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45621"/>
</workbook>
</file>

<file path=xl/calcChain.xml><?xml version="1.0" encoding="utf-8"?>
<calcChain xmlns="http://schemas.openxmlformats.org/spreadsheetml/2006/main">
  <c r="C16" i="1" l="1"/>
  <c r="B16" i="1"/>
  <c r="B29" i="1" l="1"/>
  <c r="B28" i="1"/>
  <c r="B27" i="1"/>
  <c r="B26" i="1"/>
  <c r="B25" i="1"/>
  <c r="C29" i="1" l="1"/>
  <c r="C28" i="1" l="1"/>
  <c r="C27" i="1" l="1"/>
  <c r="C26" i="1" l="1"/>
  <c r="C25" i="1" l="1"/>
  <c r="B24" i="1" l="1"/>
  <c r="B23" i="1"/>
  <c r="B22" i="1"/>
  <c r="B21" i="1"/>
  <c r="B20" i="1"/>
  <c r="B19" i="1"/>
  <c r="C24" i="1" l="1"/>
  <c r="C23" i="1" l="1"/>
  <c r="C22" i="1" l="1"/>
  <c r="C21" i="1" l="1"/>
  <c r="C20" i="1" l="1"/>
  <c r="C19" i="1" l="1"/>
  <c r="B12" i="1" l="1"/>
  <c r="B11" i="1"/>
  <c r="B10" i="1"/>
  <c r="B9" i="1"/>
  <c r="D3" i="1" l="1"/>
  <c r="D4" i="1" l="1"/>
  <c r="C12" i="1" l="1"/>
  <c r="C11" i="1" l="1"/>
  <c r="C10" i="1" l="1"/>
  <c r="C9" i="1" l="1"/>
  <c r="C36" i="1" l="1"/>
  <c r="D16" i="1" l="1"/>
  <c r="D28" i="1" l="1"/>
  <c r="D26" i="1"/>
  <c r="D25" i="1"/>
  <c r="D20" i="1"/>
  <c r="D21" i="1"/>
  <c r="D9" i="1"/>
  <c r="D10" i="1"/>
  <c r="D11" i="1"/>
  <c r="D19" i="1"/>
  <c r="D22" i="1" l="1"/>
  <c r="D23" i="1" l="1"/>
  <c r="D24" i="1" l="1"/>
  <c r="D27" i="1" l="1"/>
  <c r="D29" i="1" l="1"/>
  <c r="D36" i="1" l="1"/>
  <c r="D12" i="1" l="1"/>
  <c r="D30" i="1" l="1"/>
  <c r="D13" i="1"/>
  <c r="D32" i="1" l="1"/>
  <c r="D34" i="1" s="1"/>
</calcChain>
</file>

<file path=xl/sharedStrings.xml><?xml version="1.0" encoding="utf-8"?>
<sst xmlns="http://schemas.openxmlformats.org/spreadsheetml/2006/main" count="14" uniqueCount="14">
  <si>
    <t>$ NPC =</t>
  </si>
  <si>
    <t>$/MWh =</t>
  </si>
  <si>
    <t>Subtotal - corrections</t>
  </si>
  <si>
    <t>Subtotal - updates</t>
  </si>
  <si>
    <t>Impact ($)</t>
  </si>
  <si>
    <t>NPC ($)</t>
  </si>
  <si>
    <t>System balancing impact of all adjustments</t>
  </si>
  <si>
    <t>WA GRC UE-130043 Direct (January 2013 Filing)</t>
  </si>
  <si>
    <t>WA GRC UE-130043 Rebuttal (August 2013 Filing)</t>
  </si>
  <si>
    <t>Corrections - one-off studies from the January 2013 Filing</t>
  </si>
  <si>
    <t>Updates- One-off studies from the January 2013 Filing</t>
  </si>
  <si>
    <t>Adopted Adjustments - one-off studies from the January 2013 Filing</t>
  </si>
  <si>
    <t>Total Corrections, Updates, and Adopted Adjustments from January Filed NPC =</t>
  </si>
  <si>
    <t>WA GRC UE-130043 Rebuttal (August 2013 Filing)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</si>
</sst>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164" fontId="0" fillId="0" borderId="0" xfId="1" applyNumberFormat="1" applyFont="1" applyBorder="1"/>
    <xf numFmtId="164" fontId="0" fillId="0" borderId="0" xfId="1" applyNumberFormat="1" applyFont="1" applyBorder="1" applyAlignment="1">
      <alignment vertical="top"/>
    </xf>
    <xf numFmtId="0" fontId="0" fillId="0" borderId="0" xfId="0" applyBorder="1"/>
    <xf numFmtId="0" fontId="5" fillId="0" borderId="1" xfId="3" applyFont="1" applyFill="1" applyBorder="1" applyAlignment="1">
      <alignment horizontal="left"/>
    </xf>
    <xf numFmtId="0" fontId="2" fillId="0" borderId="0" xfId="0" applyFont="1" applyBorder="1"/>
    <xf numFmtId="0" fontId="5" fillId="0" borderId="0" xfId="3" applyFont="1" applyFill="1" applyBorder="1" applyAlignment="1">
      <alignment horizontal="left"/>
    </xf>
    <xf numFmtId="164" fontId="0" fillId="0" borderId="0" xfId="0" applyNumberFormat="1" applyBorder="1"/>
    <xf numFmtId="44" fontId="0" fillId="0" borderId="0" xfId="2" applyFont="1" applyBorder="1"/>
    <xf numFmtId="164" fontId="0" fillId="0" borderId="0" xfId="1" applyNumberFormat="1" applyFont="1" applyBorder="1" applyAlignment="1">
      <alignment horizontal="right"/>
    </xf>
    <xf numFmtId="0" fontId="3" fillId="0" borderId="0" xfId="3" applyFont="1" applyFill="1" applyBorder="1" applyAlignment="1">
      <alignment horizontal="center"/>
    </xf>
    <xf numFmtId="165" fontId="0" fillId="0" borderId="3" xfId="2" applyNumberFormat="1" applyFont="1" applyBorder="1"/>
    <xf numFmtId="0" fontId="5" fillId="0" borderId="4" xfId="3" applyFont="1" applyFill="1" applyBorder="1" applyAlignment="1">
      <alignment horizontal="left"/>
    </xf>
    <xf numFmtId="44" fontId="0" fillId="0" borderId="6" xfId="2" applyFont="1" applyBorder="1"/>
    <xf numFmtId="164" fontId="0" fillId="0" borderId="2" xfId="1" applyNumberFormat="1" applyFont="1" applyBorder="1"/>
    <xf numFmtId="0" fontId="0" fillId="0" borderId="3" xfId="0" applyBorder="1"/>
    <xf numFmtId="0" fontId="5" fillId="0" borderId="7" xfId="3" applyFont="1" applyFill="1" applyBorder="1" applyAlignment="1">
      <alignment horizontal="left"/>
    </xf>
    <xf numFmtId="164" fontId="0" fillId="0" borderId="8" xfId="1" applyNumberFormat="1" applyFont="1" applyBorder="1"/>
    <xf numFmtId="0" fontId="3" fillId="0" borderId="7" xfId="3" applyFont="1" applyFill="1" applyBorder="1" applyAlignment="1">
      <alignment horizontal="left"/>
    </xf>
    <xf numFmtId="0" fontId="3" fillId="0" borderId="8" xfId="3" applyFont="1" applyFill="1" applyBorder="1" applyAlignment="1">
      <alignment horizontal="center"/>
    </xf>
    <xf numFmtId="1" fontId="0" fillId="0" borderId="7" xfId="0" applyNumberFormat="1" applyBorder="1" applyAlignment="1">
      <alignment horizontal="left"/>
    </xf>
    <xf numFmtId="1" fontId="0" fillId="0" borderId="7" xfId="0" applyNumberFormat="1" applyBorder="1"/>
    <xf numFmtId="0" fontId="0" fillId="0" borderId="7" xfId="0" applyBorder="1"/>
    <xf numFmtId="164" fontId="0" fillId="0" borderId="8" xfId="0" applyNumberFormat="1" applyBorder="1"/>
    <xf numFmtId="164" fontId="0" fillId="0" borderId="8" xfId="0" applyNumberFormat="1" applyFont="1" applyBorder="1"/>
    <xf numFmtId="0" fontId="3" fillId="0" borderId="4" xfId="3" applyFont="1" applyFill="1" applyBorder="1" applyAlignment="1">
      <alignment horizontal="right"/>
    </xf>
    <xf numFmtId="164" fontId="0" fillId="0" borderId="5" xfId="1" applyNumberFormat="1" applyFont="1" applyFill="1" applyBorder="1"/>
    <xf numFmtId="164" fontId="0" fillId="0" borderId="6" xfId="1" applyNumberFormat="1" applyFont="1" applyFill="1" applyBorder="1"/>
    <xf numFmtId="0" fontId="3" fillId="0" borderId="7" xfId="3" applyFont="1" applyFill="1" applyBorder="1" applyAlignment="1">
      <alignment horizontal="right"/>
    </xf>
    <xf numFmtId="0" fontId="4" fillId="0" borderId="7" xfId="3" applyFont="1" applyFill="1" applyBorder="1" applyAlignment="1">
      <alignment horizontal="right" wrapText="1"/>
    </xf>
    <xf numFmtId="0" fontId="4" fillId="0" borderId="2" xfId="3" applyFill="1" applyBorder="1" applyAlignment="1">
      <alignment horizontal="right"/>
    </xf>
    <xf numFmtId="0" fontId="4" fillId="0" borderId="5" xfId="3" applyFill="1" applyBorder="1" applyAlignment="1">
      <alignment horizontal="right"/>
    </xf>
    <xf numFmtId="38" fontId="4" fillId="0" borderId="8" xfId="3" applyNumberFormat="1" applyFill="1" applyBorder="1"/>
    <xf numFmtId="38" fontId="6" fillId="0" borderId="8" xfId="3" applyNumberFormat="1" applyFont="1" applyFill="1" applyBorder="1"/>
    <xf numFmtId="164" fontId="0" fillId="0" borderId="0" xfId="1" applyNumberFormat="1" applyFont="1" applyFill="1"/>
    <xf numFmtId="37" fontId="4" fillId="0" borderId="8" xfId="3" applyNumberFormat="1" applyFill="1" applyBorder="1"/>
  </cellXfs>
  <cellStyles count="4">
    <cellStyle name="Comma" xfId="1" builtinId="3"/>
    <cellStyle name="Currency" xfId="2" builtinId="4"/>
    <cellStyle name="Normal" xfId="0" builtinId="0"/>
    <cellStyle name="Normal_Washington GRC Impact Analysis" xfId="3"/>
  </cellStyles>
  <dxfs count="1">
    <dxf>
      <fill>
        <patternFill>
          <bgColor indexed="43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130043%20(GRC%20CY2014)/DR/Updates%20and%20Corrections/Rebuttal%20Workpapers/CONF/Scenarios/_WA%20GRC%20CY14%20WCA%20NPC%20Study%20CONF_2012%2012%2007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130043%20(GRC%20CY2014)/DR/Updates%20and%20Corrections/Rebuttal%20Workpapers/CONF/Scenarios/U04_WA%20GRC%20CY14%20WCA%20NPC%20Butter%20Creek%20Wind%20QF%20Termination%20CONF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130043%20(GRC%20CY2014)/DR/Updates%20and%20Corrections/Rebuttal%20Workpapers/CONF/Scenarios/U05_WA%20GRC%20CY14%20WCA%20NPC%20Small%20QF%20Update%20CONF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130043%20(GRC%20CY2014)/DR/Updates%20and%20Corrections/Rebuttal%20Workpapers/CONF/Scenarios/U06_WA%20GRC%20CY14%20WCA%20NPC%20BPA%20PTP%20Update%20CONF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130043%20(GRC%20CY2014)/DR/Updates%20and%20Corrections/Rebuttal%20Workpapers/CONF/Scenarios/U07_WA%20GRC%20CY14%20WCA%20NPC%20ID%20Trans%20Rate%20Update%20CONF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130043%20(GRC%20CY2014)/DR/Updates%20and%20Corrections/Rebuttal%20Workpapers/CONF/Scenarios/U08_WA%20GRC%20CY14%20WCA%20NPC%20DPUD%20Proforma%20Update%20CONF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130043%20(GRC%20CY2014)/DR/Updates%20and%20Corrections/Rebuttal%20Workpapers/CONF/Scenarios/U09_WA%20GRC%20CY14%20WCA%20NPC%201306%20OFPC%20Update%20CONF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130043%20(GRC%20CY2014)/DR/Updates%20and%20Corrections/Rebuttal%20Workpapers/CONF/Scenarios/U10_WA%20GRC%20CY14%20WCA%20NPC%20BPA%20Final%20RoD%20Update%20CONF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130043%20(GRC%20CY2014)/DR/Updates%20and%20Corrections/Rebuttal%20Workpapers/CONF/Scenarios/U11_WA%20GRC%20CY14%20WCA%20NPC%20Coal%20Cost%20Update%20CONF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130043%20(GRC%20CY2014)/Testimony%20&amp;%20Exhibits/Direct/Workpapers/Confidential/Testimony%20One-offs/NPC%20Reports/One-off_WA%20GRC%20CY14%20WCA%20P50%20Wind%20(Conf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130043%20(GRC%20CY2014)/DR/Updates%20and%20Corrections/Rebuttal%20Workpapers/CONF/Scenarios/C01_WA%20GRC%20CY14%20WCA%20NPC%20Wind%20Reserve%20Correction%20CON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130043%20(GRC%20CY2014)/DR/Updates%20and%20Corrections/Rebuttal%20Workpapers/CONF/Scenarios/C02_WA%20GRC%20CY14%20WCA%20NPC%20Hydro%20Median%20Correction%20CON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130043%20(GRC%20CY2014)/DR/Updates%20and%20Corrections/Rebuttal%20Workpapers/CONF/Scenarios/C03_WA%20GRC%20CY14%20WCA%20NPC%20Coal%20Heat%20Rate%20Correction%20CON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130043%20(GRC%20CY2014)/DR/Updates%20and%20Corrections/Rebuttal%20Workpapers/CONF/Scenarios/C04_WA%20GRC%20CY14%20WCA%20NPC%20BPA%20Exchange%20CONF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130043%20(GRC%20CY2014)/DR/Updates%20and%20Corrections/Rebuttal%20Workpapers/CONF/Scenarios/_WA%20GRC%20CY14%20WCA%20Rebuttal%20NPC%20Study%20CONF_2013%2007%2024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130043%20(GRC%20CY2014)/DR/Updates%20and%20Corrections/Rebuttal%20Workpapers/CONF/Scenarios/U01_WA%20GRC%20CY14%20WCA%20NPC%20Chehalis%20Lateral%20Update%20CONF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130043%20(GRC%20CY2014)/DR/Updates%20and%20Corrections/Rebuttal%20Workpapers/CONF/Scenarios/U02_WA%20GRC%20CY14%20WCA%20NPC%20Stateline%20Losses%20Update%20CONF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UE-130043%20(GRC%20CY2014)/DR/Updates%20and%20Corrections/Rebuttal%20Workpapers/CONF/Scenarios/U03_WA%20GRC%20CY14%20WCA%20NPC%20PGE%20Cove%20Update%20CON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>
        <row r="310">
          <cell r="E310">
            <v>580642562.87359464</v>
          </cell>
        </row>
        <row r="312">
          <cell r="E312">
            <v>29.060598850292337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>
        <row r="1">
          <cell r="J1" t="str">
            <v>U04_WA GRC CY2014 WCA NPC Terminate Butter Creek Wind QFs</v>
          </cell>
        </row>
        <row r="310">
          <cell r="E310">
            <v>575877456.67659807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>
        <row r="1">
          <cell r="J1" t="str">
            <v>U05_WA GRC CY2014 WCA NPC Small QF Update</v>
          </cell>
        </row>
        <row r="310">
          <cell r="E310">
            <v>580716704.71750951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>
        <row r="1">
          <cell r="J1" t="str">
            <v>U06_WA GRC CY2014 WCA NPC BPA PTP</v>
          </cell>
        </row>
        <row r="310">
          <cell r="E310">
            <v>581208002.87359464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>
        <row r="1">
          <cell r="J1" t="str">
            <v>U07_WA GRC CY2014 WCA NPC ID Trans Rate Update</v>
          </cell>
        </row>
        <row r="310">
          <cell r="E310">
            <v>580942562.87359464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>
        <row r="1">
          <cell r="J1" t="str">
            <v>U08_WA GRC CY2014 WCA NPC DPUD Proforma Update</v>
          </cell>
        </row>
        <row r="310">
          <cell r="E310">
            <v>580537045.69959462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>
        <row r="1">
          <cell r="J1" t="str">
            <v>U09_WA GRC CY2014 WCA NPC 1306 OFPC Update</v>
          </cell>
        </row>
        <row r="310">
          <cell r="E310">
            <v>580833890.4715246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>
        <row r="1">
          <cell r="J1" t="str">
            <v>U10_WA GRC CY2014 WCA NPC BPA Final RoD</v>
          </cell>
        </row>
        <row r="310">
          <cell r="E310">
            <v>578706953.87359464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>
        <row r="1">
          <cell r="J1" t="str">
            <v>U11_WA GRC CY2014 WCA NPC Coal Cost</v>
          </cell>
        </row>
        <row r="310">
          <cell r="E310">
            <v>580828948.07064259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>
        <row r="1">
          <cell r="J1" t="str">
            <v>One-off_WA_GRC_CY2014_WCA_P50_Wind</v>
          </cell>
        </row>
        <row r="310">
          <cell r="E310">
            <v>576223316.94688606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>
        <row r="1">
          <cell r="J1" t="str">
            <v>C01_WA GRC CY2014 WCA NPC Wind Reserve Correction</v>
          </cell>
        </row>
        <row r="310">
          <cell r="E310">
            <v>578868163.54999387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>
        <row r="1">
          <cell r="J1" t="str">
            <v>C02_WA GRC CY2014 WCA NPC Hydro Median Correction</v>
          </cell>
        </row>
        <row r="310">
          <cell r="E310">
            <v>581688607.8271457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>
        <row r="1">
          <cell r="J1" t="str">
            <v>C03_WA GRC CY2014 WCA NPC Coal Heat Rate Correction</v>
          </cell>
        </row>
        <row r="310">
          <cell r="E310">
            <v>579188723.03750777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>
        <row r="1">
          <cell r="J1" t="str">
            <v>C04 _WA GRC CY2014 WCA NPC BPA Exchange</v>
          </cell>
        </row>
        <row r="310">
          <cell r="E310">
            <v>582667534.14685452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>
        <row r="310">
          <cell r="E310">
            <v>570340348.08476877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>
        <row r="1">
          <cell r="J1" t="str">
            <v>U01_WA GRC CY2014 WCA NPC Chehalis Lateral Update</v>
          </cell>
        </row>
        <row r="310">
          <cell r="E310">
            <v>580589342.87359464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>
        <row r="1">
          <cell r="J1" t="str">
            <v>U02_WA GRC CY2014 WCA NPC Stateline Losses Update</v>
          </cell>
        </row>
        <row r="310">
          <cell r="E310">
            <v>580734184.16269958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>
        <row r="1">
          <cell r="J1" t="str">
            <v>U03_WA GRC CY2014 WCA NPC PGE Cove Update</v>
          </cell>
        </row>
        <row r="310">
          <cell r="E310">
            <v>580695681.14959466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6"/>
  <sheetViews>
    <sheetView tabSelected="1" zoomScale="80" zoomScaleNormal="80" workbookViewId="0">
      <selection activeCell="H16" sqref="H16"/>
    </sheetView>
  </sheetViews>
  <sheetFormatPr defaultRowHeight="15" x14ac:dyDescent="0.25"/>
  <cols>
    <col min="1" max="1" width="3" customWidth="1"/>
    <col min="2" max="2" width="81" style="3" customWidth="1"/>
    <col min="3" max="3" width="16.85546875" style="3" customWidth="1"/>
    <col min="4" max="4" width="23.85546875" style="3" bestFit="1" customWidth="1"/>
    <col min="5" max="5" width="9.140625" style="3"/>
  </cols>
  <sheetData>
    <row r="2" spans="2:4" x14ac:dyDescent="0.25">
      <c r="B2" s="5"/>
      <c r="D2" s="5"/>
    </row>
    <row r="3" spans="2:4" ht="15" customHeight="1" x14ac:dyDescent="0.25">
      <c r="B3" s="4" t="s">
        <v>7</v>
      </c>
      <c r="C3" s="30" t="s">
        <v>0</v>
      </c>
      <c r="D3" s="11">
        <f>[1]NPC!$E$310</f>
        <v>580642562.87359464</v>
      </c>
    </row>
    <row r="4" spans="2:4" ht="15" customHeight="1" x14ac:dyDescent="0.25">
      <c r="B4" s="12"/>
      <c r="C4" s="31" t="s">
        <v>1</v>
      </c>
      <c r="D4" s="13">
        <f>[1]NPC!$E$312</f>
        <v>29.060598850292337</v>
      </c>
    </row>
    <row r="5" spans="2:4" ht="15" customHeight="1" x14ac:dyDescent="0.25">
      <c r="B5" s="6"/>
      <c r="C5" s="9"/>
      <c r="D5" s="8"/>
    </row>
    <row r="6" spans="2:4" ht="15" customHeight="1" x14ac:dyDescent="0.25">
      <c r="B6" s="4" t="s">
        <v>8</v>
      </c>
      <c r="C6" s="14"/>
      <c r="D6" s="15"/>
    </row>
    <row r="7" spans="2:4" ht="15" customHeight="1" x14ac:dyDescent="0.25">
      <c r="B7" s="16"/>
      <c r="C7" s="1"/>
      <c r="D7" s="17"/>
    </row>
    <row r="8" spans="2:4" ht="15" customHeight="1" x14ac:dyDescent="0.25">
      <c r="B8" s="18" t="s">
        <v>9</v>
      </c>
      <c r="C8" s="10" t="s">
        <v>5</v>
      </c>
      <c r="D8" s="19" t="s">
        <v>4</v>
      </c>
    </row>
    <row r="9" spans="2:4" ht="15" customHeight="1" x14ac:dyDescent="0.25">
      <c r="B9" s="20" t="str">
        <f>[2]NPC!$J$1</f>
        <v>C01_WA GRC CY2014 WCA NPC Wind Reserve Correction</v>
      </c>
      <c r="C9" s="2">
        <f>[2]NPC!$E$310</f>
        <v>578868163.54999387</v>
      </c>
      <c r="D9" s="35">
        <f t="shared" ref="D9:D11" si="0">C9-$D$3</f>
        <v>-1774399.323600769</v>
      </c>
    </row>
    <row r="10" spans="2:4" ht="15" customHeight="1" x14ac:dyDescent="0.25">
      <c r="B10" s="20" t="str">
        <f>[3]NPC!$J$1</f>
        <v>C02_WA GRC CY2014 WCA NPC Hydro Median Correction</v>
      </c>
      <c r="C10" s="2">
        <f>[3]NPC!$E$310</f>
        <v>581688607.8271457</v>
      </c>
      <c r="D10" s="35">
        <f t="shared" si="0"/>
        <v>1046044.953551054</v>
      </c>
    </row>
    <row r="11" spans="2:4" ht="15" customHeight="1" x14ac:dyDescent="0.25">
      <c r="B11" s="20" t="str">
        <f>[4]NPC!$J$1</f>
        <v>C03_WA GRC CY2014 WCA NPC Coal Heat Rate Correction</v>
      </c>
      <c r="C11" s="2">
        <f>[4]NPC!$E$310</f>
        <v>579188723.03750777</v>
      </c>
      <c r="D11" s="35">
        <f t="shared" si="0"/>
        <v>-1453839.8360868692</v>
      </c>
    </row>
    <row r="12" spans="2:4" ht="15" customHeight="1" x14ac:dyDescent="0.25">
      <c r="B12" s="21" t="str">
        <f>[5]NPC!$J$1</f>
        <v>C04 _WA GRC CY2014 WCA NPC BPA Exchange</v>
      </c>
      <c r="C12" s="1">
        <f>[5]NPC!$E$310</f>
        <v>582667534.14685452</v>
      </c>
      <c r="D12" s="33">
        <f>C12-$D$3</f>
        <v>2024971.2732598782</v>
      </c>
    </row>
    <row r="13" spans="2:4" ht="15" customHeight="1" x14ac:dyDescent="0.25">
      <c r="B13" s="28" t="s">
        <v>2</v>
      </c>
      <c r="C13" s="2"/>
      <c r="D13" s="35">
        <f>SUM(D9:D12)</f>
        <v>-157222.93287670612</v>
      </c>
    </row>
    <row r="14" spans="2:4" ht="15" customHeight="1" x14ac:dyDescent="0.25">
      <c r="B14" s="28"/>
      <c r="C14" s="2"/>
      <c r="D14" s="32"/>
    </row>
    <row r="15" spans="2:4" ht="15" customHeight="1" x14ac:dyDescent="0.25">
      <c r="B15" s="18" t="s">
        <v>11</v>
      </c>
      <c r="C15" s="2"/>
      <c r="D15" s="32"/>
    </row>
    <row r="16" spans="2:4" ht="15" customHeight="1" x14ac:dyDescent="0.25">
      <c r="B16" s="20" t="str">
        <f>[18]NPC!$J$1</f>
        <v>One-off_WA_GRC_CY2014_WCA_P50_Wind</v>
      </c>
      <c r="C16" s="34">
        <f>[18]NPC!$E$310</f>
        <v>576223316.94688606</v>
      </c>
      <c r="D16" s="35">
        <f t="shared" ref="D16" si="1">C16-$D$3</f>
        <v>-4419245.9267085791</v>
      </c>
    </row>
    <row r="17" spans="2:4" ht="15" customHeight="1" x14ac:dyDescent="0.25">
      <c r="B17" s="21"/>
      <c r="C17" s="2"/>
      <c r="D17" s="32"/>
    </row>
    <row r="18" spans="2:4" ht="15" customHeight="1" x14ac:dyDescent="0.25">
      <c r="B18" s="18" t="s">
        <v>10</v>
      </c>
      <c r="D18" s="32"/>
    </row>
    <row r="19" spans="2:4" ht="15" customHeight="1" x14ac:dyDescent="0.25">
      <c r="B19" s="21" t="str">
        <f>[7]NPC!$J$1</f>
        <v>U01_WA GRC CY2014 WCA NPC Chehalis Lateral Update</v>
      </c>
      <c r="C19" s="1">
        <f>[7]NPC!$E$310</f>
        <v>580589342.87359464</v>
      </c>
      <c r="D19" s="35">
        <f t="shared" ref="D19:D28" si="2">C19-$D$3</f>
        <v>-53220</v>
      </c>
    </row>
    <row r="20" spans="2:4" ht="15" customHeight="1" x14ac:dyDescent="0.25">
      <c r="B20" s="21" t="str">
        <f>[8]NPC!$J$1</f>
        <v>U02_WA GRC CY2014 WCA NPC Stateline Losses Update</v>
      </c>
      <c r="C20" s="1">
        <f>[8]NPC!$E$310</f>
        <v>580734184.16269958</v>
      </c>
      <c r="D20" s="35">
        <f t="shared" si="2"/>
        <v>91621.289104938507</v>
      </c>
    </row>
    <row r="21" spans="2:4" ht="15" customHeight="1" x14ac:dyDescent="0.25">
      <c r="B21" s="21" t="str">
        <f>[9]NPC!$J$1</f>
        <v>U03_WA GRC CY2014 WCA NPC PGE Cove Update</v>
      </c>
      <c r="C21" s="1">
        <f>[9]NPC!$E$310</f>
        <v>580695681.14959466</v>
      </c>
      <c r="D21" s="35">
        <f t="shared" si="2"/>
        <v>53118.276000022888</v>
      </c>
    </row>
    <row r="22" spans="2:4" ht="15" customHeight="1" x14ac:dyDescent="0.25">
      <c r="B22" s="21" t="str">
        <f>[10]NPC!$J$1</f>
        <v>U04_WA GRC CY2014 WCA NPC Terminate Butter Creek Wind QFs</v>
      </c>
      <c r="C22" s="1">
        <f>[10]NPC!$E$310</f>
        <v>575877456.67659807</v>
      </c>
      <c r="D22" s="35">
        <f t="shared" si="2"/>
        <v>-4765106.1969965696</v>
      </c>
    </row>
    <row r="23" spans="2:4" ht="15" customHeight="1" x14ac:dyDescent="0.25">
      <c r="B23" s="21" t="str">
        <f>[11]NPC!$J$1</f>
        <v>U05_WA GRC CY2014 WCA NPC Small QF Update</v>
      </c>
      <c r="C23" s="1">
        <f>[11]NPC!$E$310</f>
        <v>580716704.71750951</v>
      </c>
      <c r="D23" s="35">
        <f t="shared" si="2"/>
        <v>74141.843914866447</v>
      </c>
    </row>
    <row r="24" spans="2:4" ht="15" customHeight="1" x14ac:dyDescent="0.25">
      <c r="B24" s="21" t="str">
        <f>[12]NPC!$J$1</f>
        <v>U06_WA GRC CY2014 WCA NPC BPA PTP</v>
      </c>
      <c r="C24" s="1">
        <f>[12]NPC!$E$310</f>
        <v>581208002.87359464</v>
      </c>
      <c r="D24" s="35">
        <f t="shared" si="2"/>
        <v>565440</v>
      </c>
    </row>
    <row r="25" spans="2:4" ht="15" customHeight="1" x14ac:dyDescent="0.25">
      <c r="B25" s="21" t="str">
        <f>[13]NPC!$J$1</f>
        <v>U07_WA GRC CY2014 WCA NPC ID Trans Rate Update</v>
      </c>
      <c r="C25" s="1">
        <f>[13]NPC!$E$310</f>
        <v>580942562.87359464</v>
      </c>
      <c r="D25" s="35">
        <f t="shared" si="2"/>
        <v>300000</v>
      </c>
    </row>
    <row r="26" spans="2:4" ht="15" customHeight="1" x14ac:dyDescent="0.25">
      <c r="B26" s="21" t="str">
        <f>[14]NPC!$J$1</f>
        <v>U08_WA GRC CY2014 WCA NPC DPUD Proforma Update</v>
      </c>
      <c r="C26" s="1">
        <f>[14]NPC!$E$310</f>
        <v>580537045.69959462</v>
      </c>
      <c r="D26" s="35">
        <f t="shared" si="2"/>
        <v>-105517.1740000248</v>
      </c>
    </row>
    <row r="27" spans="2:4" ht="15" customHeight="1" x14ac:dyDescent="0.25">
      <c r="B27" s="21" t="str">
        <f>[15]NPC!$J$1</f>
        <v>U09_WA GRC CY2014 WCA NPC 1306 OFPC Update</v>
      </c>
      <c r="C27" s="1">
        <f>[15]NPC!$E$310</f>
        <v>580833890.4715246</v>
      </c>
      <c r="D27" s="35">
        <f t="shared" si="2"/>
        <v>191327.59792995453</v>
      </c>
    </row>
    <row r="28" spans="2:4" ht="15" customHeight="1" x14ac:dyDescent="0.25">
      <c r="B28" s="21" t="str">
        <f>[16]NPC!$J$1</f>
        <v>U10_WA GRC CY2014 WCA NPC BPA Final RoD</v>
      </c>
      <c r="C28" s="1">
        <f>[16]NPC!$E$310</f>
        <v>578706953.87359464</v>
      </c>
      <c r="D28" s="35">
        <f t="shared" si="2"/>
        <v>-1935609</v>
      </c>
    </row>
    <row r="29" spans="2:4" ht="15" customHeight="1" x14ac:dyDescent="0.25">
      <c r="B29" s="21" t="str">
        <f>[17]NPC!$J$1</f>
        <v>U11_WA GRC CY2014 WCA NPC Coal Cost</v>
      </c>
      <c r="C29" s="1">
        <f>[17]NPC!$E$310</f>
        <v>580828948.07064259</v>
      </c>
      <c r="D29" s="33">
        <f>C29-$D$3</f>
        <v>186385.19704794884</v>
      </c>
    </row>
    <row r="30" spans="2:4" ht="15" customHeight="1" x14ac:dyDescent="0.25">
      <c r="B30" s="28" t="s">
        <v>3</v>
      </c>
      <c r="D30" s="35">
        <f>SUM(D19:D29)</f>
        <v>-5397418.1669988632</v>
      </c>
    </row>
    <row r="31" spans="2:4" ht="15" customHeight="1" x14ac:dyDescent="0.25">
      <c r="B31" s="22"/>
      <c r="D31" s="23"/>
    </row>
    <row r="32" spans="2:4" ht="15" customHeight="1" x14ac:dyDescent="0.25">
      <c r="B32" s="28" t="s">
        <v>12</v>
      </c>
      <c r="D32" s="35">
        <f>SUM(D30,D13,D16)</f>
        <v>-9973887.0265841484</v>
      </c>
    </row>
    <row r="33" spans="2:5" ht="15" customHeight="1" x14ac:dyDescent="0.25">
      <c r="B33" s="28"/>
      <c r="D33" s="35"/>
    </row>
    <row r="34" spans="2:5" ht="15" customHeight="1" x14ac:dyDescent="0.25">
      <c r="B34" s="29" t="s">
        <v>6</v>
      </c>
      <c r="D34" s="35">
        <f>(C36-D3)-(D32)</f>
        <v>-328327.76224172115</v>
      </c>
      <c r="E34" s="7"/>
    </row>
    <row r="35" spans="2:5" ht="15" customHeight="1" x14ac:dyDescent="0.25">
      <c r="B35" s="21"/>
      <c r="D35" s="24"/>
    </row>
    <row r="36" spans="2:5" ht="15" customHeight="1" x14ac:dyDescent="0.25">
      <c r="B36" s="25" t="s">
        <v>13</v>
      </c>
      <c r="C36" s="26">
        <f>[6]NPC!$E$310</f>
        <v>570340348.08476877</v>
      </c>
      <c r="D36" s="27">
        <f>C36-$D$3</f>
        <v>-10302214.78882587</v>
      </c>
    </row>
  </sheetData>
  <conditionalFormatting sqref="B34">
    <cfRule type="cellIs" dxfId="0" priority="1" stopIfTrue="1" operator="equal">
      <formula>#REF!</formula>
    </cfRule>
  </conditionalFormatting>
  <pageMargins left="0.7" right="0.7" top="0.75" bottom="0.75" header="0.3" footer="0.3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2013-08-02T07:00:00+00:00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BB3E9D8-9B6E-4221-B612-D73949346EAA}"/>
</file>

<file path=customXml/itemProps2.xml><?xml version="1.0" encoding="utf-8"?>
<ds:datastoreItem xmlns:ds="http://schemas.openxmlformats.org/officeDocument/2006/customXml" ds:itemID="{71826841-04F7-433D-BA59-96912B0EBC88}"/>
</file>

<file path=customXml/itemProps3.xml><?xml version="1.0" encoding="utf-8"?>
<ds:datastoreItem xmlns:ds="http://schemas.openxmlformats.org/officeDocument/2006/customXml" ds:itemID="{CCFFE42E-CE6E-40C4-927D-4099638A83F5}"/>
</file>

<file path=customXml/itemProps4.xml><?xml version="1.0" encoding="utf-8"?>
<ds:datastoreItem xmlns:ds="http://schemas.openxmlformats.org/officeDocument/2006/customXml" ds:itemID="{D698D5BB-9B8B-4DB3-B821-38A2B9183F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2013-07-26T18:26:10Z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