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0 WEATHER NORMALIZATION\"/>
    </mc:Choice>
  </mc:AlternateContent>
  <bookViews>
    <workbookView xWindow="576" yWindow="552" windowWidth="13956" windowHeight="4872" firstSheet="5" activeTab="7"/>
  </bookViews>
  <sheets>
    <sheet name="Acerno_Cache_XXXXX" sheetId="20" state="veryHidden" r:id="rId1"/>
    <sheet name="Elec by Mo" sheetId="3" r:id="rId2"/>
    <sheet name="Electric Factors" sheetId="8" r:id="rId3"/>
    <sheet name="DDH" sheetId="1" r:id="rId4"/>
    <sheet name="30 yr avg Heating " sheetId="13" r:id="rId5"/>
    <sheet name="30 yr avg Cooling " sheetId="14" r:id="rId6"/>
    <sheet name="PS WC" sheetId="6" r:id="rId7"/>
    <sheet name="Cust Data" sheetId="10" r:id="rId8"/>
    <sheet name="WA Adj Summary" sheetId="18" r:id="rId9"/>
    <sheet name="ID Adj Summary" sheetId="19" r:id="rId10"/>
  </sheets>
  <externalReferences>
    <externalReference r:id="rId11"/>
  </externalReference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Data'!$A$119:$Q$156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D37" i="19" l="1"/>
  <c r="D32" i="19"/>
  <c r="D37" i="18"/>
  <c r="D32" i="18"/>
  <c r="D29" i="18"/>
  <c r="D10" i="18"/>
  <c r="D10" i="19" l="1"/>
  <c r="J28" i="6" l="1"/>
  <c r="O105" i="3" l="1"/>
  <c r="O154" i="3"/>
  <c r="O153" i="3"/>
  <c r="O152" i="3"/>
  <c r="O151" i="3"/>
  <c r="O149" i="3"/>
  <c r="O148" i="3"/>
  <c r="O147" i="3"/>
  <c r="O146" i="3"/>
  <c r="O123" i="3"/>
  <c r="A19" i="1" l="1"/>
  <c r="A17" i="1"/>
  <c r="A18" i="1" s="1"/>
  <c r="M146" i="3"/>
  <c r="M147" i="3"/>
  <c r="M148" i="3"/>
  <c r="M149" i="3"/>
  <c r="M151" i="3"/>
  <c r="M152" i="3"/>
  <c r="M153" i="3"/>
  <c r="M154" i="3"/>
  <c r="M123" i="3"/>
  <c r="M105" i="3"/>
  <c r="G23" i="1" l="1"/>
  <c r="I123" i="3" l="1"/>
  <c r="D123" i="3"/>
  <c r="I154" i="3"/>
  <c r="I153" i="3"/>
  <c r="I152" i="3"/>
  <c r="I151" i="3"/>
  <c r="D154" i="3"/>
  <c r="D153" i="3"/>
  <c r="D152" i="3"/>
  <c r="D151" i="3"/>
  <c r="L189" i="3" l="1"/>
  <c r="L188" i="3"/>
  <c r="L185" i="3"/>
  <c r="L184" i="3"/>
  <c r="L180" i="3"/>
  <c r="L179" i="3"/>
  <c r="L175" i="3"/>
  <c r="L174" i="3"/>
  <c r="H105" i="3" l="1"/>
  <c r="H149" i="3"/>
  <c r="H148" i="3"/>
  <c r="H147" i="3"/>
  <c r="H146" i="3"/>
  <c r="E156" i="3" l="1"/>
  <c r="K39" i="1" l="1"/>
  <c r="J39" i="1"/>
  <c r="K28" i="6" l="1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N44" i="3" l="1"/>
  <c r="M44" i="3"/>
  <c r="L44" i="3"/>
  <c r="K44" i="3"/>
  <c r="J44" i="3"/>
  <c r="I44" i="3"/>
  <c r="H44" i="3"/>
  <c r="G44" i="3"/>
  <c r="F20" i="8"/>
  <c r="F21" i="8"/>
  <c r="F22" i="8"/>
  <c r="F23" i="8"/>
  <c r="F24" i="8"/>
  <c r="F25" i="8"/>
  <c r="F26" i="8"/>
  <c r="F27" i="8"/>
  <c r="F19" i="8"/>
  <c r="F9" i="8"/>
  <c r="F10" i="8"/>
  <c r="F11" i="8"/>
  <c r="F12" i="8"/>
  <c r="F13" i="8"/>
  <c r="F14" i="8"/>
  <c r="F15" i="8"/>
  <c r="F16" i="8"/>
  <c r="F8" i="8"/>
  <c r="F8" i="1" l="1"/>
  <c r="G8" i="1"/>
  <c r="O43" i="3" l="1"/>
  <c r="N43" i="3"/>
  <c r="M43" i="3"/>
  <c r="I43" i="3"/>
  <c r="H43" i="3"/>
  <c r="G43" i="3"/>
  <c r="F43" i="3"/>
  <c r="E43" i="3"/>
  <c r="D43" i="3"/>
  <c r="D105" i="3" l="1"/>
  <c r="E105" i="3" s="1"/>
  <c r="D149" i="3"/>
  <c r="E149" i="3" s="1"/>
  <c r="C18" i="1" l="1"/>
  <c r="C19" i="1"/>
  <c r="K39" i="6" l="1"/>
  <c r="K38" i="6"/>
  <c r="K37" i="6"/>
  <c r="K36" i="6"/>
  <c r="K35" i="6"/>
  <c r="K34" i="6"/>
  <c r="K33" i="6"/>
  <c r="K32" i="6"/>
  <c r="K31" i="6"/>
  <c r="K30" i="6"/>
  <c r="K29" i="6"/>
  <c r="E123" i="3" l="1"/>
  <c r="F123" i="3" l="1"/>
  <c r="G123" i="3" l="1"/>
  <c r="H123" i="3" l="1"/>
  <c r="J123" i="3" l="1"/>
  <c r="K123" i="3" l="1"/>
  <c r="L123" i="3" l="1"/>
  <c r="N123" i="3" s="1"/>
  <c r="N78" i="3" l="1"/>
  <c r="N79" i="3"/>
  <c r="L79" i="3"/>
  <c r="I78" i="3"/>
  <c r="H79" i="3"/>
  <c r="F78" i="3"/>
  <c r="N73" i="3"/>
  <c r="N74" i="3"/>
  <c r="L74" i="3"/>
  <c r="I73" i="3"/>
  <c r="H74" i="3"/>
  <c r="F73" i="3"/>
  <c r="N68" i="3"/>
  <c r="N69" i="3"/>
  <c r="L69" i="3"/>
  <c r="I68" i="3"/>
  <c r="H69" i="3"/>
  <c r="F68" i="3"/>
  <c r="N63" i="3"/>
  <c r="N64" i="3"/>
  <c r="L64" i="3"/>
  <c r="I63" i="3"/>
  <c r="H64" i="3"/>
  <c r="F63" i="3"/>
  <c r="N58" i="3"/>
  <c r="N59" i="3"/>
  <c r="L59" i="3"/>
  <c r="I58" i="3"/>
  <c r="H59" i="3"/>
  <c r="F58" i="3"/>
  <c r="N53" i="3"/>
  <c r="N54" i="3"/>
  <c r="L54" i="3"/>
  <c r="I53" i="3"/>
  <c r="H54" i="3"/>
  <c r="F53" i="3"/>
  <c r="N48" i="3"/>
  <c r="N49" i="3"/>
  <c r="L49" i="3"/>
  <c r="I48" i="3"/>
  <c r="H49" i="3"/>
  <c r="F48" i="3"/>
  <c r="N38" i="3"/>
  <c r="N39" i="3"/>
  <c r="L39" i="3"/>
  <c r="I39" i="3"/>
  <c r="I38" i="3"/>
  <c r="H38" i="3"/>
  <c r="H39" i="3"/>
  <c r="F38" i="3"/>
  <c r="N33" i="3"/>
  <c r="N34" i="3"/>
  <c r="L34" i="3"/>
  <c r="I33" i="3"/>
  <c r="H33" i="3"/>
  <c r="H34" i="3"/>
  <c r="F33" i="3"/>
  <c r="N28" i="3"/>
  <c r="N29" i="3"/>
  <c r="L29" i="3"/>
  <c r="I28" i="3"/>
  <c r="H29" i="3"/>
  <c r="F28" i="3"/>
  <c r="N23" i="3"/>
  <c r="N24" i="3"/>
  <c r="L24" i="3"/>
  <c r="I23" i="3"/>
  <c r="H24" i="3"/>
  <c r="F23" i="3"/>
  <c r="N18" i="3"/>
  <c r="N19" i="3"/>
  <c r="L19" i="3"/>
  <c r="I18" i="3"/>
  <c r="H19" i="3"/>
  <c r="F18" i="3"/>
  <c r="N13" i="3"/>
  <c r="N14" i="3"/>
  <c r="L14" i="3"/>
  <c r="I13" i="3"/>
  <c r="H14" i="3"/>
  <c r="F13" i="3"/>
  <c r="E37" i="6" l="1"/>
  <c r="F37" i="6" s="1"/>
  <c r="E167" i="3" l="1"/>
  <c r="E162" i="3"/>
  <c r="L37" i="6"/>
  <c r="L39" i="6"/>
  <c r="L30" i="6"/>
  <c r="L29" i="6"/>
  <c r="A9" i="1" l="1"/>
  <c r="F105" i="3"/>
  <c r="G105" i="3" s="1"/>
  <c r="I105" i="3" s="1"/>
  <c r="J105" i="3" s="1"/>
  <c r="K105" i="3" s="1"/>
  <c r="L105" i="3" s="1"/>
  <c r="N105" i="3" l="1"/>
  <c r="E154" i="3"/>
  <c r="F154" i="3" s="1"/>
  <c r="G154" i="3" s="1"/>
  <c r="H154" i="3" s="1"/>
  <c r="J154" i="3" s="1"/>
  <c r="K154" i="3" s="1"/>
  <c r="L154" i="3" s="1"/>
  <c r="F149" i="3"/>
  <c r="G149" i="3" s="1"/>
  <c r="I149" i="3" s="1"/>
  <c r="J149" i="3" s="1"/>
  <c r="K149" i="3" s="1"/>
  <c r="L149" i="3" s="1"/>
  <c r="N149" i="3" l="1"/>
  <c r="N154" i="3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M79" i="3"/>
  <c r="K79" i="3"/>
  <c r="J79" i="3"/>
  <c r="I79" i="3"/>
  <c r="G79" i="3"/>
  <c r="O78" i="3"/>
  <c r="M78" i="3"/>
  <c r="H78" i="3"/>
  <c r="G78" i="3"/>
  <c r="E78" i="3"/>
  <c r="D78" i="3"/>
  <c r="M74" i="3"/>
  <c r="K74" i="3"/>
  <c r="J74" i="3"/>
  <c r="I74" i="3"/>
  <c r="G74" i="3"/>
  <c r="O73" i="3"/>
  <c r="M73" i="3"/>
  <c r="H73" i="3"/>
  <c r="G73" i="3"/>
  <c r="E73" i="3"/>
  <c r="D73" i="3"/>
  <c r="G39" i="3"/>
  <c r="J39" i="3"/>
  <c r="K39" i="3"/>
  <c r="M39" i="3"/>
  <c r="O38" i="3"/>
  <c r="M38" i="3"/>
  <c r="G38" i="3"/>
  <c r="E38" i="3"/>
  <c r="D38" i="3"/>
  <c r="E182" i="3"/>
  <c r="E177" i="3"/>
  <c r="E184" i="3" l="1"/>
  <c r="N40" i="6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E187" i="3"/>
  <c r="C186" i="3"/>
  <c r="C181" i="3"/>
  <c r="E179" i="3"/>
  <c r="C176" i="3"/>
  <c r="E174" i="3"/>
  <c r="C169" i="3"/>
  <c r="C164" i="3"/>
  <c r="C159" i="3"/>
  <c r="G158" i="3"/>
  <c r="E180" i="3" l="1"/>
  <c r="G180" i="3" s="1"/>
  <c r="E175" i="3"/>
  <c r="E176" i="3" s="1"/>
  <c r="E170" i="3"/>
  <c r="E168" i="3" s="1"/>
  <c r="E160" i="3"/>
  <c r="E157" i="3" s="1"/>
  <c r="E158" i="3" s="1"/>
  <c r="E159" i="3" s="1"/>
  <c r="E185" i="3"/>
  <c r="E165" i="3"/>
  <c r="E163" i="3" s="1"/>
  <c r="G174" i="3"/>
  <c r="G179" i="3"/>
  <c r="G184" i="3"/>
  <c r="G156" i="3"/>
  <c r="G157" i="3" l="1"/>
  <c r="G159" i="3" s="1"/>
  <c r="H158" i="3" s="1"/>
  <c r="G168" i="3"/>
  <c r="G175" i="3"/>
  <c r="G176" i="3" s="1"/>
  <c r="H175" i="3" s="1"/>
  <c r="G185" i="3"/>
  <c r="G186" i="3" s="1"/>
  <c r="H184" i="3" s="1"/>
  <c r="E186" i="3"/>
  <c r="F186" i="3" s="1"/>
  <c r="G167" i="3"/>
  <c r="F158" i="3"/>
  <c r="F157" i="3"/>
  <c r="E181" i="3"/>
  <c r="F181" i="3" s="1"/>
  <c r="F175" i="3"/>
  <c r="F174" i="3"/>
  <c r="F156" i="3"/>
  <c r="G181" i="3"/>
  <c r="H179" i="3" s="1"/>
  <c r="D7" i="3"/>
  <c r="M69" i="3"/>
  <c r="K69" i="3"/>
  <c r="J69" i="3"/>
  <c r="I69" i="3"/>
  <c r="G69" i="3"/>
  <c r="O68" i="3"/>
  <c r="M68" i="3"/>
  <c r="H68" i="3"/>
  <c r="G68" i="3"/>
  <c r="E68" i="3"/>
  <c r="D68" i="3"/>
  <c r="M64" i="3"/>
  <c r="K64" i="3"/>
  <c r="J64" i="3"/>
  <c r="I64" i="3"/>
  <c r="G64" i="3"/>
  <c r="O63" i="3"/>
  <c r="M63" i="3"/>
  <c r="H63" i="3"/>
  <c r="G63" i="3"/>
  <c r="E63" i="3"/>
  <c r="D63" i="3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F187" i="10"/>
  <c r="G187" i="10"/>
  <c r="H187" i="10"/>
  <c r="I187" i="10"/>
  <c r="J187" i="10"/>
  <c r="K187" i="10"/>
  <c r="L187" i="10"/>
  <c r="M187" i="10"/>
  <c r="N187" i="10"/>
  <c r="O187" i="10"/>
  <c r="P187" i="10"/>
  <c r="Q187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F140" i="10"/>
  <c r="D47" i="3" s="1"/>
  <c r="G140" i="10"/>
  <c r="E47" i="3" s="1"/>
  <c r="H140" i="10"/>
  <c r="F47" i="3" s="1"/>
  <c r="I140" i="10"/>
  <c r="G47" i="3" s="1"/>
  <c r="J140" i="10"/>
  <c r="H47" i="3" s="1"/>
  <c r="K140" i="10"/>
  <c r="I47" i="3" s="1"/>
  <c r="L140" i="10"/>
  <c r="J47" i="3" s="1"/>
  <c r="M140" i="10"/>
  <c r="K47" i="3" s="1"/>
  <c r="N140" i="10"/>
  <c r="L47" i="3" s="1"/>
  <c r="O140" i="10"/>
  <c r="M47" i="3" s="1"/>
  <c r="P140" i="10"/>
  <c r="N47" i="3" s="1"/>
  <c r="Q140" i="10"/>
  <c r="O47" i="3" s="1"/>
  <c r="F141" i="10"/>
  <c r="D52" i="3" s="1"/>
  <c r="G141" i="10"/>
  <c r="E52" i="3" s="1"/>
  <c r="H141" i="10"/>
  <c r="F52" i="3" s="1"/>
  <c r="I141" i="10"/>
  <c r="G52" i="3" s="1"/>
  <c r="J141" i="10"/>
  <c r="H52" i="3" s="1"/>
  <c r="K141" i="10"/>
  <c r="I52" i="3" s="1"/>
  <c r="L141" i="10"/>
  <c r="J52" i="3" s="1"/>
  <c r="M141" i="10"/>
  <c r="K52" i="3" s="1"/>
  <c r="N141" i="10"/>
  <c r="L52" i="3" s="1"/>
  <c r="O141" i="10"/>
  <c r="M52" i="3" s="1"/>
  <c r="P141" i="10"/>
  <c r="N52" i="3" s="1"/>
  <c r="Q141" i="10"/>
  <c r="O52" i="3" s="1"/>
  <c r="F142" i="10"/>
  <c r="D57" i="3" s="1"/>
  <c r="G142" i="10"/>
  <c r="E57" i="3" s="1"/>
  <c r="H142" i="10"/>
  <c r="F57" i="3" s="1"/>
  <c r="I142" i="10"/>
  <c r="G57" i="3" s="1"/>
  <c r="J142" i="10"/>
  <c r="H57" i="3" s="1"/>
  <c r="K142" i="10"/>
  <c r="I57" i="3" s="1"/>
  <c r="L142" i="10"/>
  <c r="J57" i="3" s="1"/>
  <c r="M142" i="10"/>
  <c r="K57" i="3" s="1"/>
  <c r="N142" i="10"/>
  <c r="L57" i="3" s="1"/>
  <c r="O142" i="10"/>
  <c r="M57" i="3" s="1"/>
  <c r="P142" i="10"/>
  <c r="N57" i="3" s="1"/>
  <c r="Q142" i="10"/>
  <c r="O57" i="3" s="1"/>
  <c r="F143" i="10"/>
  <c r="D62" i="3" s="1"/>
  <c r="G143" i="10"/>
  <c r="E62" i="3" s="1"/>
  <c r="H143" i="10"/>
  <c r="F62" i="3" s="1"/>
  <c r="I143" i="10"/>
  <c r="G62" i="3" s="1"/>
  <c r="J143" i="10"/>
  <c r="H62" i="3" s="1"/>
  <c r="K143" i="10"/>
  <c r="I62" i="3" s="1"/>
  <c r="L143" i="10"/>
  <c r="J62" i="3" s="1"/>
  <c r="M143" i="10"/>
  <c r="K62" i="3" s="1"/>
  <c r="N143" i="10"/>
  <c r="L62" i="3" s="1"/>
  <c r="O143" i="10"/>
  <c r="M62" i="3" s="1"/>
  <c r="P143" i="10"/>
  <c r="N62" i="3" s="1"/>
  <c r="Q143" i="10"/>
  <c r="O62" i="3" s="1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F145" i="10"/>
  <c r="D67" i="3" s="1"/>
  <c r="G145" i="10"/>
  <c r="E67" i="3" s="1"/>
  <c r="H145" i="10"/>
  <c r="F67" i="3" s="1"/>
  <c r="I145" i="10"/>
  <c r="G67" i="3" s="1"/>
  <c r="J145" i="10"/>
  <c r="H67" i="3" s="1"/>
  <c r="K145" i="10"/>
  <c r="I67" i="3" s="1"/>
  <c r="L145" i="10"/>
  <c r="J67" i="3" s="1"/>
  <c r="M145" i="10"/>
  <c r="K67" i="3" s="1"/>
  <c r="N145" i="10"/>
  <c r="L67" i="3" s="1"/>
  <c r="O145" i="10"/>
  <c r="M67" i="3" s="1"/>
  <c r="P145" i="10"/>
  <c r="N67" i="3" s="1"/>
  <c r="Q145" i="10"/>
  <c r="O67" i="3" s="1"/>
  <c r="F146" i="10"/>
  <c r="D72" i="3" s="1"/>
  <c r="G146" i="10"/>
  <c r="E72" i="3" s="1"/>
  <c r="H146" i="10"/>
  <c r="F72" i="3" s="1"/>
  <c r="I146" i="10"/>
  <c r="G72" i="3" s="1"/>
  <c r="J146" i="10"/>
  <c r="H72" i="3" s="1"/>
  <c r="K146" i="10"/>
  <c r="I72" i="3" s="1"/>
  <c r="L146" i="10"/>
  <c r="J72" i="3" s="1"/>
  <c r="M146" i="10"/>
  <c r="K72" i="3" s="1"/>
  <c r="N146" i="10"/>
  <c r="L72" i="3" s="1"/>
  <c r="O146" i="10"/>
  <c r="M72" i="3" s="1"/>
  <c r="P146" i="10"/>
  <c r="N72" i="3" s="1"/>
  <c r="Q146" i="10"/>
  <c r="O72" i="3" s="1"/>
  <c r="F147" i="10"/>
  <c r="D77" i="3" s="1"/>
  <c r="G147" i="10"/>
  <c r="E77" i="3" s="1"/>
  <c r="H147" i="10"/>
  <c r="F77" i="3" s="1"/>
  <c r="I147" i="10"/>
  <c r="G77" i="3" s="1"/>
  <c r="J147" i="10"/>
  <c r="H77" i="3" s="1"/>
  <c r="K147" i="10"/>
  <c r="I77" i="3" s="1"/>
  <c r="L147" i="10"/>
  <c r="J77" i="3" s="1"/>
  <c r="M147" i="10"/>
  <c r="K77" i="3" s="1"/>
  <c r="N147" i="10"/>
  <c r="L77" i="3" s="1"/>
  <c r="O147" i="10"/>
  <c r="M77" i="3" s="1"/>
  <c r="P147" i="10"/>
  <c r="N77" i="3" s="1"/>
  <c r="Q147" i="10"/>
  <c r="O77" i="3" s="1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F155" i="10"/>
  <c r="G155" i="10"/>
  <c r="H155" i="10"/>
  <c r="I155" i="10"/>
  <c r="J155" i="10"/>
  <c r="K155" i="10"/>
  <c r="L155" i="10"/>
  <c r="M155" i="10"/>
  <c r="N155" i="10"/>
  <c r="O155" i="10"/>
  <c r="P155" i="10"/>
  <c r="Q155" i="10"/>
  <c r="G123" i="10"/>
  <c r="E12" i="3" s="1"/>
  <c r="H123" i="10"/>
  <c r="F12" i="3" s="1"/>
  <c r="I123" i="10"/>
  <c r="G12" i="3" s="1"/>
  <c r="J123" i="10"/>
  <c r="H12" i="3" s="1"/>
  <c r="K123" i="10"/>
  <c r="I12" i="3" s="1"/>
  <c r="L123" i="10"/>
  <c r="J12" i="3" s="1"/>
  <c r="M123" i="10"/>
  <c r="K12" i="3" s="1"/>
  <c r="N123" i="10"/>
  <c r="L12" i="3" s="1"/>
  <c r="O123" i="10"/>
  <c r="M12" i="3" s="1"/>
  <c r="P123" i="10"/>
  <c r="N12" i="3" s="1"/>
  <c r="Q123" i="10"/>
  <c r="O12" i="3" s="1"/>
  <c r="G124" i="10"/>
  <c r="E17" i="3" s="1"/>
  <c r="H124" i="10"/>
  <c r="F17" i="3" s="1"/>
  <c r="I124" i="10"/>
  <c r="G17" i="3" s="1"/>
  <c r="J124" i="10"/>
  <c r="H17" i="3" s="1"/>
  <c r="K124" i="10"/>
  <c r="I17" i="3" s="1"/>
  <c r="L124" i="10"/>
  <c r="J17" i="3" s="1"/>
  <c r="M124" i="10"/>
  <c r="K17" i="3" s="1"/>
  <c r="N124" i="10"/>
  <c r="L17" i="3" s="1"/>
  <c r="O124" i="10"/>
  <c r="M17" i="3" s="1"/>
  <c r="P124" i="10"/>
  <c r="N17" i="3" s="1"/>
  <c r="Q124" i="10"/>
  <c r="O17" i="3" s="1"/>
  <c r="G125" i="10"/>
  <c r="E22" i="3" s="1"/>
  <c r="H125" i="10"/>
  <c r="F22" i="3" s="1"/>
  <c r="I125" i="10"/>
  <c r="G22" i="3" s="1"/>
  <c r="J125" i="10"/>
  <c r="H22" i="3" s="1"/>
  <c r="K125" i="10"/>
  <c r="I22" i="3" s="1"/>
  <c r="L125" i="10"/>
  <c r="J22" i="3" s="1"/>
  <c r="M125" i="10"/>
  <c r="K22" i="3" s="1"/>
  <c r="N125" i="10"/>
  <c r="L22" i="3" s="1"/>
  <c r="O125" i="10"/>
  <c r="M22" i="3" s="1"/>
  <c r="P125" i="10"/>
  <c r="N22" i="3" s="1"/>
  <c r="Q125" i="10"/>
  <c r="O22" i="3" s="1"/>
  <c r="G126" i="10"/>
  <c r="E27" i="3" s="1"/>
  <c r="H126" i="10"/>
  <c r="F27" i="3" s="1"/>
  <c r="I126" i="10"/>
  <c r="G27" i="3" s="1"/>
  <c r="J126" i="10"/>
  <c r="H27" i="3" s="1"/>
  <c r="K126" i="10"/>
  <c r="I27" i="3" s="1"/>
  <c r="L126" i="10"/>
  <c r="J27" i="3" s="1"/>
  <c r="M126" i="10"/>
  <c r="K27" i="3" s="1"/>
  <c r="N126" i="10"/>
  <c r="L27" i="3" s="1"/>
  <c r="O126" i="10"/>
  <c r="M27" i="3" s="1"/>
  <c r="P126" i="10"/>
  <c r="N27" i="3" s="1"/>
  <c r="Q126" i="10"/>
  <c r="O27" i="3" s="1"/>
  <c r="G127" i="10"/>
  <c r="H127" i="10"/>
  <c r="I127" i="10"/>
  <c r="J127" i="10"/>
  <c r="K127" i="10"/>
  <c r="L127" i="10"/>
  <c r="M127" i="10"/>
  <c r="N127" i="10"/>
  <c r="O127" i="10"/>
  <c r="P127" i="10"/>
  <c r="Q127" i="10"/>
  <c r="G128" i="10"/>
  <c r="E32" i="3" s="1"/>
  <c r="H128" i="10"/>
  <c r="F32" i="3" s="1"/>
  <c r="I128" i="10"/>
  <c r="G32" i="3" s="1"/>
  <c r="J128" i="10"/>
  <c r="H32" i="3" s="1"/>
  <c r="K128" i="10"/>
  <c r="I32" i="3" s="1"/>
  <c r="L128" i="10"/>
  <c r="J32" i="3" s="1"/>
  <c r="M128" i="10"/>
  <c r="K32" i="3" s="1"/>
  <c r="N128" i="10"/>
  <c r="L32" i="3" s="1"/>
  <c r="O128" i="10"/>
  <c r="M32" i="3" s="1"/>
  <c r="P128" i="10"/>
  <c r="N32" i="3" s="1"/>
  <c r="Q128" i="10"/>
  <c r="O32" i="3" s="1"/>
  <c r="G129" i="10"/>
  <c r="E37" i="3" s="1"/>
  <c r="H129" i="10"/>
  <c r="F37" i="3" s="1"/>
  <c r="I129" i="10"/>
  <c r="G37" i="3" s="1"/>
  <c r="J129" i="10"/>
  <c r="H37" i="3" s="1"/>
  <c r="K129" i="10"/>
  <c r="I37" i="3" s="1"/>
  <c r="L129" i="10"/>
  <c r="J37" i="3" s="1"/>
  <c r="M129" i="10"/>
  <c r="K37" i="3" s="1"/>
  <c r="N129" i="10"/>
  <c r="L37" i="3" s="1"/>
  <c r="O129" i="10"/>
  <c r="M37" i="3" s="1"/>
  <c r="P129" i="10"/>
  <c r="N37" i="3" s="1"/>
  <c r="Q129" i="10"/>
  <c r="O37" i="3" s="1"/>
  <c r="G130" i="10"/>
  <c r="E42" i="3" s="1"/>
  <c r="H130" i="10"/>
  <c r="F42" i="3" s="1"/>
  <c r="I130" i="10"/>
  <c r="G42" i="3" s="1"/>
  <c r="J130" i="10"/>
  <c r="H42" i="3" s="1"/>
  <c r="K130" i="10"/>
  <c r="I42" i="3" s="1"/>
  <c r="L130" i="10"/>
  <c r="J42" i="3" s="1"/>
  <c r="M130" i="10"/>
  <c r="K42" i="3" s="1"/>
  <c r="N130" i="10"/>
  <c r="L42" i="3" s="1"/>
  <c r="O130" i="10"/>
  <c r="M42" i="3" s="1"/>
  <c r="P130" i="10"/>
  <c r="N42" i="3" s="1"/>
  <c r="Q130" i="10"/>
  <c r="O42" i="3" s="1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G138" i="10"/>
  <c r="H138" i="10"/>
  <c r="I138" i="10"/>
  <c r="J138" i="10"/>
  <c r="K138" i="10"/>
  <c r="L138" i="10"/>
  <c r="M138" i="10"/>
  <c r="N138" i="10"/>
  <c r="O138" i="10"/>
  <c r="P138" i="10"/>
  <c r="Q138" i="10"/>
  <c r="F124" i="10"/>
  <c r="D17" i="3" s="1"/>
  <c r="F125" i="10"/>
  <c r="D22" i="3" s="1"/>
  <c r="F126" i="10"/>
  <c r="D27" i="3" s="1"/>
  <c r="F127" i="10"/>
  <c r="F128" i="10"/>
  <c r="D32" i="3" s="1"/>
  <c r="F129" i="10"/>
  <c r="D37" i="3" s="1"/>
  <c r="F130" i="10"/>
  <c r="D42" i="3" s="1"/>
  <c r="F131" i="10"/>
  <c r="F132" i="10"/>
  <c r="F133" i="10"/>
  <c r="F134" i="10"/>
  <c r="F135" i="10"/>
  <c r="F136" i="10"/>
  <c r="F137" i="10"/>
  <c r="F138" i="10"/>
  <c r="F123" i="10"/>
  <c r="D12" i="3" s="1"/>
  <c r="G161" i="10"/>
  <c r="H161" i="10"/>
  <c r="I161" i="10"/>
  <c r="J161" i="10"/>
  <c r="K161" i="10"/>
  <c r="L161" i="10"/>
  <c r="M161" i="10"/>
  <c r="N161" i="10"/>
  <c r="O161" i="10"/>
  <c r="P161" i="10"/>
  <c r="Q161" i="10"/>
  <c r="F161" i="10"/>
  <c r="G122" i="10"/>
  <c r="H122" i="10"/>
  <c r="I122" i="10"/>
  <c r="J122" i="10"/>
  <c r="K122" i="10"/>
  <c r="L122" i="10"/>
  <c r="M122" i="10"/>
  <c r="N122" i="10"/>
  <c r="O122" i="10"/>
  <c r="P122" i="10"/>
  <c r="Q122" i="10"/>
  <c r="F122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9" i="3"/>
  <c r="K29" i="3"/>
  <c r="J29" i="3"/>
  <c r="I29" i="3"/>
  <c r="G29" i="3"/>
  <c r="O28" i="3"/>
  <c r="M28" i="3"/>
  <c r="H28" i="3"/>
  <c r="G28" i="3"/>
  <c r="E28" i="3"/>
  <c r="D28" i="3"/>
  <c r="M34" i="3"/>
  <c r="K34" i="3"/>
  <c r="J34" i="3"/>
  <c r="I34" i="3"/>
  <c r="G34" i="3"/>
  <c r="O33" i="3"/>
  <c r="M33" i="3"/>
  <c r="G33" i="3"/>
  <c r="E33" i="3"/>
  <c r="D33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G5" i="3"/>
  <c r="F5" i="3"/>
  <c r="E5" i="3"/>
  <c r="D5" i="3"/>
  <c r="E2" i="3"/>
  <c r="F2" i="3"/>
  <c r="G2" i="3"/>
  <c r="H2" i="3"/>
  <c r="I2" i="3"/>
  <c r="J2" i="3"/>
  <c r="K2" i="3"/>
  <c r="L2" i="3"/>
  <c r="M2" i="3"/>
  <c r="N2" i="3"/>
  <c r="O2" i="3"/>
  <c r="D2" i="3"/>
  <c r="O3" i="3"/>
  <c r="N3" i="3"/>
  <c r="N4" i="3" s="1"/>
  <c r="M3" i="3"/>
  <c r="L3" i="3"/>
  <c r="K3" i="3"/>
  <c r="J3" i="3"/>
  <c r="J4" i="3" s="1"/>
  <c r="I3" i="3"/>
  <c r="H3" i="3"/>
  <c r="H4" i="3" s="1"/>
  <c r="G3" i="3"/>
  <c r="F3" i="3"/>
  <c r="F4" i="3" s="1"/>
  <c r="E3" i="3"/>
  <c r="D3" i="3"/>
  <c r="D4" i="3" s="1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G19" i="1"/>
  <c r="O7" i="3" s="1"/>
  <c r="O13" i="3"/>
  <c r="D13" i="3"/>
  <c r="G9" i="1"/>
  <c r="E7" i="3" s="1"/>
  <c r="E13" i="3"/>
  <c r="G10" i="1"/>
  <c r="F7" i="3" s="1"/>
  <c r="G11" i="1"/>
  <c r="G7" i="3" s="1"/>
  <c r="G13" i="3"/>
  <c r="G14" i="3"/>
  <c r="G12" i="1"/>
  <c r="H7" i="3" s="1"/>
  <c r="H13" i="3"/>
  <c r="G13" i="1"/>
  <c r="I14" i="3"/>
  <c r="G14" i="1"/>
  <c r="J7" i="3" s="1"/>
  <c r="J14" i="3"/>
  <c r="G15" i="1"/>
  <c r="K7" i="3" s="1"/>
  <c r="K14" i="3"/>
  <c r="G16" i="1"/>
  <c r="G17" i="1"/>
  <c r="M7" i="3" s="1"/>
  <c r="M13" i="3"/>
  <c r="M14" i="3"/>
  <c r="G18" i="1"/>
  <c r="N7" i="3" s="1"/>
  <c r="O18" i="3"/>
  <c r="D18" i="3"/>
  <c r="E18" i="3"/>
  <c r="G18" i="3"/>
  <c r="G19" i="3"/>
  <c r="H18" i="3"/>
  <c r="I19" i="3"/>
  <c r="J19" i="3"/>
  <c r="K19" i="3"/>
  <c r="M18" i="3"/>
  <c r="M19" i="3"/>
  <c r="O23" i="3"/>
  <c r="D23" i="3"/>
  <c r="E23" i="3"/>
  <c r="G23" i="3"/>
  <c r="G24" i="3"/>
  <c r="H23" i="3"/>
  <c r="I24" i="3"/>
  <c r="J24" i="3"/>
  <c r="K24" i="3"/>
  <c r="M23" i="3"/>
  <c r="M24" i="3"/>
  <c r="E7" i="6"/>
  <c r="D7" i="6"/>
  <c r="M59" i="3"/>
  <c r="G59" i="3"/>
  <c r="M54" i="3"/>
  <c r="G54" i="3"/>
  <c r="M49" i="3"/>
  <c r="G49" i="3"/>
  <c r="D48" i="3"/>
  <c r="E48" i="3"/>
  <c r="G48" i="3"/>
  <c r="H48" i="3"/>
  <c r="I49" i="3"/>
  <c r="J49" i="3"/>
  <c r="K49" i="3"/>
  <c r="M48" i="3"/>
  <c r="O48" i="3"/>
  <c r="D53" i="3"/>
  <c r="E53" i="3"/>
  <c r="G53" i="3"/>
  <c r="H53" i="3"/>
  <c r="I54" i="3"/>
  <c r="J54" i="3"/>
  <c r="K54" i="3"/>
  <c r="M53" i="3"/>
  <c r="O53" i="3"/>
  <c r="D58" i="3"/>
  <c r="E58" i="3"/>
  <c r="G58" i="3"/>
  <c r="H58" i="3"/>
  <c r="I59" i="3"/>
  <c r="J59" i="3"/>
  <c r="K59" i="3"/>
  <c r="M58" i="3"/>
  <c r="O58" i="3"/>
  <c r="K20" i="1"/>
  <c r="J9" i="1"/>
  <c r="J20" i="1" s="1"/>
  <c r="C20" i="1"/>
  <c r="E20" i="1"/>
  <c r="B20" i="1"/>
  <c r="I57" i="1"/>
  <c r="A10" i="6"/>
  <c r="A28" i="6" s="1"/>
  <c r="E10" i="6"/>
  <c r="G10" i="6" s="1"/>
  <c r="E11" i="6"/>
  <c r="G11" i="6" s="1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G18" i="6" s="1"/>
  <c r="C19" i="6"/>
  <c r="G19" i="6" s="1"/>
  <c r="C20" i="6"/>
  <c r="G20" i="6" s="1"/>
  <c r="C21" i="6"/>
  <c r="G21" i="6" s="1"/>
  <c r="B10" i="6"/>
  <c r="F10" i="6" s="1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C42" i="3" l="1"/>
  <c r="F41" i="3"/>
  <c r="J41" i="3"/>
  <c r="N41" i="3"/>
  <c r="D41" i="3"/>
  <c r="H41" i="3"/>
  <c r="L7" i="3"/>
  <c r="F22" i="6"/>
  <c r="F22" i="1"/>
  <c r="C77" i="3"/>
  <c r="C72" i="3"/>
  <c r="C37" i="3"/>
  <c r="H76" i="3"/>
  <c r="H71" i="3"/>
  <c r="D71" i="3"/>
  <c r="D76" i="3"/>
  <c r="F71" i="3"/>
  <c r="F76" i="3"/>
  <c r="J36" i="3"/>
  <c r="J71" i="3"/>
  <c r="J76" i="3"/>
  <c r="N71" i="3"/>
  <c r="N76" i="3"/>
  <c r="F36" i="3"/>
  <c r="N36" i="3"/>
  <c r="D36" i="3"/>
  <c r="H36" i="3"/>
  <c r="G4" i="3"/>
  <c r="K4" i="3"/>
  <c r="E22" i="6"/>
  <c r="C5" i="3"/>
  <c r="E4" i="3"/>
  <c r="L4" i="3"/>
  <c r="D44" i="14"/>
  <c r="O36" i="14"/>
  <c r="C3" i="3"/>
  <c r="G20" i="1"/>
  <c r="C6" i="3"/>
  <c r="E169" i="3"/>
  <c r="I7" i="3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12" i="3"/>
  <c r="C22" i="3"/>
  <c r="G169" i="3"/>
  <c r="H168" i="3" s="1"/>
  <c r="F180" i="3"/>
  <c r="C67" i="3"/>
  <c r="C62" i="3"/>
  <c r="F184" i="3"/>
  <c r="F185" i="3"/>
  <c r="H185" i="3"/>
  <c r="N186" i="3" s="1"/>
  <c r="C2" i="3"/>
  <c r="C17" i="3"/>
  <c r="C47" i="3"/>
  <c r="F159" i="3"/>
  <c r="F179" i="3"/>
  <c r="C22" i="6"/>
  <c r="F176" i="3"/>
  <c r="H180" i="3"/>
  <c r="J181" i="3" s="1"/>
  <c r="H157" i="3"/>
  <c r="H156" i="3"/>
  <c r="H174" i="3"/>
  <c r="B22" i="6"/>
  <c r="C27" i="3"/>
  <c r="C57" i="3"/>
  <c r="C52" i="3"/>
  <c r="C32" i="3"/>
  <c r="F20" i="1"/>
  <c r="D22" i="6"/>
  <c r="F51" i="3"/>
  <c r="H51" i="3"/>
  <c r="J51" i="3"/>
  <c r="J46" i="3"/>
  <c r="J66" i="3"/>
  <c r="J26" i="3"/>
  <c r="J16" i="3"/>
  <c r="J31" i="3"/>
  <c r="J56" i="3"/>
  <c r="J61" i="3"/>
  <c r="J21" i="3"/>
  <c r="J11" i="3"/>
  <c r="I4" i="3"/>
  <c r="H31" i="3"/>
  <c r="D26" i="3"/>
  <c r="D51" i="3"/>
  <c r="D46" i="3"/>
  <c r="D11" i="3"/>
  <c r="D31" i="3"/>
  <c r="D21" i="3"/>
  <c r="D61" i="3"/>
  <c r="D66" i="3"/>
  <c r="D56" i="3"/>
  <c r="D16" i="3"/>
  <c r="N46" i="3"/>
  <c r="O4" i="3"/>
  <c r="O41" i="3" s="1"/>
  <c r="M4" i="3"/>
  <c r="M41" i="3" s="1"/>
  <c r="A11" i="6"/>
  <c r="N51" i="3"/>
  <c r="N61" i="3"/>
  <c r="N26" i="3"/>
  <c r="N11" i="3"/>
  <c r="N21" i="3"/>
  <c r="N56" i="3"/>
  <c r="N31" i="3"/>
  <c r="N16" i="3"/>
  <c r="N66" i="3"/>
  <c r="F31" i="3"/>
  <c r="F46" i="3"/>
  <c r="F56" i="3"/>
  <c r="F61" i="3"/>
  <c r="F66" i="3"/>
  <c r="F21" i="3"/>
  <c r="F26" i="3"/>
  <c r="F11" i="3"/>
  <c r="F16" i="3"/>
  <c r="H56" i="3"/>
  <c r="H66" i="3"/>
  <c r="H21" i="3"/>
  <c r="H11" i="3"/>
  <c r="H46" i="3"/>
  <c r="H61" i="3"/>
  <c r="H16" i="3"/>
  <c r="O56" i="3"/>
  <c r="H26" i="3"/>
  <c r="O36" i="13"/>
  <c r="L159" i="3" l="1"/>
  <c r="I41" i="3"/>
  <c r="I46" i="3"/>
  <c r="F84" i="3"/>
  <c r="N92" i="3"/>
  <c r="F92" i="3"/>
  <c r="J84" i="3"/>
  <c r="J92" i="3"/>
  <c r="L41" i="3"/>
  <c r="K46" i="3"/>
  <c r="K94" i="3" s="1"/>
  <c r="K41" i="3"/>
  <c r="N84" i="3"/>
  <c r="N138" i="3" s="1"/>
  <c r="E21" i="3"/>
  <c r="E41" i="3"/>
  <c r="D92" i="3"/>
  <c r="H84" i="3"/>
  <c r="H138" i="3" s="1"/>
  <c r="D84" i="3"/>
  <c r="D138" i="3" s="1"/>
  <c r="H92" i="3"/>
  <c r="G26" i="3"/>
  <c r="G41" i="3"/>
  <c r="L186" i="3"/>
  <c r="N181" i="3"/>
  <c r="L176" i="3"/>
  <c r="N176" i="3"/>
  <c r="A12" i="6"/>
  <c r="A29" i="6"/>
  <c r="L181" i="3"/>
  <c r="G31" i="3"/>
  <c r="D96" i="3"/>
  <c r="F96" i="3"/>
  <c r="N96" i="3"/>
  <c r="K61" i="3"/>
  <c r="K76" i="3"/>
  <c r="K71" i="3"/>
  <c r="N94" i="3"/>
  <c r="N86" i="3"/>
  <c r="N139" i="3" s="1"/>
  <c r="O71" i="3"/>
  <c r="O76" i="3"/>
  <c r="E71" i="3"/>
  <c r="E76" i="3"/>
  <c r="H86" i="3"/>
  <c r="H139" i="3" s="1"/>
  <c r="D86" i="3"/>
  <c r="D139" i="3" s="1"/>
  <c r="H96" i="3"/>
  <c r="J86" i="3"/>
  <c r="J139" i="3" s="1"/>
  <c r="L76" i="3"/>
  <c r="L71" i="3"/>
  <c r="M71" i="3"/>
  <c r="M76" i="3"/>
  <c r="I36" i="3"/>
  <c r="I76" i="3"/>
  <c r="I71" i="3"/>
  <c r="G76" i="3"/>
  <c r="G71" i="3"/>
  <c r="K11" i="3"/>
  <c r="F86" i="3"/>
  <c r="K51" i="3"/>
  <c r="K26" i="3"/>
  <c r="L56" i="3"/>
  <c r="J96" i="3"/>
  <c r="M26" i="3"/>
  <c r="M36" i="3"/>
  <c r="G56" i="3"/>
  <c r="G36" i="3"/>
  <c r="L51" i="3"/>
  <c r="L36" i="3"/>
  <c r="K16" i="3"/>
  <c r="K56" i="3"/>
  <c r="K36" i="3"/>
  <c r="O11" i="3"/>
  <c r="O36" i="3"/>
  <c r="D90" i="3"/>
  <c r="E16" i="3"/>
  <c r="E36" i="3"/>
  <c r="I21" i="3"/>
  <c r="M11" i="3"/>
  <c r="K66" i="3"/>
  <c r="K21" i="3"/>
  <c r="G66" i="3"/>
  <c r="J138" i="3"/>
  <c r="C7" i="3"/>
  <c r="K31" i="3"/>
  <c r="L31" i="3"/>
  <c r="G46" i="3"/>
  <c r="G94" i="3" s="1"/>
  <c r="G11" i="3"/>
  <c r="I26" i="3"/>
  <c r="G16" i="3"/>
  <c r="G21" i="3"/>
  <c r="G61" i="3"/>
  <c r="G51" i="3"/>
  <c r="I66" i="3"/>
  <c r="I61" i="3"/>
  <c r="L66" i="3"/>
  <c r="I16" i="3"/>
  <c r="N159" i="3"/>
  <c r="E56" i="3"/>
  <c r="E61" i="3"/>
  <c r="E31" i="3"/>
  <c r="E26" i="3"/>
  <c r="E66" i="3"/>
  <c r="E46" i="3"/>
  <c r="E51" i="3"/>
  <c r="E11" i="3"/>
  <c r="O21" i="3"/>
  <c r="O66" i="3"/>
  <c r="O61" i="3"/>
  <c r="O51" i="3"/>
  <c r="O31" i="3"/>
  <c r="M56" i="3"/>
  <c r="M51" i="3"/>
  <c r="M61" i="3"/>
  <c r="M16" i="3"/>
  <c r="L16" i="3"/>
  <c r="L21" i="3"/>
  <c r="L46" i="3"/>
  <c r="L11" i="3"/>
  <c r="L61" i="3"/>
  <c r="L26" i="3"/>
  <c r="O44" i="14"/>
  <c r="O44" i="13"/>
  <c r="O16" i="3"/>
  <c r="O46" i="3"/>
  <c r="O26" i="3"/>
  <c r="G22" i="6"/>
  <c r="F168" i="3"/>
  <c r="F167" i="3"/>
  <c r="O40" i="14"/>
  <c r="O40" i="13"/>
  <c r="H167" i="3"/>
  <c r="L169" i="3" s="1"/>
  <c r="J186" i="3"/>
  <c r="I56" i="3"/>
  <c r="I51" i="3"/>
  <c r="I11" i="3"/>
  <c r="I31" i="3"/>
  <c r="H186" i="3"/>
  <c r="J159" i="3"/>
  <c r="H181" i="3"/>
  <c r="H159" i="3"/>
  <c r="J176" i="3"/>
  <c r="H176" i="3"/>
  <c r="M66" i="3"/>
  <c r="M31" i="3"/>
  <c r="M21" i="3"/>
  <c r="M46" i="3"/>
  <c r="C4" i="3"/>
  <c r="H95" i="3"/>
  <c r="D91" i="3"/>
  <c r="J90" i="3"/>
  <c r="J94" i="3"/>
  <c r="J91" i="3"/>
  <c r="J95" i="3"/>
  <c r="F91" i="3"/>
  <c r="F95" i="3"/>
  <c r="D95" i="3"/>
  <c r="D94" i="3"/>
  <c r="N91" i="3"/>
  <c r="H94" i="3"/>
  <c r="F90" i="3"/>
  <c r="F94" i="3"/>
  <c r="N95" i="3"/>
  <c r="H91" i="3"/>
  <c r="H90" i="3"/>
  <c r="N90" i="3"/>
  <c r="E151" i="3" l="1"/>
  <c r="D148" i="3"/>
  <c r="E148" i="3" s="1"/>
  <c r="D146" i="3"/>
  <c r="E146" i="3" s="1"/>
  <c r="F146" i="3" s="1"/>
  <c r="G146" i="3" s="1"/>
  <c r="I146" i="3" s="1"/>
  <c r="J146" i="3" s="1"/>
  <c r="K146" i="3" s="1"/>
  <c r="L146" i="3" s="1"/>
  <c r="G92" i="3"/>
  <c r="O92" i="3"/>
  <c r="I92" i="3"/>
  <c r="K92" i="3"/>
  <c r="M92" i="3"/>
  <c r="L84" i="3"/>
  <c r="L138" i="3" s="1"/>
  <c r="M90" i="3"/>
  <c r="M84" i="3"/>
  <c r="M138" i="3" s="1"/>
  <c r="O90" i="3"/>
  <c r="O84" i="3"/>
  <c r="O138" i="3" s="1"/>
  <c r="L92" i="3"/>
  <c r="K90" i="3"/>
  <c r="K84" i="3"/>
  <c r="K138" i="3" s="1"/>
  <c r="C41" i="3"/>
  <c r="I84" i="3"/>
  <c r="I138" i="3" s="1"/>
  <c r="E84" i="3"/>
  <c r="E138" i="3" s="1"/>
  <c r="E92" i="3"/>
  <c r="G84" i="3"/>
  <c r="G138" i="3" s="1"/>
  <c r="A13" i="6"/>
  <c r="A30" i="6"/>
  <c r="F139" i="3"/>
  <c r="F138" i="3"/>
  <c r="M96" i="3"/>
  <c r="F81" i="3"/>
  <c r="B30" i="6" s="1"/>
  <c r="G30" i="6" s="1"/>
  <c r="L95" i="3"/>
  <c r="K95" i="3"/>
  <c r="K91" i="3"/>
  <c r="C71" i="3"/>
  <c r="C76" i="3"/>
  <c r="E96" i="3"/>
  <c r="L96" i="3"/>
  <c r="K96" i="3"/>
  <c r="D140" i="3"/>
  <c r="D81" i="3"/>
  <c r="B28" i="6" s="1"/>
  <c r="G28" i="6" s="1"/>
  <c r="M94" i="3"/>
  <c r="M86" i="3"/>
  <c r="M139" i="3" s="1"/>
  <c r="L94" i="3"/>
  <c r="L86" i="3"/>
  <c r="L139" i="3" s="1"/>
  <c r="I94" i="3"/>
  <c r="I86" i="3"/>
  <c r="I139" i="3" s="1"/>
  <c r="C36" i="3"/>
  <c r="G96" i="3"/>
  <c r="N81" i="3"/>
  <c r="B38" i="6" s="1"/>
  <c r="G38" i="6" s="1"/>
  <c r="H81" i="3"/>
  <c r="B32" i="6" s="1"/>
  <c r="G32" i="6" s="1"/>
  <c r="E94" i="3"/>
  <c r="E86" i="3"/>
  <c r="E139" i="3" s="1"/>
  <c r="O94" i="3"/>
  <c r="O86" i="3"/>
  <c r="O139" i="3" s="1"/>
  <c r="K86" i="3"/>
  <c r="K139" i="3" s="1"/>
  <c r="O96" i="3"/>
  <c r="I96" i="3"/>
  <c r="G86" i="3"/>
  <c r="G139" i="3" s="1"/>
  <c r="J81" i="3"/>
  <c r="B34" i="6" s="1"/>
  <c r="G34" i="6" s="1"/>
  <c r="G90" i="3"/>
  <c r="G91" i="3"/>
  <c r="L90" i="3"/>
  <c r="E90" i="3"/>
  <c r="E91" i="3"/>
  <c r="G95" i="3"/>
  <c r="I91" i="3"/>
  <c r="C56" i="3"/>
  <c r="N169" i="3"/>
  <c r="D120" i="3"/>
  <c r="D126" i="3" s="1"/>
  <c r="E95" i="3"/>
  <c r="O95" i="3"/>
  <c r="M91" i="3"/>
  <c r="C51" i="3"/>
  <c r="C26" i="3"/>
  <c r="M95" i="3"/>
  <c r="L91" i="3"/>
  <c r="C11" i="3"/>
  <c r="C16" i="3"/>
  <c r="C61" i="3"/>
  <c r="J169" i="3"/>
  <c r="F148" i="3" s="1"/>
  <c r="G148" i="3" s="1"/>
  <c r="I148" i="3" s="1"/>
  <c r="J148" i="3" s="1"/>
  <c r="K148" i="3" s="1"/>
  <c r="L148" i="3" s="1"/>
  <c r="O91" i="3"/>
  <c r="I90" i="3"/>
  <c r="N140" i="3"/>
  <c r="C21" i="3"/>
  <c r="F169" i="3"/>
  <c r="I95" i="3"/>
  <c r="E152" i="3"/>
  <c r="H169" i="3"/>
  <c r="H140" i="3"/>
  <c r="J140" i="3"/>
  <c r="C46" i="3"/>
  <c r="C31" i="3"/>
  <c r="C66" i="3"/>
  <c r="D100" i="3" l="1"/>
  <c r="D106" i="3" s="1"/>
  <c r="A14" i="6"/>
  <c r="A31" i="6"/>
  <c r="G100" i="3"/>
  <c r="G106" i="3" s="1"/>
  <c r="G113" i="3" s="1"/>
  <c r="D102" i="3"/>
  <c r="D133" i="3"/>
  <c r="F140" i="3"/>
  <c r="C86" i="3"/>
  <c r="C84" i="3"/>
  <c r="L81" i="3"/>
  <c r="B36" i="6" s="1"/>
  <c r="G36" i="6" s="1"/>
  <c r="G81" i="3"/>
  <c r="B31" i="6" s="1"/>
  <c r="G31" i="6" s="1"/>
  <c r="O81" i="3"/>
  <c r="B39" i="6" s="1"/>
  <c r="G39" i="6" s="1"/>
  <c r="C92" i="3"/>
  <c r="O140" i="3"/>
  <c r="L140" i="3"/>
  <c r="C96" i="3"/>
  <c r="E100" i="3"/>
  <c r="I81" i="3"/>
  <c r="B33" i="6" s="1"/>
  <c r="G33" i="6" s="1"/>
  <c r="C94" i="3"/>
  <c r="C90" i="3"/>
  <c r="G140" i="3"/>
  <c r="E81" i="3"/>
  <c r="B29" i="6" s="1"/>
  <c r="G29" i="6" s="1"/>
  <c r="K140" i="3"/>
  <c r="K81" i="3"/>
  <c r="B35" i="6" s="1"/>
  <c r="G35" i="6" s="1"/>
  <c r="I140" i="3"/>
  <c r="M81" i="3"/>
  <c r="B37" i="6" s="1"/>
  <c r="G37" i="6" s="1"/>
  <c r="E153" i="3"/>
  <c r="F153" i="3" s="1"/>
  <c r="F120" i="3" s="1"/>
  <c r="C95" i="3"/>
  <c r="E119" i="3"/>
  <c r="E140" i="3"/>
  <c r="C91" i="3"/>
  <c r="F100" i="3"/>
  <c r="F152" i="3"/>
  <c r="F119" i="3" s="1"/>
  <c r="D118" i="3"/>
  <c r="D124" i="3" s="1"/>
  <c r="D119" i="3"/>
  <c r="D125" i="3" s="1"/>
  <c r="E118" i="3"/>
  <c r="F151" i="3"/>
  <c r="A15" i="6" l="1"/>
  <c r="A32" i="6"/>
  <c r="E125" i="3"/>
  <c r="E132" i="3" s="1"/>
  <c r="E124" i="3"/>
  <c r="D132" i="3"/>
  <c r="D131" i="3"/>
  <c r="D127" i="3"/>
  <c r="F125" i="3"/>
  <c r="F132" i="3" s="1"/>
  <c r="F126" i="3"/>
  <c r="F133" i="3" s="1"/>
  <c r="D113" i="3"/>
  <c r="D108" i="3"/>
  <c r="F106" i="3"/>
  <c r="E106" i="3"/>
  <c r="E113" i="3" s="1"/>
  <c r="C139" i="3"/>
  <c r="E20" i="19" s="1"/>
  <c r="E24" i="19" s="1"/>
  <c r="B40" i="6"/>
  <c r="G40" i="6"/>
  <c r="I28" i="6" s="1"/>
  <c r="C81" i="3"/>
  <c r="E102" i="3"/>
  <c r="E120" i="3"/>
  <c r="G153" i="3"/>
  <c r="H153" i="3" s="1"/>
  <c r="D121" i="3"/>
  <c r="G152" i="3"/>
  <c r="C138" i="3"/>
  <c r="M140" i="3"/>
  <c r="F102" i="3"/>
  <c r="F108" i="3" s="1"/>
  <c r="F115" i="3" s="1"/>
  <c r="F118" i="3"/>
  <c r="G151" i="3"/>
  <c r="H151" i="3" s="1"/>
  <c r="A16" i="6" l="1"/>
  <c r="A33" i="6"/>
  <c r="F121" i="3"/>
  <c r="F124" i="3"/>
  <c r="E131" i="3"/>
  <c r="D134" i="3"/>
  <c r="E121" i="3"/>
  <c r="E126" i="3"/>
  <c r="E127" i="3" s="1"/>
  <c r="G120" i="3"/>
  <c r="G126" i="3" s="1"/>
  <c r="G133" i="3" s="1"/>
  <c r="D115" i="3"/>
  <c r="F113" i="3"/>
  <c r="E108" i="3"/>
  <c r="E115" i="3" s="1"/>
  <c r="G119" i="3"/>
  <c r="G125" i="3" s="1"/>
  <c r="G132" i="3" s="1"/>
  <c r="H152" i="3"/>
  <c r="C140" i="3"/>
  <c r="E20" i="18"/>
  <c r="E24" i="18" s="1"/>
  <c r="I30" i="6"/>
  <c r="I36" i="6"/>
  <c r="I32" i="6"/>
  <c r="I34" i="6"/>
  <c r="I38" i="6"/>
  <c r="I39" i="6"/>
  <c r="I31" i="6"/>
  <c r="I33" i="6"/>
  <c r="I29" i="6"/>
  <c r="I35" i="6"/>
  <c r="I37" i="6"/>
  <c r="J153" i="3"/>
  <c r="H120" i="3"/>
  <c r="H100" i="3"/>
  <c r="H106" i="3" s="1"/>
  <c r="G118" i="3"/>
  <c r="G124" i="3" s="1"/>
  <c r="G102" i="3"/>
  <c r="A17" i="6" l="1"/>
  <c r="A34" i="6"/>
  <c r="G131" i="3"/>
  <c r="G134" i="3" s="1"/>
  <c r="G127" i="3"/>
  <c r="F131" i="3"/>
  <c r="F134" i="3" s="1"/>
  <c r="F127" i="3"/>
  <c r="H126" i="3"/>
  <c r="E133" i="3"/>
  <c r="E134" i="3" s="1"/>
  <c r="G108" i="3"/>
  <c r="G115" i="3" s="1"/>
  <c r="H113" i="3"/>
  <c r="G121" i="3"/>
  <c r="H119" i="3"/>
  <c r="I40" i="6"/>
  <c r="J152" i="3"/>
  <c r="I120" i="3"/>
  <c r="I126" i="3" s="1"/>
  <c r="I133" i="3" s="1"/>
  <c r="H102" i="3"/>
  <c r="I100" i="3"/>
  <c r="I106" i="3" s="1"/>
  <c r="H118" i="3"/>
  <c r="J151" i="3"/>
  <c r="A18" i="6" l="1"/>
  <c r="A35" i="6"/>
  <c r="H133" i="3"/>
  <c r="H124" i="3"/>
  <c r="H131" i="3" s="1"/>
  <c r="H125" i="3"/>
  <c r="H132" i="3" s="1"/>
  <c r="I113" i="3"/>
  <c r="H108" i="3"/>
  <c r="H121" i="3"/>
  <c r="I119" i="3"/>
  <c r="I125" i="3" s="1"/>
  <c r="I132" i="3" s="1"/>
  <c r="K153" i="3"/>
  <c r="L153" i="3" s="1"/>
  <c r="J120" i="3"/>
  <c r="J119" i="3"/>
  <c r="K152" i="3"/>
  <c r="L152" i="3" s="1"/>
  <c r="J100" i="3"/>
  <c r="J106" i="3" s="1"/>
  <c r="I102" i="3"/>
  <c r="I108" i="3" s="1"/>
  <c r="I115" i="3" s="1"/>
  <c r="I118" i="3"/>
  <c r="I124" i="3" s="1"/>
  <c r="A19" i="6" l="1"/>
  <c r="A36" i="6"/>
  <c r="H134" i="3"/>
  <c r="I131" i="3"/>
  <c r="I134" i="3" s="1"/>
  <c r="I127" i="3"/>
  <c r="J125" i="3"/>
  <c r="J132" i="3" s="1"/>
  <c r="H127" i="3"/>
  <c r="J126" i="3"/>
  <c r="J133" i="3" s="1"/>
  <c r="H115" i="3"/>
  <c r="J113" i="3"/>
  <c r="I121" i="3"/>
  <c r="K120" i="3"/>
  <c r="K126" i="3" s="1"/>
  <c r="K133" i="3" s="1"/>
  <c r="J118" i="3"/>
  <c r="K151" i="3"/>
  <c r="L151" i="3" s="1"/>
  <c r="K119" i="3"/>
  <c r="K125" i="3" s="1"/>
  <c r="K132" i="3" s="1"/>
  <c r="J102" i="3"/>
  <c r="J108" i="3" s="1"/>
  <c r="J115" i="3" s="1"/>
  <c r="K100" i="3"/>
  <c r="K106" i="3" s="1"/>
  <c r="A20" i="6" l="1"/>
  <c r="A37" i="6"/>
  <c r="J121" i="3"/>
  <c r="J124" i="3"/>
  <c r="K113" i="3"/>
  <c r="L119" i="3"/>
  <c r="L125" i="3" s="1"/>
  <c r="L120" i="3"/>
  <c r="L126" i="3" s="1"/>
  <c r="L133" i="3" s="1"/>
  <c r="K118" i="3"/>
  <c r="L100" i="3"/>
  <c r="K102" i="3"/>
  <c r="K108" i="3" s="1"/>
  <c r="K115" i="3" s="1"/>
  <c r="A21" i="6" l="1"/>
  <c r="A39" i="6" s="1"/>
  <c r="A38" i="6"/>
  <c r="L132" i="3"/>
  <c r="K121" i="3"/>
  <c r="K124" i="3"/>
  <c r="K127" i="3" s="1"/>
  <c r="J131" i="3"/>
  <c r="J134" i="3" s="1"/>
  <c r="J127" i="3"/>
  <c r="L106" i="3"/>
  <c r="L118" i="3"/>
  <c r="N153" i="3"/>
  <c r="M120" i="3"/>
  <c r="N152" i="3"/>
  <c r="M119" i="3"/>
  <c r="L102" i="3"/>
  <c r="L108" i="3" s="1"/>
  <c r="M100" i="3"/>
  <c r="N146" i="3"/>
  <c r="M125" i="3" l="1"/>
  <c r="M126" i="3"/>
  <c r="M133" i="3" s="1"/>
  <c r="K131" i="3"/>
  <c r="K134" i="3" s="1"/>
  <c r="L121" i="3"/>
  <c r="L124" i="3"/>
  <c r="M106" i="3"/>
  <c r="L115" i="3"/>
  <c r="L113" i="3"/>
  <c r="N151" i="3"/>
  <c r="M118" i="3"/>
  <c r="O119" i="3"/>
  <c r="N119" i="3"/>
  <c r="O120" i="3"/>
  <c r="N120" i="3"/>
  <c r="N100" i="3"/>
  <c r="O100" i="3"/>
  <c r="M102" i="3"/>
  <c r="N148" i="3"/>
  <c r="N126" i="3" l="1"/>
  <c r="N133" i="3" s="1"/>
  <c r="M124" i="3"/>
  <c r="M127" i="3" s="1"/>
  <c r="O126" i="3"/>
  <c r="O133" i="3" s="1"/>
  <c r="N125" i="3"/>
  <c r="N132" i="3" s="1"/>
  <c r="O125" i="3"/>
  <c r="M132" i="3"/>
  <c r="L131" i="3"/>
  <c r="L134" i="3" s="1"/>
  <c r="L127" i="3"/>
  <c r="M108" i="3"/>
  <c r="M115" i="3" s="1"/>
  <c r="O106" i="3"/>
  <c r="O113" i="3" s="1"/>
  <c r="N106" i="3"/>
  <c r="M113" i="3"/>
  <c r="C120" i="3"/>
  <c r="C119" i="3"/>
  <c r="M121" i="3"/>
  <c r="O118" i="3"/>
  <c r="O124" i="3" s="1"/>
  <c r="N118" i="3"/>
  <c r="N124" i="3" s="1"/>
  <c r="C100" i="3"/>
  <c r="N102" i="3"/>
  <c r="O102" i="3"/>
  <c r="N127" i="3" l="1"/>
  <c r="C125" i="3"/>
  <c r="C133" i="3"/>
  <c r="O132" i="3"/>
  <c r="C132" i="3" s="1"/>
  <c r="C126" i="3"/>
  <c r="M131" i="3"/>
  <c r="M134" i="3" s="1"/>
  <c r="O127" i="3"/>
  <c r="C124" i="3"/>
  <c r="N121" i="3"/>
  <c r="N131" i="3"/>
  <c r="N134" i="3" s="1"/>
  <c r="O121" i="3"/>
  <c r="O131" i="3"/>
  <c r="N113" i="3"/>
  <c r="N108" i="3"/>
  <c r="N115" i="3" s="1"/>
  <c r="O108" i="3"/>
  <c r="O115" i="3" s="1"/>
  <c r="C106" i="3"/>
  <c r="C127" i="3" l="1"/>
  <c r="C128" i="3" s="1"/>
  <c r="C129" i="3" s="1"/>
  <c r="E14" i="19" s="1"/>
  <c r="O134" i="3"/>
  <c r="C131" i="3"/>
  <c r="C134" i="3" s="1"/>
  <c r="C115" i="3"/>
  <c r="C108" i="3"/>
  <c r="C113" i="3"/>
  <c r="G163" i="3"/>
  <c r="E164" i="3"/>
  <c r="F162" i="3" s="1"/>
  <c r="G162" i="3"/>
  <c r="F163" i="3" l="1"/>
  <c r="F164" i="3" s="1"/>
  <c r="G164" i="3"/>
  <c r="H163" i="3" s="1"/>
  <c r="H162" i="3" l="1"/>
  <c r="N164" i="3" l="1"/>
  <c r="L164" i="3"/>
  <c r="J164" i="3"/>
  <c r="H164" i="3"/>
  <c r="D147" i="3" l="1"/>
  <c r="E147" i="3" s="1"/>
  <c r="D101" i="3"/>
  <c r="F147" i="3"/>
  <c r="G147" i="3" s="1"/>
  <c r="I147" i="3" s="1"/>
  <c r="J147" i="3" s="1"/>
  <c r="K147" i="3" s="1"/>
  <c r="L147" i="3" s="1"/>
  <c r="C102" i="3" l="1"/>
  <c r="D107" i="3"/>
  <c r="E101" i="3"/>
  <c r="D103" i="3"/>
  <c r="D136" i="3" l="1"/>
  <c r="D104" i="3" s="1"/>
  <c r="D109" i="3"/>
  <c r="D114" i="3"/>
  <c r="E103" i="3"/>
  <c r="E107" i="3"/>
  <c r="E109" i="3" s="1"/>
  <c r="F101" i="3"/>
  <c r="D122" i="3" l="1"/>
  <c r="D116" i="3"/>
  <c r="D142" i="3" s="1"/>
  <c r="F107" i="3"/>
  <c r="F109" i="3" s="1"/>
  <c r="E114" i="3"/>
  <c r="E116" i="3" s="1"/>
  <c r="E142" i="3" s="1"/>
  <c r="E136" i="3"/>
  <c r="E122" i="3" s="1"/>
  <c r="C118" i="3"/>
  <c r="C121" i="3" s="1"/>
  <c r="E10" i="19" s="1"/>
  <c r="F103" i="3"/>
  <c r="G101" i="3"/>
  <c r="E37" i="19" l="1"/>
  <c r="E40" i="19" s="1"/>
  <c r="E13" i="19"/>
  <c r="E15" i="19" s="1"/>
  <c r="E29" i="19"/>
  <c r="E30" i="19" s="1"/>
  <c r="E32" i="19"/>
  <c r="G103" i="3"/>
  <c r="G136" i="3" s="1"/>
  <c r="G104" i="3" s="1"/>
  <c r="G107" i="3"/>
  <c r="G109" i="3" s="1"/>
  <c r="F114" i="3"/>
  <c r="F116" i="3" s="1"/>
  <c r="F142" i="3" s="1"/>
  <c r="E104" i="3"/>
  <c r="F136" i="3"/>
  <c r="F122" i="3" s="1"/>
  <c r="H101" i="3"/>
  <c r="E41" i="19" l="1"/>
  <c r="E43" i="19" s="1"/>
  <c r="G114" i="3"/>
  <c r="G116" i="3" s="1"/>
  <c r="G142" i="3" s="1"/>
  <c r="H103" i="3"/>
  <c r="H136" i="3" s="1"/>
  <c r="H107" i="3"/>
  <c r="G122" i="3"/>
  <c r="F104" i="3"/>
  <c r="I101" i="3"/>
  <c r="I107" i="3" s="1"/>
  <c r="I114" i="3" l="1"/>
  <c r="I116" i="3" s="1"/>
  <c r="I142" i="3" s="1"/>
  <c r="I109" i="3"/>
  <c r="H114" i="3"/>
  <c r="H109" i="3"/>
  <c r="H122" i="3"/>
  <c r="H104" i="3"/>
  <c r="I103" i="3"/>
  <c r="J101" i="3"/>
  <c r="H116" i="3" l="1"/>
  <c r="H142" i="3" s="1"/>
  <c r="J103" i="3"/>
  <c r="J136" i="3" s="1"/>
  <c r="J107" i="3"/>
  <c r="I136" i="3"/>
  <c r="I122" i="3" s="1"/>
  <c r="K101" i="3"/>
  <c r="K107" i="3" s="1"/>
  <c r="J114" i="3" l="1"/>
  <c r="J109" i="3"/>
  <c r="K114" i="3"/>
  <c r="K116" i="3" s="1"/>
  <c r="K142" i="3" s="1"/>
  <c r="K109" i="3"/>
  <c r="I104" i="3"/>
  <c r="J122" i="3"/>
  <c r="J104" i="3"/>
  <c r="K103" i="3"/>
  <c r="L101" i="3"/>
  <c r="J116" i="3" l="1"/>
  <c r="J142" i="3" s="1"/>
  <c r="L103" i="3"/>
  <c r="L136" i="3" s="1"/>
  <c r="L104" i="3" s="1"/>
  <c r="L107" i="3"/>
  <c r="K136" i="3"/>
  <c r="K122" i="3" s="1"/>
  <c r="M101" i="3"/>
  <c r="N147" i="3"/>
  <c r="M107" i="3" l="1"/>
  <c r="M109" i="3" s="1"/>
  <c r="M103" i="3"/>
  <c r="M136" i="3" s="1"/>
  <c r="L114" i="3"/>
  <c r="L116" i="3" s="1"/>
  <c r="L142" i="3" s="1"/>
  <c r="L109" i="3"/>
  <c r="L122" i="3"/>
  <c r="K104" i="3"/>
  <c r="O101" i="3"/>
  <c r="N101" i="3"/>
  <c r="M114" i="3" l="1"/>
  <c r="M116" i="3" s="1"/>
  <c r="M142" i="3" s="1"/>
  <c r="O107" i="3"/>
  <c r="O109" i="3" s="1"/>
  <c r="N107" i="3"/>
  <c r="N109" i="3" s="1"/>
  <c r="N103" i="3"/>
  <c r="N136" i="3" s="1"/>
  <c r="M122" i="3"/>
  <c r="M104" i="3"/>
  <c r="O103" i="3"/>
  <c r="C101" i="3"/>
  <c r="C103" i="3" s="1"/>
  <c r="E10" i="18" s="1"/>
  <c r="E37" i="18" l="1"/>
  <c r="E32" i="18"/>
  <c r="E29" i="18"/>
  <c r="N114" i="3"/>
  <c r="N116" i="3" s="1"/>
  <c r="N142" i="3" s="1"/>
  <c r="C107" i="3"/>
  <c r="C109" i="3" s="1"/>
  <c r="O114" i="3"/>
  <c r="O116" i="3" s="1"/>
  <c r="O142" i="3" s="1"/>
  <c r="N122" i="3"/>
  <c r="O136" i="3"/>
  <c r="O122" i="3" s="1"/>
  <c r="N104" i="3"/>
  <c r="C110" i="3" l="1"/>
  <c r="C111" i="3" s="1"/>
  <c r="E14" i="18" s="1"/>
  <c r="C142" i="3"/>
  <c r="C114" i="3"/>
  <c r="C116" i="3" s="1"/>
  <c r="E13" i="18" s="1"/>
  <c r="C136" i="3"/>
  <c r="O104" i="3"/>
  <c r="E15" i="18" l="1"/>
  <c r="E40" i="18"/>
  <c r="E30" i="18"/>
  <c r="C104" i="3"/>
  <c r="C122" i="3"/>
  <c r="E41" i="18" l="1"/>
  <c r="E43" i="18" s="1"/>
</calcChain>
</file>

<file path=xl/sharedStrings.xml><?xml version="1.0" encoding="utf-8"?>
<sst xmlns="http://schemas.openxmlformats.org/spreadsheetml/2006/main" count="834" uniqueCount="432">
  <si>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</si>
  <si>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</si>
  <si>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</si>
  <si>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</si>
  <si>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</si>
  <si>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</si>
  <si>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</si>
  <si>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</si>
  <si>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</si>
  <si>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</si>
  <si>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</si>
  <si>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</si>
  <si>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</si>
  <si>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</si>
  <si>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</si>
  <si>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</si>
  <si>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</si>
  <si>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</si>
  <si>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</si>
  <si>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</si>
  <si>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</si>
  <si>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</si>
  <si>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</si>
  <si>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</si>
  <si>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</si>
  <si>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</si>
  <si>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</si>
  <si>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</si>
  <si>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</si>
  <si>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</si>
  <si>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</si>
  <si>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</si>
  <si>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</si>
  <si>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</si>
  <si>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</si>
  <si>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</si>
  <si>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</si>
  <si>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</si>
  <si>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</si>
  <si>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</si>
  <si>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</si>
  <si>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</si>
  <si>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</si>
  <si>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</si>
  <si>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</si>
  <si>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</si>
  <si>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</si>
  <si>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</si>
  <si>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</si>
  <si>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</si>
  <si>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</si>
  <si>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</si>
  <si>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</si>
  <si>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</si>
  <si>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</si>
  <si>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</si>
  <si>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</si>
  <si>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</si>
  <si>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</si>
  <si>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</si>
  <si>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</si>
  <si>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</si>
  <si>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</si>
  <si>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</si>
  <si>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</si>
  <si>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</si>
  <si>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</si>
  <si>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</si>
  <si>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</si>
  <si>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</si>
  <si>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</si>
  <si>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</si>
  <si>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</si>
  <si>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</si>
  <si>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</si>
  <si>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</si>
  <si>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</si>
  <si>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</si>
  <si>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</si>
  <si>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</si>
  <si>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</si>
  <si>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</si>
  <si>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</si>
  <si>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</si>
  <si>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</si>
  <si>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</si>
  <si>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</si>
  <si>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</si>
  <si>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</si>
  <si>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</si>
  <si>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</si>
  <si>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</si>
  <si>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</si>
  <si>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</si>
  <si>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</si>
  <si>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</si>
  <si>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</si>
  <si>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</si>
  <si>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</si>
  <si>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</si>
  <si>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</si>
  <si>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</si>
  <si>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</si>
  <si>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</si>
  <si>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</si>
  <si>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</si>
  <si>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</si>
  <si>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</si>
  <si>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</si>
  <si>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</si>
  <si>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</si>
  <si>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</si>
  <si>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</si>
  <si>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</si>
  <si>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</si>
  <si>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</si>
  <si>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</si>
  <si>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</si>
  <si>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</si>
  <si>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</si>
  <si>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</si>
  <si>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</si>
  <si>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</si>
  <si>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</si>
  <si>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</si>
  <si>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</si>
  <si>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</si>
  <si>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</si>
  <si>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</si>
  <si>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</si>
  <si>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</si>
  <si>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</si>
  <si>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</si>
  <si>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</si>
  <si>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</si>
  <si>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</si>
  <si>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</si>
  <si>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</si>
  <si>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</si>
  <si>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</si>
  <si>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</si>
  <si>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</si>
  <si>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</si>
  <si>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</si>
  <si>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</si>
  <si>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</si>
  <si>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</si>
  <si>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</si>
  <si>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</si>
  <si>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</si>
  <si>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</si>
  <si>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</si>
  <si>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</si>
  <si>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</si>
  <si>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</si>
  <si>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</si>
  <si>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</si>
  <si>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</si>
  <si>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</si>
  <si>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</si>
  <si>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</si>
  <si>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</si>
  <si>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</si>
  <si>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</si>
  <si>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</si>
  <si>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</si>
  <si>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</si>
  <si>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</si>
  <si>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</si>
  <si>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</si>
  <si>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</si>
  <si>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</si>
  <si>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</si>
  <si>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</si>
  <si>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</si>
  <si>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</si>
  <si>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</si>
  <si>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</si>
  <si>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</si>
  <si>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</si>
  <si>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</si>
  <si>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</si>
  <si>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</si>
  <si>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</si>
  <si>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</si>
  <si>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</si>
  <si>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</si>
  <si>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</si>
  <si>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</si>
  <si>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</si>
  <si>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</si>
  <si>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</si>
  <si>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</si>
  <si>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</si>
  <si>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</si>
  <si>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</si>
  <si>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</si>
  <si>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</si>
  <si>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</si>
  <si>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</si>
  <si>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</si>
  <si>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</si>
  <si>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</si>
  <si>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</si>
  <si>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</si>
  <si>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</si>
  <si>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</si>
  <si>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</si>
  <si>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</si>
  <si>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</si>
  <si>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</si>
  <si>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</si>
  <si>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</si>
  <si>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</si>
  <si>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</si>
  <si>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</si>
  <si>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</si>
  <si>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</si>
  <si>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</si>
  <si>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</si>
  <si>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</si>
  <si>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</si>
  <si>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</si>
  <si>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</si>
  <si>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</si>
  <si>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</si>
  <si>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</si>
  <si>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</si>
  <si>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</si>
  <si>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</si>
  <si>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</si>
  <si>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</si>
  <si>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</si>
  <si>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</si>
  <si>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</si>
  <si>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</si>
  <si>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</si>
  <si>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</si>
  <si>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</si>
  <si>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</si>
  <si>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</si>
  <si>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</si>
  <si>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1988 - 1989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</si>
  <si>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</si>
  <si>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</si>
  <si>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</si>
  <si>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</si>
  <si>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</si>
  <si>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</si>
  <si>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</si>
  <si>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</si>
  <si>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</si>
  <si>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</si>
  <si>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</si>
  <si>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</si>
  <si>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</si>
  <si>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</si>
  <si>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</si>
  <si>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</si>
  <si>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</si>
  <si>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</si>
  <si>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</si>
  <si>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</si>
  <si>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</si>
  <si>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</si>
  <si>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</si>
  <si>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</si>
  <si>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</si>
  <si>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</si>
  <si>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</si>
  <si>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</si>
  <si>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</si>
  <si>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</si>
  <si>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</si>
  <si>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</si>
  <si>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</si>
  <si>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</si>
  <si>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</si>
  <si>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</si>
  <si>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</si>
  <si>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</si>
  <si>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</si>
  <si>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</si>
  <si>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Heating Season Adjustment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</si>
  <si>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</si>
  <si>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</si>
  <si>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</si>
  <si>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</si>
  <si>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</si>
  <si>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</si>
  <si>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</si>
  <si>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</si>
  <si>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</si>
  <si>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</si>
  <si>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</si>
  <si>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</si>
  <si>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</si>
  <si>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</si>
  <si>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</si>
  <si>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</si>
  <si>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</si>
  <si>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</si>
  <si>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</si>
  <si>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</si>
  <si>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</si>
  <si>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</si>
  <si>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</si>
  <si>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</si>
  <si>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</si>
  <si>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</si>
  <si>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</si>
  <si>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</si>
  <si>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</si>
  <si>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</si>
  <si>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</si>
  <si>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</si>
  <si>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</si>
  <si>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</si>
  <si>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</si>
  <si>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</si>
  <si>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</si>
  <si>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</si>
  <si>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</si>
  <si>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</si>
  <si>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</si>
  <si>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</si>
  <si>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</si>
  <si>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</si>
  <si>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</si>
  <si>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</si>
  <si>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</si>
  <si>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</si>
  <si>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</si>
  <si>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</si>
  <si>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</si>
  <si>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</si>
  <si>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</si>
  <si>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</si>
  <si>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</si>
  <si>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</si>
  <si>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</si>
  <si>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</si>
  <si>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</si>
  <si>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</si>
  <si>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</si>
  <si>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</si>
  <si>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</si>
  <si>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</si>
  <si>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</si>
  <si>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</si>
  <si>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1987 - 2016 30-Year Average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</si>
  <si>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</si>
  <si>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</si>
  <si>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</si>
  <si>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</si>
  <si>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</si>
  <si>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</si>
  <si>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</si>
  <si>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</si>
  <si>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</si>
  <si>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</si>
  <si>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</si>
  <si>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</si>
  <si>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</si>
  <si>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</si>
  <si>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</si>
  <si>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</si>
  <si>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</si>
  <si>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</si>
  <si>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</si>
  <si>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</si>
  <si>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</si>
  <si>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</si>
  <si>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</si>
  <si>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</si>
  <si>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</si>
  <si>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</si>
  <si>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</si>
  <si>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</si>
  <si>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</si>
  <si>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</si>
  <si>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</si>
  <si>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</si>
  <si>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</si>
  <si>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</si>
  <si>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</si>
  <si>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</si>
  <si>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</si>
  <si>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</si>
  <si>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</si>
  <si>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</si>
  <si>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</si>
  <si>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</si>
  <si>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</si>
  <si>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</si>
  <si>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</si>
  <si>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</si>
  <si>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</si>
  <si>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</si>
  <si>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Twelve Months Ended December 31, 2017</t>
  </si>
  <si>
    <t>Twelve Months Ended December 31, 2016</t>
  </si>
  <si>
    <t>Idaho Electric</t>
  </si>
  <si>
    <t>2016 Low</t>
  </si>
  <si>
    <t>Weather Sensitivity Regression Summary for January 2007 through December 2016</t>
  </si>
  <si>
    <t>WA Ind Sched 21</t>
  </si>
  <si>
    <t>2016 - 2017</t>
  </si>
  <si>
    <t>1988 - 2017</t>
  </si>
  <si>
    <t>Summer Season Adjustment</t>
  </si>
  <si>
    <t>Corrected with AR(1),(3)</t>
  </si>
  <si>
    <t>Unbilled</t>
  </si>
  <si>
    <t>Percent</t>
  </si>
  <si>
    <t>of Billed</t>
  </si>
  <si>
    <t>1989 - 2018 30-Year Average</t>
  </si>
  <si>
    <t>2017 - 2018</t>
  </si>
  <si>
    <t>1989 - 2018</t>
  </si>
  <si>
    <t>17 GRC Block Usage, Bills &amp; Baseload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</si>
  <si>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</si>
  <si>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</si>
  <si>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</si>
  <si>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</si>
  <si>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</si>
  <si>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</si>
  <si>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</si>
  <si>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</si>
  <si>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</si>
  <si>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</si>
  <si>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</si>
  <si>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Twelve Months Ended December 31, 2018</t>
  </si>
  <si>
    <t>Revenue Meters Report by Location  Twelve Months Ended  for Report Date : '12/31/2018'</t>
  </si>
  <si>
    <t>201812</t>
  </si>
  <si>
    <t xml:space="preserve"> FOR THE TWELVE MONTHS ENDED DECEMBER 31, 2018</t>
  </si>
  <si>
    <t>SYSTEM 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</si>
</sst>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36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3" fontId="32" fillId="6" borderId="19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3" fontId="33" fillId="6" borderId="20" xfId="0" applyNumberFormat="1" applyFont="1" applyFill="1" applyBorder="1" applyAlignment="1">
      <alignment horizontal="right" vertical="top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/>
    <cellStyle name="Currency" xfId="6" builtinId="4"/>
    <cellStyle name="Normal" xfId="0" builtinId="0"/>
    <cellStyle name="Normal 2" xfId="8"/>
    <cellStyle name="Normal 3" xfId="10"/>
    <cellStyle name="Normal 8" xfId="12"/>
    <cellStyle name="Normal_1980-93DDH" xfId="3"/>
    <cellStyle name="Normal_25 Yr Avg Calc" xfId="4"/>
    <cellStyle name="Normal_WAElec6_97" xfId="11"/>
    <cellStyle name="Normal_WSCoefficientSum05" xfId="5"/>
    <cellStyle name="Percent" xfId="7" builtinId="5"/>
    <cellStyle name="Percent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_%20WA%20Elec%20and%20Gas%20General%20Rate%20Case/Adjustments/ConvFactor-12.3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ID Elec"/>
      <sheetName val="CF ID Gas"/>
      <sheetName val="CF WA Elec"/>
      <sheetName val="CF WA Gas"/>
      <sheetName val="C-UE-1"/>
      <sheetName val="C-UE-2"/>
      <sheetName val="C-UE-3"/>
      <sheetName val="Acerno_Cache_XXXXX"/>
      <sheetName val="SharedInputs"/>
    </sheetNames>
    <sheetDataSet>
      <sheetData sheetId="0">
        <row r="11">
          <cell r="E11">
            <v>2.9220000000000001E-3</v>
          </cell>
        </row>
        <row r="13">
          <cell r="E13">
            <v>2.2750000000000001E-3</v>
          </cell>
        </row>
      </sheetData>
      <sheetData sheetId="1" refreshError="1"/>
      <sheetData sheetId="2">
        <row r="9">
          <cell r="E9">
            <v>3.7822545400612011E-3</v>
          </cell>
        </row>
        <row r="11">
          <cell r="E11">
            <v>2E-3</v>
          </cell>
        </row>
        <row r="13">
          <cell r="E13">
            <v>3.8587498152645269E-2</v>
          </cell>
        </row>
        <row r="18">
          <cell r="E18">
            <v>0.95563024730729351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6"/>
  <cols>
    <col min="1" max="16384" width="9" style="21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8" workbookViewId="0">
      <selection activeCell="E47" sqref="E47"/>
    </sheetView>
  </sheetViews>
  <sheetFormatPr defaultRowHeight="9.6"/>
  <cols>
    <col min="1" max="1" width="6.625" customWidth="1"/>
    <col min="2" max="2" width="4.5" customWidth="1"/>
    <col min="3" max="3" width="22.875" customWidth="1"/>
    <col min="4" max="4" width="11.625" customWidth="1"/>
    <col min="5" max="5" width="15.5" customWidth="1"/>
  </cols>
  <sheetData>
    <row r="1" spans="1:6" ht="13.8">
      <c r="A1" s="167" t="s">
        <v>306</v>
      </c>
      <c r="B1" s="167"/>
      <c r="C1" s="167"/>
      <c r="D1" s="167"/>
      <c r="E1" s="168"/>
    </row>
    <row r="2" spans="1:6" ht="13.8">
      <c r="A2" s="167" t="s">
        <v>336</v>
      </c>
      <c r="B2" s="167"/>
      <c r="C2" s="167"/>
      <c r="D2" s="167"/>
      <c r="E2" s="168"/>
      <c r="F2" s="167" t="s">
        <v>353</v>
      </c>
    </row>
    <row r="3" spans="1:6" ht="13.8">
      <c r="A3" s="167" t="s">
        <v>400</v>
      </c>
      <c r="B3" s="167"/>
      <c r="C3" s="167"/>
      <c r="D3" s="167"/>
      <c r="E3" s="168"/>
    </row>
    <row r="4" spans="1:6" ht="13.8">
      <c r="A4" s="167"/>
      <c r="B4" s="167"/>
      <c r="C4" s="167"/>
      <c r="D4" s="167"/>
      <c r="E4" s="168"/>
    </row>
    <row r="5" spans="1:6" ht="13.8">
      <c r="A5" s="167"/>
      <c r="B5" s="167"/>
      <c r="C5" s="167"/>
      <c r="D5" s="167"/>
      <c r="E5" s="168"/>
    </row>
    <row r="6" spans="1:6" ht="13.2">
      <c r="A6" s="169" t="s">
        <v>401</v>
      </c>
      <c r="B6" s="170"/>
      <c r="C6" s="170"/>
      <c r="D6" s="171"/>
      <c r="E6" s="168"/>
    </row>
    <row r="7" spans="1:6" ht="39.6">
      <c r="A7" s="172" t="s">
        <v>308</v>
      </c>
      <c r="B7" s="170"/>
      <c r="C7" s="170" t="s">
        <v>309</v>
      </c>
      <c r="D7" s="173" t="s">
        <v>310</v>
      </c>
      <c r="E7" s="174" t="s">
        <v>337</v>
      </c>
    </row>
    <row r="8" spans="1:6" ht="13.2">
      <c r="A8" s="175"/>
      <c r="B8" s="171"/>
      <c r="C8" s="171"/>
      <c r="D8" s="171"/>
      <c r="E8" s="183" t="s">
        <v>338</v>
      </c>
    </row>
    <row r="9" spans="1:6" ht="12">
      <c r="A9" s="172"/>
      <c r="B9" s="170" t="s">
        <v>311</v>
      </c>
      <c r="C9" s="170"/>
      <c r="D9" s="170"/>
      <c r="E9" s="168"/>
    </row>
    <row r="10" spans="1:6" ht="12">
      <c r="A10" s="176">
        <v>1</v>
      </c>
      <c r="B10" s="177" t="s">
        <v>312</v>
      </c>
      <c r="C10" s="177"/>
      <c r="D10" s="178">
        <f>1-SUM(D32:D37)</f>
        <v>0.99480299999999999</v>
      </c>
      <c r="E10" s="168">
        <f>ROUND('Elec by Mo'!C121/1000,0)</f>
        <v>1696</v>
      </c>
    </row>
    <row r="11" spans="1:6" ht="12">
      <c r="A11" s="176">
        <v>2</v>
      </c>
      <c r="B11" s="179" t="s">
        <v>313</v>
      </c>
      <c r="C11" s="179"/>
      <c r="D11" s="179"/>
      <c r="E11" s="168"/>
    </row>
    <row r="12" spans="1:6" ht="12">
      <c r="A12" s="176">
        <v>3</v>
      </c>
      <c r="B12" s="179" t="s">
        <v>314</v>
      </c>
      <c r="C12" s="179"/>
      <c r="D12" s="179"/>
      <c r="E12" s="168"/>
    </row>
    <row r="13" spans="1:6" ht="12">
      <c r="A13" s="176">
        <v>4</v>
      </c>
      <c r="B13" s="179" t="s">
        <v>315</v>
      </c>
      <c r="C13" s="179"/>
      <c r="D13" s="179"/>
      <c r="E13" s="180">
        <f>SUM(E10:E12)</f>
        <v>1696</v>
      </c>
    </row>
    <row r="14" spans="1:6" ht="12">
      <c r="A14" s="176">
        <v>5</v>
      </c>
      <c r="B14" s="179" t="s">
        <v>316</v>
      </c>
      <c r="C14" s="179"/>
      <c r="D14" s="179"/>
      <c r="E14" s="168">
        <f>ROUND('Elec by Mo'!C129/1000,0)</f>
        <v>-1256</v>
      </c>
    </row>
    <row r="15" spans="1:6" ht="12">
      <c r="A15" s="176">
        <v>6</v>
      </c>
      <c r="B15" s="179" t="s">
        <v>317</v>
      </c>
      <c r="C15" s="179"/>
      <c r="D15" s="179"/>
      <c r="E15" s="180">
        <f>SUM(E13:E14)</f>
        <v>440</v>
      </c>
    </row>
    <row r="16" spans="1:6" ht="12">
      <c r="A16" s="176"/>
      <c r="B16" s="179"/>
      <c r="C16" s="179"/>
      <c r="D16" s="179"/>
      <c r="E16" s="168"/>
    </row>
    <row r="17" spans="1:5" ht="12">
      <c r="A17" s="176"/>
      <c r="B17" s="179" t="s">
        <v>318</v>
      </c>
      <c r="C17" s="179"/>
      <c r="D17" s="179"/>
      <c r="E17" s="168"/>
    </row>
    <row r="18" spans="1:5" ht="12">
      <c r="A18" s="176"/>
      <c r="B18" s="179" t="s">
        <v>319</v>
      </c>
      <c r="C18" s="179"/>
      <c r="D18" s="179"/>
      <c r="E18" s="168"/>
    </row>
    <row r="19" spans="1:5" ht="12">
      <c r="A19" s="176">
        <v>7</v>
      </c>
      <c r="B19" s="179"/>
      <c r="C19" s="179" t="s">
        <v>320</v>
      </c>
      <c r="D19" s="179"/>
      <c r="E19" s="168"/>
    </row>
    <row r="20" spans="1:5" ht="12">
      <c r="A20" s="176">
        <v>8</v>
      </c>
      <c r="B20" s="179"/>
      <c r="C20" s="179" t="s">
        <v>321</v>
      </c>
      <c r="D20" s="179" t="s">
        <v>341</v>
      </c>
      <c r="E20" s="168">
        <f>ROUND('Elec by Mo'!C139/1000,0)</f>
        <v>430</v>
      </c>
    </row>
    <row r="21" spans="1:5" ht="12">
      <c r="A21" s="176">
        <v>9</v>
      </c>
      <c r="B21" s="179"/>
      <c r="C21" s="179" t="s">
        <v>322</v>
      </c>
      <c r="D21" s="179"/>
      <c r="E21" s="168"/>
    </row>
    <row r="22" spans="1:5" ht="12">
      <c r="A22" s="176">
        <v>10</v>
      </c>
      <c r="B22" s="179"/>
      <c r="C22" s="181" t="s">
        <v>323</v>
      </c>
      <c r="D22" s="181"/>
      <c r="E22" s="168"/>
    </row>
    <row r="23" spans="1:5" ht="12">
      <c r="A23" s="176">
        <v>11</v>
      </c>
      <c r="B23" s="179"/>
      <c r="C23" s="179" t="s">
        <v>324</v>
      </c>
      <c r="D23" s="179"/>
      <c r="E23" s="168"/>
    </row>
    <row r="24" spans="1:5" ht="12">
      <c r="A24" s="176">
        <v>12</v>
      </c>
      <c r="B24" s="179" t="s">
        <v>325</v>
      </c>
      <c r="C24" s="179"/>
      <c r="D24" s="179"/>
      <c r="E24" s="180">
        <f>SUM(E19:E23)</f>
        <v>430</v>
      </c>
    </row>
    <row r="25" spans="1:5" ht="12">
      <c r="A25" s="176"/>
      <c r="B25" s="179"/>
      <c r="C25" s="179"/>
      <c r="D25" s="179"/>
      <c r="E25" s="168"/>
    </row>
    <row r="26" spans="1:5" ht="12">
      <c r="A26" s="176"/>
      <c r="B26" s="179" t="s">
        <v>326</v>
      </c>
      <c r="C26" s="179"/>
      <c r="D26" s="179"/>
      <c r="E26" s="168"/>
    </row>
    <row r="27" spans="1:5" ht="12">
      <c r="A27" s="176">
        <v>13</v>
      </c>
      <c r="B27" s="179"/>
      <c r="C27" s="179" t="s">
        <v>320</v>
      </c>
      <c r="D27" s="179"/>
      <c r="E27" s="168"/>
    </row>
    <row r="28" spans="1:5" ht="12">
      <c r="A28" s="176">
        <v>14</v>
      </c>
      <c r="B28" s="179"/>
      <c r="C28" s="179" t="s">
        <v>327</v>
      </c>
      <c r="D28" s="179"/>
      <c r="E28" s="168"/>
    </row>
    <row r="29" spans="1:5" ht="12">
      <c r="A29" s="176">
        <v>15</v>
      </c>
      <c r="B29" s="179"/>
      <c r="C29" s="179" t="s">
        <v>324</v>
      </c>
      <c r="D29" s="178"/>
      <c r="E29" s="168">
        <f>(E$10)*$D29</f>
        <v>0</v>
      </c>
    </row>
    <row r="30" spans="1:5" ht="12">
      <c r="A30" s="176">
        <v>16</v>
      </c>
      <c r="B30" s="179" t="s">
        <v>328</v>
      </c>
      <c r="C30" s="179"/>
      <c r="D30" s="178"/>
      <c r="E30" s="180">
        <f>SUM(E27:E29)</f>
        <v>0</v>
      </c>
    </row>
    <row r="31" spans="1:5" ht="12">
      <c r="A31" s="179"/>
      <c r="B31" s="179"/>
      <c r="C31" s="179"/>
      <c r="D31" s="178"/>
      <c r="E31" s="168"/>
    </row>
    <row r="32" spans="1:5" ht="12">
      <c r="A32" s="176">
        <v>17</v>
      </c>
      <c r="B32" s="179" t="s">
        <v>329</v>
      </c>
      <c r="C32" s="179"/>
      <c r="D32" s="178">
        <f>'[1]CF ID Elec'!$E$11</f>
        <v>2.9220000000000001E-3</v>
      </c>
      <c r="E32" s="168">
        <f>(E$10)*$D32</f>
        <v>5</v>
      </c>
    </row>
    <row r="33" spans="1:5" ht="12">
      <c r="A33" s="176">
        <v>18</v>
      </c>
      <c r="B33" s="179" t="s">
        <v>330</v>
      </c>
      <c r="C33" s="179"/>
      <c r="D33" s="178"/>
      <c r="E33" s="168"/>
    </row>
    <row r="34" spans="1:5" ht="12">
      <c r="A34" s="176">
        <v>19</v>
      </c>
      <c r="B34" s="179" t="s">
        <v>331</v>
      </c>
      <c r="C34" s="179"/>
      <c r="D34" s="178"/>
      <c r="E34" s="168"/>
    </row>
    <row r="35" spans="1:5" ht="12">
      <c r="A35" s="176"/>
      <c r="B35" s="179"/>
      <c r="C35" s="179"/>
      <c r="D35" s="178"/>
      <c r="E35" s="168"/>
    </row>
    <row r="36" spans="1:5" ht="12">
      <c r="A36" s="179"/>
      <c r="B36" s="179" t="s">
        <v>332</v>
      </c>
      <c r="C36" s="179"/>
      <c r="D36" s="178"/>
      <c r="E36" s="168"/>
    </row>
    <row r="37" spans="1:5" ht="12">
      <c r="A37" s="176">
        <v>20</v>
      </c>
      <c r="B37" s="179"/>
      <c r="C37" s="179" t="s">
        <v>320</v>
      </c>
      <c r="D37" s="178">
        <f>'[1]CF ID Elec'!$E$13</f>
        <v>2.2750000000000001E-3</v>
      </c>
      <c r="E37" s="168">
        <f>(E$10)*$D37</f>
        <v>4</v>
      </c>
    </row>
    <row r="38" spans="1:5" ht="12">
      <c r="A38" s="176">
        <v>21</v>
      </c>
      <c r="B38" s="179"/>
      <c r="C38" s="179" t="s">
        <v>327</v>
      </c>
      <c r="D38" s="178"/>
      <c r="E38" s="168"/>
    </row>
    <row r="39" spans="1:5" ht="12">
      <c r="A39" s="182">
        <v>22</v>
      </c>
      <c r="B39" s="179"/>
      <c r="C39" s="179" t="s">
        <v>324</v>
      </c>
      <c r="D39" s="178"/>
      <c r="E39" s="168"/>
    </row>
    <row r="40" spans="1:5" ht="12">
      <c r="A40" s="176">
        <v>23</v>
      </c>
      <c r="B40" s="179" t="s">
        <v>333</v>
      </c>
      <c r="C40" s="179"/>
      <c r="D40" s="179"/>
      <c r="E40" s="180">
        <f>SUM(E37:E39)</f>
        <v>4</v>
      </c>
    </row>
    <row r="41" spans="1:5" ht="12">
      <c r="A41" s="176">
        <v>24</v>
      </c>
      <c r="B41" s="179" t="s">
        <v>334</v>
      </c>
      <c r="C41" s="179"/>
      <c r="D41" s="179"/>
      <c r="E41" s="168">
        <f>E24+E30+E32+E33+E34+E40</f>
        <v>439</v>
      </c>
    </row>
    <row r="42" spans="1:5" ht="12">
      <c r="A42" s="179"/>
      <c r="B42" s="179"/>
      <c r="C42" s="179"/>
      <c r="D42" s="179"/>
      <c r="E42" s="168"/>
    </row>
    <row r="43" spans="1:5" ht="12">
      <c r="A43" s="176">
        <v>25</v>
      </c>
      <c r="B43" s="179" t="s">
        <v>335</v>
      </c>
      <c r="C43" s="179"/>
      <c r="D43" s="179"/>
      <c r="E43" s="168">
        <f>E15-E41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O189"/>
  <sheetViews>
    <sheetView zoomScaleNormal="100" workbookViewId="0">
      <pane ySplit="2040" activePane="bottomLeft"/>
      <selection activeCell="B1" sqref="B1"/>
      <selection pane="bottomLeft" activeCell="D106" sqref="D106"/>
    </sheetView>
  </sheetViews>
  <sheetFormatPr defaultRowHeight="13.2"/>
  <cols>
    <col min="1" max="1" width="10.875" style="60" customWidth="1"/>
    <col min="2" max="2" width="10.5" style="60" customWidth="1"/>
    <col min="3" max="3" width="17.5" style="60" customWidth="1"/>
    <col min="4" max="4" width="14" style="64" customWidth="1"/>
    <col min="5" max="5" width="14.25" style="64" customWidth="1"/>
    <col min="6" max="6" width="12.125" style="64" bestFit="1" customWidth="1"/>
    <col min="7" max="7" width="12.25" style="64" customWidth="1"/>
    <col min="8" max="8" width="12.125" style="64" customWidth="1"/>
    <col min="9" max="9" width="13" style="64" customWidth="1"/>
    <col min="10" max="10" width="13.5" style="64" customWidth="1"/>
    <col min="11" max="11" width="13.875" style="64" customWidth="1"/>
    <col min="12" max="12" width="14.25" style="64" customWidth="1"/>
    <col min="13" max="13" width="12.25" style="60" customWidth="1"/>
    <col min="14" max="15" width="12.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9">
        <v>12.2018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244</v>
      </c>
      <c r="C2" s="66">
        <f t="shared" ref="C2:C7" si="0">SUM(D2:O2)</f>
        <v>6520</v>
      </c>
      <c r="D2" s="202">
        <f>DDH!$D$8</f>
        <v>1105</v>
      </c>
      <c r="E2" s="202">
        <f>DDH!$D$9</f>
        <v>914</v>
      </c>
      <c r="F2" s="202">
        <f>DDH!$D$10</f>
        <v>772</v>
      </c>
      <c r="G2" s="202">
        <f>DDH!$D$11</f>
        <v>542</v>
      </c>
      <c r="H2" s="202">
        <f>DDH!$D$12</f>
        <v>304</v>
      </c>
      <c r="I2" s="202">
        <f>DDH!$D$13</f>
        <v>136</v>
      </c>
      <c r="J2" s="202">
        <f>DDH!$D$14</f>
        <v>27</v>
      </c>
      <c r="K2" s="202">
        <f>DDH!$D$15</f>
        <v>30</v>
      </c>
      <c r="L2" s="202">
        <f>DDH!$D$16</f>
        <v>160</v>
      </c>
      <c r="M2" s="66">
        <f>DDH!$D$17</f>
        <v>529</v>
      </c>
      <c r="N2" s="66">
        <f>DDH!$D$18</f>
        <v>864</v>
      </c>
      <c r="O2" s="66">
        <f>DDH!$D$19</f>
        <v>1137</v>
      </c>
    </row>
    <row r="3" spans="1:15">
      <c r="B3" s="61" t="s">
        <v>245</v>
      </c>
      <c r="C3" s="66">
        <f t="shared" si="0"/>
        <v>6064</v>
      </c>
      <c r="D3" s="202">
        <f>DDH!$B$8</f>
        <v>960</v>
      </c>
      <c r="E3" s="202">
        <f>DDH!$B$9</f>
        <v>968</v>
      </c>
      <c r="F3" s="202">
        <f>DDH!$B$10</f>
        <v>783</v>
      </c>
      <c r="G3" s="202">
        <f>DDH!$B$11</f>
        <v>543</v>
      </c>
      <c r="H3" s="202">
        <f>DDH!$B$12</f>
        <v>125</v>
      </c>
      <c r="I3" s="202">
        <f>DDH!$B$13</f>
        <v>103</v>
      </c>
      <c r="J3" s="202">
        <f>DDH!$B$14</f>
        <v>15</v>
      </c>
      <c r="K3" s="202">
        <f>DDH!$B$15</f>
        <v>24</v>
      </c>
      <c r="L3" s="202">
        <f>DDH!$B$16</f>
        <v>169</v>
      </c>
      <c r="M3" s="66">
        <f>DDH!$B$17</f>
        <v>517</v>
      </c>
      <c r="N3" s="66">
        <f>DDH!$B$18</f>
        <v>836</v>
      </c>
      <c r="O3" s="66">
        <f>DDH!$B$19</f>
        <v>1021</v>
      </c>
    </row>
    <row r="4" spans="1:15">
      <c r="B4" s="61" t="s">
        <v>25</v>
      </c>
      <c r="C4" s="67">
        <f t="shared" si="0"/>
        <v>456</v>
      </c>
      <c r="D4" s="112">
        <f>D2-D3</f>
        <v>145</v>
      </c>
      <c r="E4" s="112">
        <f t="shared" ref="E4:O4" si="1">E2-E3</f>
        <v>-54</v>
      </c>
      <c r="F4" s="112">
        <f t="shared" si="1"/>
        <v>-11</v>
      </c>
      <c r="G4" s="112">
        <f t="shared" si="1"/>
        <v>-1</v>
      </c>
      <c r="H4" s="112">
        <f t="shared" si="1"/>
        <v>179</v>
      </c>
      <c r="I4" s="112">
        <f t="shared" si="1"/>
        <v>33</v>
      </c>
      <c r="J4" s="112">
        <f t="shared" si="1"/>
        <v>12</v>
      </c>
      <c r="K4" s="112">
        <f t="shared" si="1"/>
        <v>6</v>
      </c>
      <c r="L4" s="112">
        <f t="shared" si="1"/>
        <v>-9</v>
      </c>
      <c r="M4" s="68">
        <f t="shared" si="1"/>
        <v>12</v>
      </c>
      <c r="N4" s="68">
        <f t="shared" si="1"/>
        <v>28</v>
      </c>
      <c r="O4" s="68">
        <f t="shared" si="1"/>
        <v>116</v>
      </c>
    </row>
    <row r="5" spans="1:15">
      <c r="B5" s="61" t="s">
        <v>247</v>
      </c>
      <c r="C5" s="66">
        <f t="shared" si="0"/>
        <v>495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14</v>
      </c>
      <c r="I5" s="202">
        <f>DDH!$E$13</f>
        <v>51</v>
      </c>
      <c r="J5" s="202">
        <f>DDH!$E$14</f>
        <v>209</v>
      </c>
      <c r="K5" s="202">
        <f>DDH!$E$15</f>
        <v>180</v>
      </c>
      <c r="L5" s="202">
        <f>DDH!$E$16</f>
        <v>40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248</v>
      </c>
      <c r="C6" s="66">
        <f t="shared" si="0"/>
        <v>573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1</v>
      </c>
      <c r="H6" s="202">
        <f>DDH!$C$12</f>
        <v>37</v>
      </c>
      <c r="I6" s="202">
        <f>DDH!$C$13</f>
        <v>31</v>
      </c>
      <c r="J6" s="202">
        <f>DDH!$C$14</f>
        <v>280</v>
      </c>
      <c r="K6" s="202">
        <f>DDH!$C$15</f>
        <v>209</v>
      </c>
      <c r="L6" s="202">
        <f>DDH!$C$16</f>
        <v>15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-78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-1</v>
      </c>
      <c r="H7" s="112">
        <f>DDH!$G12</f>
        <v>-23</v>
      </c>
      <c r="I7" s="112">
        <f>DDH!$G13</f>
        <v>20</v>
      </c>
      <c r="J7" s="112">
        <f>DDH!$G14</f>
        <v>-71</v>
      </c>
      <c r="K7" s="112">
        <f>DDH!$G15</f>
        <v>-29</v>
      </c>
      <c r="L7" s="112">
        <f>DDH!$G16</f>
        <v>25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29585305</v>
      </c>
      <c r="D11" s="195">
        <f>D12*D13*D$4+D12*D14*D$7</f>
        <v>18971503</v>
      </c>
      <c r="E11" s="195">
        <f t="shared" ref="E11:O11" si="2">E12*E13*E$4+E12*E14*E$7</f>
        <v>-7032417</v>
      </c>
      <c r="F11" s="195">
        <f t="shared" si="2"/>
        <v>-1444882</v>
      </c>
      <c r="G11" s="195">
        <f t="shared" si="2"/>
        <v>-357275</v>
      </c>
      <c r="H11" s="195">
        <f t="shared" si="2"/>
        <v>11243016</v>
      </c>
      <c r="I11" s="195">
        <f t="shared" si="2"/>
        <v>8391924</v>
      </c>
      <c r="J11" s="195">
        <f t="shared" si="2"/>
        <v>-18566532</v>
      </c>
      <c r="K11" s="195">
        <f t="shared" si="2"/>
        <v>-7591998</v>
      </c>
      <c r="L11" s="195">
        <f t="shared" si="2"/>
        <v>6498512</v>
      </c>
      <c r="M11" s="70">
        <f t="shared" si="2"/>
        <v>1439157</v>
      </c>
      <c r="N11" s="70">
        <f t="shared" si="2"/>
        <v>2721258</v>
      </c>
      <c r="O11" s="70">
        <f t="shared" si="2"/>
        <v>15313039</v>
      </c>
    </row>
    <row r="12" spans="1:15">
      <c r="A12" s="60" t="s">
        <v>28</v>
      </c>
      <c r="C12" s="70">
        <f>AVERAGE(D12:O12)</f>
        <v>215661</v>
      </c>
      <c r="D12" s="195">
        <f>'Cust Data'!F123</f>
        <v>215194</v>
      </c>
      <c r="E12" s="195">
        <f>'Cust Data'!G123</f>
        <v>214194</v>
      </c>
      <c r="F12" s="195">
        <f>'Cust Data'!H123</f>
        <v>216041</v>
      </c>
      <c r="G12" s="195">
        <f>'Cust Data'!I123</f>
        <v>214967</v>
      </c>
      <c r="H12" s="195">
        <f>'Cust Data'!J123</f>
        <v>215095</v>
      </c>
      <c r="I12" s="195">
        <f>'Cust Data'!K123</f>
        <v>214825</v>
      </c>
      <c r="J12" s="195">
        <f>'Cust Data'!L123</f>
        <v>215404</v>
      </c>
      <c r="K12" s="195">
        <f>'Cust Data'!M123</f>
        <v>215645</v>
      </c>
      <c r="L12" s="195">
        <f>'Cust Data'!N123</f>
        <v>214119</v>
      </c>
      <c r="M12" s="70">
        <f>'Cust Data'!O123</f>
        <v>218385</v>
      </c>
      <c r="N12" s="70">
        <f>'Cust Data'!P123</f>
        <v>216937</v>
      </c>
      <c r="O12" s="70">
        <f>'Cust Data'!Q123</f>
        <v>217120</v>
      </c>
    </row>
    <row r="13" spans="1:15">
      <c r="A13" s="60" t="s">
        <v>29</v>
      </c>
      <c r="C13" s="71"/>
      <c r="D13" s="203">
        <f>'Electric Factors'!$E$8</f>
        <v>0.60799999999999998</v>
      </c>
      <c r="E13" s="203">
        <f>'Electric Factors'!$E$8</f>
        <v>0.60799999999999998</v>
      </c>
      <c r="F13" s="203">
        <f>'Electric Factors'!$E$8</f>
        <v>0.60799999999999998</v>
      </c>
      <c r="G13" s="203">
        <f>'Electric Factors'!$D$8</f>
        <v>0.44800000000000001</v>
      </c>
      <c r="H13" s="203">
        <f>'Electric Factors'!$D$8</f>
        <v>0.44800000000000001</v>
      </c>
      <c r="I13" s="203">
        <f>'Electric Factors'!$D$8</f>
        <v>0.44800000000000001</v>
      </c>
      <c r="J13" s="203">
        <v>0</v>
      </c>
      <c r="K13" s="203">
        <v>0</v>
      </c>
      <c r="L13" s="203">
        <v>0</v>
      </c>
      <c r="M13" s="71">
        <f>'Electric Factors'!$D$8</f>
        <v>0.44800000000000001</v>
      </c>
      <c r="N13" s="71">
        <f>'Electric Factors'!$D$8</f>
        <v>0.44800000000000001</v>
      </c>
      <c r="O13" s="71">
        <f>'Electric Factors'!$E$8</f>
        <v>0.60799999999999998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1.214</v>
      </c>
      <c r="H14" s="203">
        <f>'Electric Factors'!$F$8</f>
        <v>1.214</v>
      </c>
      <c r="I14" s="203">
        <f>'Electric Factors'!$G$8</f>
        <v>1.214</v>
      </c>
      <c r="J14" s="203">
        <f>'Electric Factors'!$G$8</f>
        <v>1.214</v>
      </c>
      <c r="K14" s="203">
        <f>'Electric Factors'!$G$8</f>
        <v>1.214</v>
      </c>
      <c r="L14" s="203">
        <f>'Electric Factors'!$G$8</f>
        <v>1.214</v>
      </c>
      <c r="M14" s="71">
        <f>'Electric Factors'!$F$8</f>
        <v>1.214</v>
      </c>
      <c r="N14" s="71">
        <f>'Electric Factors'!$F$8</f>
        <v>1.214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926791</v>
      </c>
      <c r="D16" s="195">
        <f t="shared" ref="D16:O16" si="3">D17*D18*D$4+D17*D19*D$7</f>
        <v>452138</v>
      </c>
      <c r="E16" s="195">
        <f t="shared" si="3"/>
        <v>-164914</v>
      </c>
      <c r="F16" s="195">
        <f t="shared" si="3"/>
        <v>-33834</v>
      </c>
      <c r="G16" s="195">
        <f t="shared" si="3"/>
        <v>-6447</v>
      </c>
      <c r="H16" s="195">
        <f t="shared" si="3"/>
        <v>354030</v>
      </c>
      <c r="I16" s="195">
        <f t="shared" si="3"/>
        <v>161503</v>
      </c>
      <c r="J16" s="195">
        <f t="shared" si="3"/>
        <v>-287236</v>
      </c>
      <c r="K16" s="195">
        <f t="shared" si="3"/>
        <v>-116303</v>
      </c>
      <c r="L16" s="195">
        <f t="shared" si="3"/>
        <v>99373</v>
      </c>
      <c r="M16" s="70">
        <f t="shared" si="3"/>
        <v>34729</v>
      </c>
      <c r="N16" s="70">
        <f t="shared" si="3"/>
        <v>70756</v>
      </c>
      <c r="O16" s="70">
        <f t="shared" si="3"/>
        <v>362996</v>
      </c>
    </row>
    <row r="17" spans="1:15">
      <c r="A17" s="60" t="s">
        <v>28</v>
      </c>
      <c r="C17" s="70">
        <f>AVERAGE(D17:O17)</f>
        <v>9490</v>
      </c>
      <c r="D17" s="195">
        <f>'Cust Data'!F124</f>
        <v>9565</v>
      </c>
      <c r="E17" s="195">
        <f>'Cust Data'!G124</f>
        <v>9368</v>
      </c>
      <c r="F17" s="195">
        <f>'Cust Data'!H124</f>
        <v>9435</v>
      </c>
      <c r="G17" s="195">
        <f>'Cust Data'!I124</f>
        <v>9384</v>
      </c>
      <c r="H17" s="195">
        <f>'Cust Data'!J124</f>
        <v>9434</v>
      </c>
      <c r="I17" s="195">
        <f>'Cust Data'!K124</f>
        <v>9405</v>
      </c>
      <c r="J17" s="195">
        <f>'Cust Data'!L124</f>
        <v>9564</v>
      </c>
      <c r="K17" s="195">
        <f>'Cust Data'!M124</f>
        <v>9481</v>
      </c>
      <c r="L17" s="195">
        <f>'Cust Data'!N124</f>
        <v>9397</v>
      </c>
      <c r="M17" s="70">
        <f>'Cust Data'!O124</f>
        <v>9671</v>
      </c>
      <c r="N17" s="70">
        <f>'Cust Data'!P124</f>
        <v>9572</v>
      </c>
      <c r="O17" s="70">
        <f>'Cust Data'!Q124</f>
        <v>9599</v>
      </c>
    </row>
    <row r="18" spans="1:15">
      <c r="A18" s="60" t="s">
        <v>29</v>
      </c>
      <c r="C18" s="70"/>
      <c r="D18" s="203">
        <f>'Electric Factors'!$E$9</f>
        <v>0.32600000000000001</v>
      </c>
      <c r="E18" s="203">
        <f>'Electric Factors'!$E$9</f>
        <v>0.32600000000000001</v>
      </c>
      <c r="F18" s="203">
        <f>'Electric Factors'!$E$9</f>
        <v>0.32600000000000001</v>
      </c>
      <c r="G18" s="203">
        <f>'Electric Factors'!$D$9</f>
        <v>0.26400000000000001</v>
      </c>
      <c r="H18" s="203">
        <f>'Electric Factors'!$D$9</f>
        <v>0.26400000000000001</v>
      </c>
      <c r="I18" s="203">
        <f>'Electric Factors'!$D$9</f>
        <v>0.26400000000000001</v>
      </c>
      <c r="J18" s="203">
        <v>0</v>
      </c>
      <c r="K18" s="203">
        <v>0</v>
      </c>
      <c r="L18" s="203">
        <v>0</v>
      </c>
      <c r="M18" s="71">
        <f>'Electric Factors'!$D$9</f>
        <v>0.26400000000000001</v>
      </c>
      <c r="N18" s="71">
        <f>'Electric Factors'!$D$9</f>
        <v>0.26400000000000001</v>
      </c>
      <c r="O18" s="71">
        <f>'Electric Factors'!$E$9</f>
        <v>0.32600000000000001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0.42299999999999999</v>
      </c>
      <c r="H19" s="203">
        <f>'Electric Factors'!$F$9</f>
        <v>0.42299999999999999</v>
      </c>
      <c r="I19" s="203">
        <f>'Electric Factors'!$G$9</f>
        <v>0.42299999999999999</v>
      </c>
      <c r="J19" s="203">
        <f>'Electric Factors'!$G$9</f>
        <v>0.42299999999999999</v>
      </c>
      <c r="K19" s="203">
        <f>'Electric Factors'!$G$9</f>
        <v>0.42299999999999999</v>
      </c>
      <c r="L19" s="203">
        <f>'Electric Factors'!$G$9</f>
        <v>0.42299999999999999</v>
      </c>
      <c r="M19" s="71">
        <f>'Electric Factors'!$F$9</f>
        <v>0.42299999999999999</v>
      </c>
      <c r="N19" s="71">
        <f>'Electric Factors'!$F$9</f>
        <v>0.42299999999999999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591182</v>
      </c>
      <c r="D21" s="195">
        <f t="shared" ref="D21:O21" si="4">D22*D23*D$4+D22*D24*D$7</f>
        <v>1449281</v>
      </c>
      <c r="E21" s="195">
        <f t="shared" si="4"/>
        <v>-535408</v>
      </c>
      <c r="F21" s="195">
        <f t="shared" si="4"/>
        <v>-109244</v>
      </c>
      <c r="G21" s="195">
        <f t="shared" si="4"/>
        <v>-35624</v>
      </c>
      <c r="H21" s="195">
        <f t="shared" si="4"/>
        <v>71683</v>
      </c>
      <c r="I21" s="195">
        <f t="shared" si="4"/>
        <v>775708</v>
      </c>
      <c r="J21" s="195">
        <f t="shared" si="4"/>
        <v>-2232177</v>
      </c>
      <c r="K21" s="195">
        <f t="shared" si="4"/>
        <v>-917681</v>
      </c>
      <c r="L21" s="195">
        <f t="shared" si="4"/>
        <v>762507</v>
      </c>
      <c r="M21" s="70">
        <f t="shared" si="4"/>
        <v>87246</v>
      </c>
      <c r="N21" s="70">
        <f t="shared" si="4"/>
        <v>124347</v>
      </c>
      <c r="O21" s="70">
        <f t="shared" si="4"/>
        <v>1150544</v>
      </c>
    </row>
    <row r="22" spans="1:15">
      <c r="A22" s="60" t="s">
        <v>28</v>
      </c>
      <c r="C22" s="70">
        <f>AVERAGE(D22:O22)</f>
        <v>22557</v>
      </c>
      <c r="D22" s="195">
        <f>'Cust Data'!F125</f>
        <v>22716</v>
      </c>
      <c r="E22" s="195">
        <f>'Cust Data'!G125</f>
        <v>22534</v>
      </c>
      <c r="F22" s="195">
        <f>'Cust Data'!H125</f>
        <v>22571</v>
      </c>
      <c r="G22" s="195">
        <f>'Cust Data'!I125</f>
        <v>22377</v>
      </c>
      <c r="H22" s="195">
        <f>'Cust Data'!J125</f>
        <v>22556</v>
      </c>
      <c r="I22" s="195">
        <f>'Cust Data'!K125</f>
        <v>22549</v>
      </c>
      <c r="J22" s="195">
        <f>'Cust Data'!L125</f>
        <v>22537</v>
      </c>
      <c r="K22" s="195">
        <f>'Cust Data'!M125</f>
        <v>22684</v>
      </c>
      <c r="L22" s="195">
        <f>'Cust Data'!N125</f>
        <v>21864</v>
      </c>
      <c r="M22" s="70">
        <f>'Cust Data'!O125</f>
        <v>23210</v>
      </c>
      <c r="N22" s="70">
        <f>'Cust Data'!P125</f>
        <v>22543</v>
      </c>
      <c r="O22" s="70">
        <f>'Cust Data'!Q125</f>
        <v>22542</v>
      </c>
    </row>
    <row r="23" spans="1:15">
      <c r="A23" s="60" t="s">
        <v>29</v>
      </c>
      <c r="C23" s="70"/>
      <c r="D23" s="203">
        <f>'Electric Factors'!$E$10</f>
        <v>0.44</v>
      </c>
      <c r="E23" s="203">
        <f>'Electric Factors'!$E$10</f>
        <v>0.44</v>
      </c>
      <c r="F23" s="203">
        <f>'Electric Factors'!$E$10</f>
        <v>0.44</v>
      </c>
      <c r="G23" s="203">
        <f>'Electric Factors'!$D$10</f>
        <v>0.19700000000000001</v>
      </c>
      <c r="H23" s="203">
        <f>'Electric Factors'!$D$10</f>
        <v>0.19700000000000001</v>
      </c>
      <c r="I23" s="203">
        <f>'Electric Factors'!$D$10</f>
        <v>0.19700000000000001</v>
      </c>
      <c r="J23" s="203">
        <v>0</v>
      </c>
      <c r="K23" s="203">
        <v>0</v>
      </c>
      <c r="L23" s="203">
        <v>0</v>
      </c>
      <c r="M23" s="71">
        <f>'Electric Factors'!$D$10</f>
        <v>0.19700000000000001</v>
      </c>
      <c r="N23" s="71">
        <f>'Electric Factors'!$D$10</f>
        <v>0.19700000000000001</v>
      </c>
      <c r="O23" s="71">
        <f>'Electric Factors'!$E$10</f>
        <v>0.44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1.395</v>
      </c>
      <c r="H24" s="203">
        <f>'Electric Factors'!$F$10</f>
        <v>1.395</v>
      </c>
      <c r="I24" s="203">
        <f>'Electric Factors'!$G$10</f>
        <v>1.395</v>
      </c>
      <c r="J24" s="203">
        <f>'Electric Factors'!$G$10</f>
        <v>1.395</v>
      </c>
      <c r="K24" s="203">
        <f>'Electric Factors'!$G$10</f>
        <v>1.395</v>
      </c>
      <c r="L24" s="203">
        <f>'Electric Factors'!$G$10</f>
        <v>1.395</v>
      </c>
      <c r="M24" s="71">
        <f>'Electric Factors'!$F$10</f>
        <v>1.395</v>
      </c>
      <c r="N24" s="71">
        <f>'Electric Factors'!$F$10</f>
        <v>1.395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60324</v>
      </c>
      <c r="D26" s="195">
        <f t="shared" ref="D26:O26" si="5">D27*D28*D$4+D27*D29*D$7</f>
        <v>29354</v>
      </c>
      <c r="E26" s="195">
        <f t="shared" si="5"/>
        <v>-10501</v>
      </c>
      <c r="F26" s="195">
        <f t="shared" si="5"/>
        <v>-2122</v>
      </c>
      <c r="G26" s="195">
        <f t="shared" si="5"/>
        <v>-270</v>
      </c>
      <c r="H26" s="195">
        <f t="shared" si="5"/>
        <v>19161</v>
      </c>
      <c r="I26" s="195">
        <f t="shared" si="5"/>
        <v>6934</v>
      </c>
      <c r="J26" s="195">
        <f t="shared" si="5"/>
        <v>-10127</v>
      </c>
      <c r="K26" s="195">
        <f t="shared" si="5"/>
        <v>-4104</v>
      </c>
      <c r="L26" s="195">
        <f t="shared" si="5"/>
        <v>3396</v>
      </c>
      <c r="M26" s="70">
        <f t="shared" si="5"/>
        <v>1739</v>
      </c>
      <c r="N26" s="70">
        <f t="shared" si="5"/>
        <v>3566</v>
      </c>
      <c r="O26" s="70">
        <f t="shared" si="5"/>
        <v>23298</v>
      </c>
    </row>
    <row r="27" spans="1:15">
      <c r="A27" s="60" t="s">
        <v>28</v>
      </c>
      <c r="C27" s="70">
        <f>AVERAGE(D27:O27)</f>
        <v>126</v>
      </c>
      <c r="D27" s="195">
        <f>'Cust Data'!F126</f>
        <v>127</v>
      </c>
      <c r="E27" s="195">
        <f>'Cust Data'!G126</f>
        <v>122</v>
      </c>
      <c r="F27" s="195">
        <f>'Cust Data'!H126</f>
        <v>121</v>
      </c>
      <c r="G27" s="195">
        <f>'Cust Data'!I126</f>
        <v>127</v>
      </c>
      <c r="H27" s="195">
        <f>'Cust Data'!J126</f>
        <v>126</v>
      </c>
      <c r="I27" s="195">
        <f>'Cust Data'!K126</f>
        <v>125</v>
      </c>
      <c r="J27" s="195">
        <f>'Cust Data'!L126</f>
        <v>126</v>
      </c>
      <c r="K27" s="195">
        <f>'Cust Data'!M126</f>
        <v>125</v>
      </c>
      <c r="L27" s="195">
        <f>'Cust Data'!N126</f>
        <v>120</v>
      </c>
      <c r="M27" s="70">
        <f>'Cust Data'!O126</f>
        <v>133</v>
      </c>
      <c r="N27" s="70">
        <f>'Cust Data'!P126</f>
        <v>128</v>
      </c>
      <c r="O27" s="70">
        <f>'Cust Data'!Q126</f>
        <v>126</v>
      </c>
    </row>
    <row r="28" spans="1:15">
      <c r="A28" s="60" t="s">
        <v>29</v>
      </c>
      <c r="C28" s="70"/>
      <c r="D28" s="203">
        <f>'Electric Factors'!$E$11</f>
        <v>1.5940000000000001</v>
      </c>
      <c r="E28" s="203">
        <f>'Electric Factors'!$E$11</f>
        <v>1.5940000000000001</v>
      </c>
      <c r="F28" s="203">
        <f>'Electric Factors'!$E$11</f>
        <v>1.5940000000000001</v>
      </c>
      <c r="G28" s="203">
        <f>'Electric Factors'!$D$11</f>
        <v>0.995</v>
      </c>
      <c r="H28" s="203">
        <f>'Electric Factors'!$D$11</f>
        <v>0.995</v>
      </c>
      <c r="I28" s="203">
        <f>'Electric Factors'!$D$11</f>
        <v>0.995</v>
      </c>
      <c r="J28" s="203">
        <v>0</v>
      </c>
      <c r="K28" s="203">
        <v>0</v>
      </c>
      <c r="L28" s="203">
        <v>0</v>
      </c>
      <c r="M28" s="71">
        <f>'Electric Factors'!$D$11</f>
        <v>0.995</v>
      </c>
      <c r="N28" s="71">
        <f>'Electric Factors'!$D$11</f>
        <v>0.995</v>
      </c>
      <c r="O28" s="71">
        <f>'Electric Factors'!$E$11</f>
        <v>1.5940000000000001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1.1319999999999999</v>
      </c>
      <c r="H29" s="203">
        <f>'Electric Factors'!$F$11</f>
        <v>1.1319999999999999</v>
      </c>
      <c r="I29" s="203">
        <f>'Electric Factors'!$G$11</f>
        <v>1.1319999999999999</v>
      </c>
      <c r="J29" s="203">
        <f>'Electric Factors'!$G$11</f>
        <v>1.1319999999999999</v>
      </c>
      <c r="K29" s="203">
        <f>'Electric Factors'!$G$11</f>
        <v>1.1319999999999999</v>
      </c>
      <c r="L29" s="203">
        <f>'Electric Factors'!$G$11</f>
        <v>1.1319999999999999</v>
      </c>
      <c r="M29" s="71">
        <f>'Electric Factors'!$F$11</f>
        <v>1.1319999999999999</v>
      </c>
      <c r="N29" s="71">
        <f>'Electric Factors'!$F$11</f>
        <v>1.1319999999999999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225385</v>
      </c>
      <c r="D31" s="195">
        <f t="shared" ref="D31:O31" si="6">D32*D33*D$4+D32*D34*D$7</f>
        <v>148777</v>
      </c>
      <c r="E31" s="195">
        <f t="shared" si="6"/>
        <v>-54252</v>
      </c>
      <c r="F31" s="195">
        <f t="shared" si="6"/>
        <v>-11051</v>
      </c>
      <c r="G31" s="195">
        <f t="shared" si="6"/>
        <v>-2879</v>
      </c>
      <c r="H31" s="195">
        <f t="shared" si="6"/>
        <v>90956</v>
      </c>
      <c r="I31" s="195">
        <f t="shared" si="6"/>
        <v>68892</v>
      </c>
      <c r="J31" s="195">
        <f t="shared" si="6"/>
        <v>-150472</v>
      </c>
      <c r="K31" s="195">
        <f t="shared" si="6"/>
        <v>-61460</v>
      </c>
      <c r="L31" s="195">
        <f t="shared" si="6"/>
        <v>55238</v>
      </c>
      <c r="M31" s="70">
        <f t="shared" si="6"/>
        <v>11714</v>
      </c>
      <c r="N31" s="70">
        <f t="shared" si="6"/>
        <v>20819</v>
      </c>
      <c r="O31" s="70">
        <f t="shared" si="6"/>
        <v>109103</v>
      </c>
    </row>
    <row r="32" spans="1:15">
      <c r="A32" s="60" t="s">
        <v>28</v>
      </c>
      <c r="C32" s="70">
        <f>AVERAGE(D32:O32)</f>
        <v>47</v>
      </c>
      <c r="D32" s="195">
        <f>'Cust Data'!F128</f>
        <v>48</v>
      </c>
      <c r="E32" s="195">
        <f>'Cust Data'!G128</f>
        <v>47</v>
      </c>
      <c r="F32" s="195">
        <f>'Cust Data'!H128</f>
        <v>47</v>
      </c>
      <c r="G32" s="195">
        <f>'Cust Data'!I128</f>
        <v>47</v>
      </c>
      <c r="H32" s="195">
        <f>'Cust Data'!J128</f>
        <v>49</v>
      </c>
      <c r="I32" s="195">
        <f>'Cust Data'!K128</f>
        <v>48</v>
      </c>
      <c r="J32" s="195">
        <f>'Cust Data'!L128</f>
        <v>47</v>
      </c>
      <c r="K32" s="195">
        <f>'Cust Data'!M128</f>
        <v>47</v>
      </c>
      <c r="L32" s="195">
        <f>'Cust Data'!N128</f>
        <v>49</v>
      </c>
      <c r="M32" s="70">
        <f>'Cust Data'!O128</f>
        <v>49</v>
      </c>
      <c r="N32" s="70">
        <f>'Cust Data'!P128</f>
        <v>46</v>
      </c>
      <c r="O32" s="70">
        <f>'Cust Data'!Q128</f>
        <v>44</v>
      </c>
    </row>
    <row r="33" spans="1:15">
      <c r="A33" s="60" t="s">
        <v>29</v>
      </c>
      <c r="C33" s="70"/>
      <c r="D33" s="203">
        <f>'Electric Factors'!$E$13</f>
        <v>21.376000000000001</v>
      </c>
      <c r="E33" s="203">
        <f>'Electric Factors'!$E$13</f>
        <v>21.376000000000001</v>
      </c>
      <c r="F33" s="203">
        <f>'Electric Factors'!$E$13</f>
        <v>21.376000000000001</v>
      </c>
      <c r="G33" s="203">
        <f>'Electric Factors'!$D$13</f>
        <v>16.164000000000001</v>
      </c>
      <c r="H33" s="203">
        <f>'Electric Factors'!$D$13</f>
        <v>16.164000000000001</v>
      </c>
      <c r="I33" s="203">
        <f>'Electric Factors'!$D$13</f>
        <v>16.164000000000001</v>
      </c>
      <c r="J33" s="203">
        <v>0</v>
      </c>
      <c r="K33" s="203">
        <v>0</v>
      </c>
      <c r="L33" s="203">
        <v>0</v>
      </c>
      <c r="M33" s="71">
        <f>'Electric Factors'!$D$13</f>
        <v>16.164000000000001</v>
      </c>
      <c r="N33" s="71">
        <f>'Electric Factors'!$D$13</f>
        <v>16.164000000000001</v>
      </c>
      <c r="O33" s="71">
        <f>'Electric Factors'!$E$13</f>
        <v>21.376000000000001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45.091999999999999</v>
      </c>
      <c r="H34" s="203">
        <f>'Electric Factors'!$F$13</f>
        <v>45.091999999999999</v>
      </c>
      <c r="I34" s="203">
        <f>'Electric Factors'!$G$13</f>
        <v>45.091999999999999</v>
      </c>
      <c r="J34" s="203">
        <f>'Electric Factors'!$G$13</f>
        <v>45.091999999999999</v>
      </c>
      <c r="K34" s="203">
        <f>'Electric Factors'!$G$13</f>
        <v>45.091999999999999</v>
      </c>
      <c r="L34" s="203">
        <f>'Electric Factors'!$G$13</f>
        <v>45.091999999999999</v>
      </c>
      <c r="M34" s="71">
        <f>'Electric Factors'!$F$13</f>
        <v>45.091999999999999</v>
      </c>
      <c r="N34" s="71">
        <f>'Electric Factors'!$F$13</f>
        <v>45.091999999999999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298</v>
      </c>
      <c r="C36" s="70">
        <f>SUM(D36:O36)</f>
        <v>-1886536</v>
      </c>
      <c r="D36" s="195">
        <f t="shared" ref="D36:O36" si="7">D37*D38*D$4+D37*D39*D$7</f>
        <v>790739</v>
      </c>
      <c r="E36" s="195">
        <f t="shared" si="7"/>
        <v>-293650</v>
      </c>
      <c r="F36" s="195">
        <f t="shared" si="7"/>
        <v>-60157</v>
      </c>
      <c r="G36" s="195">
        <f t="shared" si="7"/>
        <v>-37629</v>
      </c>
      <c r="H36" s="195">
        <f t="shared" si="7"/>
        <v>-870391</v>
      </c>
      <c r="I36" s="195">
        <f t="shared" si="7"/>
        <v>756862</v>
      </c>
      <c r="J36" s="195">
        <f t="shared" si="7"/>
        <v>-2668582</v>
      </c>
      <c r="K36" s="195">
        <f t="shared" si="7"/>
        <v>-1098694</v>
      </c>
      <c r="L36" s="195">
        <f t="shared" si="7"/>
        <v>925697</v>
      </c>
      <c r="M36" s="70">
        <f t="shared" si="7"/>
        <v>38465</v>
      </c>
      <c r="N36" s="70">
        <f t="shared" si="7"/>
        <v>0</v>
      </c>
      <c r="O36" s="70">
        <f t="shared" si="7"/>
        <v>630804</v>
      </c>
    </row>
    <row r="37" spans="1:15">
      <c r="A37" s="60" t="s">
        <v>28</v>
      </c>
      <c r="C37" s="70">
        <f>AVERAGE(D37:O37)</f>
        <v>1761</v>
      </c>
      <c r="D37" s="195">
        <f>'Cust Data'!F129</f>
        <v>1770</v>
      </c>
      <c r="E37" s="195">
        <f>'Cust Data'!G129</f>
        <v>1765</v>
      </c>
      <c r="F37" s="195">
        <f>'Cust Data'!H129</f>
        <v>1775</v>
      </c>
      <c r="G37" s="195">
        <f>'Cust Data'!I129</f>
        <v>1754</v>
      </c>
      <c r="H37" s="195">
        <f>'Cust Data'!J129</f>
        <v>1764</v>
      </c>
      <c r="I37" s="195">
        <f>'Cust Data'!K129</f>
        <v>1764</v>
      </c>
      <c r="J37" s="195">
        <f>'Cust Data'!L129</f>
        <v>1752</v>
      </c>
      <c r="K37" s="195">
        <f>'Cust Data'!M129</f>
        <v>1766</v>
      </c>
      <c r="L37" s="195">
        <f>'Cust Data'!N129</f>
        <v>1726</v>
      </c>
      <c r="M37" s="70">
        <f>'Cust Data'!O129</f>
        <v>1793</v>
      </c>
      <c r="N37" s="70">
        <f>'Cust Data'!P129</f>
        <v>1734</v>
      </c>
      <c r="O37" s="70">
        <f>'Cust Data'!Q129</f>
        <v>1765</v>
      </c>
    </row>
    <row r="38" spans="1:15">
      <c r="A38" s="60" t="s">
        <v>29</v>
      </c>
      <c r="C38" s="70"/>
      <c r="D38" s="203">
        <f>'Electric Factors'!$E$14</f>
        <v>3.081</v>
      </c>
      <c r="E38" s="203">
        <f>'Electric Factors'!$E$14</f>
        <v>3.081</v>
      </c>
      <c r="F38" s="203">
        <f>'Electric Factors'!$E$14</f>
        <v>3.081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3.081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21.452999999999999</v>
      </c>
      <c r="H39" s="203">
        <f>'Electric Factors'!$F$14</f>
        <v>21.452999999999999</v>
      </c>
      <c r="I39" s="203">
        <f>'Electric Factors'!$G$14</f>
        <v>21.452999999999999</v>
      </c>
      <c r="J39" s="203">
        <f>'Electric Factors'!$G$14</f>
        <v>21.452999999999999</v>
      </c>
      <c r="K39" s="203">
        <f>'Electric Factors'!$G$14</f>
        <v>21.452999999999999</v>
      </c>
      <c r="L39" s="203">
        <f>'Electric Factors'!$G$14</f>
        <v>21.452999999999999</v>
      </c>
      <c r="M39" s="71">
        <f>'Electric Factors'!$F$14</f>
        <v>21.452999999999999</v>
      </c>
      <c r="N39" s="71">
        <f>'Electric Factors'!$F$14</f>
        <v>21.452999999999999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404</v>
      </c>
      <c r="C41" s="70">
        <f>SUM(D41:O41)</f>
        <v>68643</v>
      </c>
      <c r="D41" s="195">
        <f t="shared" ref="D41:O41" si="8">D42*D43*D$4+D42*D44*D$7</f>
        <v>52003</v>
      </c>
      <c r="E41" s="195">
        <f t="shared" si="8"/>
        <v>-18200</v>
      </c>
      <c r="F41" s="195">
        <f t="shared" si="8"/>
        <v>-3755</v>
      </c>
      <c r="G41" s="195">
        <f t="shared" si="8"/>
        <v>0</v>
      </c>
      <c r="H41" s="195">
        <f t="shared" si="8"/>
        <v>0</v>
      </c>
      <c r="I41" s="195">
        <f t="shared" si="8"/>
        <v>0</v>
      </c>
      <c r="J41" s="195">
        <f t="shared" si="8"/>
        <v>0</v>
      </c>
      <c r="K41" s="195">
        <f t="shared" si="8"/>
        <v>0</v>
      </c>
      <c r="L41" s="195">
        <f t="shared" si="8"/>
        <v>0</v>
      </c>
      <c r="M41" s="70">
        <f t="shared" si="8"/>
        <v>0</v>
      </c>
      <c r="N41" s="70">
        <f t="shared" si="8"/>
        <v>0</v>
      </c>
      <c r="O41" s="70">
        <f t="shared" si="8"/>
        <v>38595</v>
      </c>
    </row>
    <row r="42" spans="1:15">
      <c r="A42" s="60" t="s">
        <v>28</v>
      </c>
      <c r="C42" s="70">
        <f>AVERAGE(D42:O42)</f>
        <v>77</v>
      </c>
      <c r="D42" s="195">
        <f>'Cust Data'!F130</f>
        <v>83</v>
      </c>
      <c r="E42" s="195">
        <f>'Cust Data'!G130</f>
        <v>78</v>
      </c>
      <c r="F42" s="195">
        <f>'Cust Data'!H130</f>
        <v>79</v>
      </c>
      <c r="G42" s="195">
        <f>'Cust Data'!I130</f>
        <v>75</v>
      </c>
      <c r="H42" s="195">
        <f>'Cust Data'!J130</f>
        <v>79</v>
      </c>
      <c r="I42" s="195">
        <f>'Cust Data'!K130</f>
        <v>75</v>
      </c>
      <c r="J42" s="195">
        <f>'Cust Data'!L130</f>
        <v>79</v>
      </c>
      <c r="K42" s="195">
        <f>'Cust Data'!M130</f>
        <v>77</v>
      </c>
      <c r="L42" s="195">
        <f>'Cust Data'!N130</f>
        <v>71</v>
      </c>
      <c r="M42" s="195">
        <f>'Cust Data'!O130</f>
        <v>81</v>
      </c>
      <c r="N42" s="195">
        <f>'Cust Data'!P130</f>
        <v>75</v>
      </c>
      <c r="O42" s="195">
        <f>'Cust Data'!Q130</f>
        <v>77</v>
      </c>
    </row>
    <row r="43" spans="1:15">
      <c r="A43" s="60" t="s">
        <v>29</v>
      </c>
      <c r="C43" s="70"/>
      <c r="D43" s="203">
        <f>'Electric Factors'!$E$15</f>
        <v>4.3209999999999997</v>
      </c>
      <c r="E43" s="203">
        <f>'Electric Factors'!$E$15</f>
        <v>4.3209999999999997</v>
      </c>
      <c r="F43" s="203">
        <f>'Electric Factors'!$E$15</f>
        <v>4.3209999999999997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4.3209999999999997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0</v>
      </c>
      <c r="H44" s="203">
        <f>'Electric Factors'!$F$15</f>
        <v>0</v>
      </c>
      <c r="I44" s="203">
        <f>'Electric Factors'!$G$15</f>
        <v>0</v>
      </c>
      <c r="J44" s="203">
        <f>'Electric Factors'!$G$15</f>
        <v>0</v>
      </c>
      <c r="K44" s="203">
        <f>'Electric Factors'!$G$15</f>
        <v>0</v>
      </c>
      <c r="L44" s="203">
        <f>'Electric Factors'!$G$15</f>
        <v>0</v>
      </c>
      <c r="M44" s="71">
        <f>'Electric Factors'!$F$15</f>
        <v>0</v>
      </c>
      <c r="N44" s="71">
        <f>'Electric Factors'!$F$15</f>
        <v>0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16755498</v>
      </c>
      <c r="D46" s="195">
        <f t="shared" ref="D46:O46" si="9">D47*D48*D$4+D47*D49*D$7</f>
        <v>9268696</v>
      </c>
      <c r="E46" s="195">
        <f t="shared" si="9"/>
        <v>-3450152</v>
      </c>
      <c r="F46" s="195">
        <f t="shared" si="9"/>
        <v>-703489</v>
      </c>
      <c r="G46" s="195">
        <f t="shared" si="9"/>
        <v>-155370</v>
      </c>
      <c r="H46" s="195">
        <f t="shared" si="9"/>
        <v>6390820</v>
      </c>
      <c r="I46" s="195">
        <f>I47*I48*I$4+I47*I49*I$7</f>
        <v>3747841</v>
      </c>
      <c r="J46" s="195">
        <f t="shared" si="9"/>
        <v>-7549185</v>
      </c>
      <c r="K46" s="195">
        <f t="shared" si="9"/>
        <v>-3091284</v>
      </c>
      <c r="L46" s="195">
        <f t="shared" si="9"/>
        <v>2671464</v>
      </c>
      <c r="M46" s="70">
        <f t="shared" si="9"/>
        <v>705338</v>
      </c>
      <c r="N46" s="70">
        <f t="shared" si="9"/>
        <v>1399364</v>
      </c>
      <c r="O46" s="70">
        <f t="shared" si="9"/>
        <v>7521455</v>
      </c>
    </row>
    <row r="47" spans="1:15">
      <c r="A47" s="60" t="s">
        <v>28</v>
      </c>
      <c r="C47" s="70">
        <f>AVERAGE(D47:O47)</f>
        <v>107925</v>
      </c>
      <c r="D47" s="195">
        <f>'Cust Data'!F140</f>
        <v>107432</v>
      </c>
      <c r="E47" s="195">
        <f>'Cust Data'!G140</f>
        <v>107381</v>
      </c>
      <c r="F47" s="195">
        <f>'Cust Data'!H140</f>
        <v>107485</v>
      </c>
      <c r="G47" s="195">
        <f>'Cust Data'!I140</f>
        <v>107448</v>
      </c>
      <c r="H47" s="195">
        <f>'Cust Data'!J140</f>
        <v>107481</v>
      </c>
      <c r="I47" s="195">
        <f>'Cust Data'!K140</f>
        <v>107428</v>
      </c>
      <c r="J47" s="195">
        <f>'Cust Data'!L140</f>
        <v>107727</v>
      </c>
      <c r="K47" s="195">
        <f>'Cust Data'!M140</f>
        <v>108000</v>
      </c>
      <c r="L47" s="195">
        <f>'Cust Data'!N140</f>
        <v>108266</v>
      </c>
      <c r="M47" s="70">
        <f>'Cust Data'!O140</f>
        <v>108597</v>
      </c>
      <c r="N47" s="70">
        <f>'Cust Data'!P140</f>
        <v>108883</v>
      </c>
      <c r="O47" s="70">
        <f>'Cust Data'!Q140</f>
        <v>108975</v>
      </c>
    </row>
    <row r="48" spans="1:15">
      <c r="A48" s="60" t="s">
        <v>29</v>
      </c>
      <c r="C48" s="70"/>
      <c r="D48" s="203">
        <f>'Electric Factors'!$E$19</f>
        <v>0.59499999999999997</v>
      </c>
      <c r="E48" s="203">
        <f>'Electric Factors'!$E$19</f>
        <v>0.59499999999999997</v>
      </c>
      <c r="F48" s="203">
        <f>'Electric Factors'!$E$19</f>
        <v>0.59499999999999997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0.59499999999999997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0.98699999999999999</v>
      </c>
      <c r="H49" s="203">
        <f>'Electric Factors'!$F$19</f>
        <v>0.98699999999999999</v>
      </c>
      <c r="I49" s="203">
        <f>'Electric Factors'!$G$19</f>
        <v>0.98699999999999999</v>
      </c>
      <c r="J49" s="203">
        <f>'Electric Factors'!$G$19</f>
        <v>0.98699999999999999</v>
      </c>
      <c r="K49" s="203">
        <f>'Electric Factors'!$G$19</f>
        <v>0.98699999999999999</v>
      </c>
      <c r="L49" s="203">
        <f>'Electric Factors'!$G$19</f>
        <v>0.98699999999999999</v>
      </c>
      <c r="M49" s="71">
        <f>'Electric Factors'!$F$19</f>
        <v>0.98699999999999999</v>
      </c>
      <c r="N49" s="71">
        <f>'Electric Factors'!$F$19</f>
        <v>0.98699999999999999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370026</v>
      </c>
      <c r="D51" s="195">
        <f t="shared" ref="D51:O51" si="10">D52*D53*D$4+D52*D54*D$7</f>
        <v>181932</v>
      </c>
      <c r="E51" s="195">
        <f t="shared" si="10"/>
        <v>-67641</v>
      </c>
      <c r="F51" s="195">
        <f t="shared" si="10"/>
        <v>-13804</v>
      </c>
      <c r="G51" s="195">
        <f t="shared" si="10"/>
        <v>-1939</v>
      </c>
      <c r="H51" s="195">
        <f t="shared" si="10"/>
        <v>122113</v>
      </c>
      <c r="I51" s="195">
        <f t="shared" si="10"/>
        <v>49474</v>
      </c>
      <c r="J51" s="195">
        <f t="shared" si="10"/>
        <v>-79334</v>
      </c>
      <c r="K51" s="195">
        <f t="shared" si="10"/>
        <v>-32632</v>
      </c>
      <c r="L51" s="195">
        <f t="shared" si="10"/>
        <v>28162</v>
      </c>
      <c r="M51" s="70">
        <f t="shared" si="10"/>
        <v>11237</v>
      </c>
      <c r="N51" s="70">
        <f t="shared" si="10"/>
        <v>23669</v>
      </c>
      <c r="O51" s="70">
        <f t="shared" si="10"/>
        <v>148789</v>
      </c>
    </row>
    <row r="52" spans="1:15">
      <c r="A52" s="60" t="s">
        <v>28</v>
      </c>
      <c r="C52" s="70">
        <f>AVERAGE(D52:O52)</f>
        <v>5427</v>
      </c>
      <c r="D52" s="195">
        <f>'Cust Data'!F141</f>
        <v>5385</v>
      </c>
      <c r="E52" s="195">
        <f>'Cust Data'!G141</f>
        <v>5376</v>
      </c>
      <c r="F52" s="195">
        <f>'Cust Data'!H141</f>
        <v>5386</v>
      </c>
      <c r="G52" s="195">
        <f>'Cust Data'!I141</f>
        <v>5386</v>
      </c>
      <c r="H52" s="195">
        <f>'Cust Data'!J141</f>
        <v>5397</v>
      </c>
      <c r="I52" s="195">
        <f>'Cust Data'!K141</f>
        <v>5384</v>
      </c>
      <c r="J52" s="195">
        <f>'Cust Data'!L141</f>
        <v>5398</v>
      </c>
      <c r="K52" s="195">
        <f>'Cust Data'!M141</f>
        <v>5436</v>
      </c>
      <c r="L52" s="195">
        <f>'Cust Data'!N141</f>
        <v>5442</v>
      </c>
      <c r="M52" s="70">
        <f>'Cust Data'!O141</f>
        <v>5500</v>
      </c>
      <c r="N52" s="70">
        <f>'Cust Data'!P141</f>
        <v>5525</v>
      </c>
      <c r="O52" s="70">
        <f>'Cust Data'!Q141</f>
        <v>5505</v>
      </c>
    </row>
    <row r="53" spans="1:15">
      <c r="A53" s="60" t="s">
        <v>29</v>
      </c>
      <c r="C53" s="70"/>
      <c r="D53" s="203">
        <f>'Electric Factors'!$E$20</f>
        <v>0.23300000000000001</v>
      </c>
      <c r="E53" s="203">
        <f>'Electric Factors'!$E$20</f>
        <v>0.23300000000000001</v>
      </c>
      <c r="F53" s="203">
        <f>'Electric Factors'!$E$20</f>
        <v>0.23300000000000001</v>
      </c>
      <c r="G53" s="203">
        <f>'Electric Factors'!$D$20</f>
        <v>0.153</v>
      </c>
      <c r="H53" s="203">
        <f>'Electric Factors'!$D$20</f>
        <v>0.153</v>
      </c>
      <c r="I53" s="203">
        <f>'Electric Factors'!$D$20</f>
        <v>0.153</v>
      </c>
      <c r="J53" s="203">
        <v>0</v>
      </c>
      <c r="K53" s="203">
        <v>0</v>
      </c>
      <c r="L53" s="203">
        <v>0</v>
      </c>
      <c r="M53" s="71">
        <f>'Electric Factors'!$D$20</f>
        <v>0.153</v>
      </c>
      <c r="N53" s="71">
        <f>'Electric Factors'!$D$20</f>
        <v>0.153</v>
      </c>
      <c r="O53" s="71">
        <f>'Electric Factors'!$E$20</f>
        <v>0.23300000000000001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0.20699999999999999</v>
      </c>
      <c r="H54" s="203">
        <f>'Electric Factors'!$F$20</f>
        <v>0.20699999999999999</v>
      </c>
      <c r="I54" s="203">
        <f>'Electric Factors'!$G$20</f>
        <v>0.20699999999999999</v>
      </c>
      <c r="J54" s="203">
        <f>'Electric Factors'!$G$20</f>
        <v>0.20699999999999999</v>
      </c>
      <c r="K54" s="203">
        <f>'Electric Factors'!$G$20</f>
        <v>0.20699999999999999</v>
      </c>
      <c r="L54" s="203">
        <f>'Electric Factors'!$G$20</f>
        <v>0.20699999999999999</v>
      </c>
      <c r="M54" s="71">
        <f>'Electric Factors'!$F$20</f>
        <v>0.20699999999999999</v>
      </c>
      <c r="N54" s="71">
        <f>'Electric Factors'!$F$20</f>
        <v>0.20699999999999999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483012</v>
      </c>
      <c r="D56" s="195">
        <f t="shared" ref="D56:O56" si="11">D57*D58*D$4+D57*D59*D$7</f>
        <v>1094906</v>
      </c>
      <c r="E56" s="195">
        <f t="shared" si="11"/>
        <v>-410246</v>
      </c>
      <c r="F56" s="195">
        <f t="shared" si="11"/>
        <v>-83694</v>
      </c>
      <c r="G56" s="195">
        <f t="shared" si="11"/>
        <v>-28583</v>
      </c>
      <c r="H56" s="195">
        <f t="shared" si="11"/>
        <v>95808</v>
      </c>
      <c r="I56" s="195">
        <f t="shared" si="11"/>
        <v>622193</v>
      </c>
      <c r="J56" s="195">
        <f t="shared" si="11"/>
        <v>-1769060</v>
      </c>
      <c r="K56" s="195">
        <f t="shared" si="11"/>
        <v>-722123</v>
      </c>
      <c r="L56" s="195">
        <f t="shared" si="11"/>
        <v>621705</v>
      </c>
      <c r="M56" s="70">
        <f t="shared" si="11"/>
        <v>70384</v>
      </c>
      <c r="N56" s="70">
        <f t="shared" si="11"/>
        <v>105108</v>
      </c>
      <c r="O56" s="70">
        <f t="shared" si="11"/>
        <v>886614</v>
      </c>
    </row>
    <row r="57" spans="1:15">
      <c r="A57" s="60" t="s">
        <v>28</v>
      </c>
      <c r="C57" s="70">
        <f>AVERAGE(D57:O57)</f>
        <v>16037</v>
      </c>
      <c r="D57" s="195">
        <f>'Cust Data'!F142</f>
        <v>15897</v>
      </c>
      <c r="E57" s="195">
        <f>'Cust Data'!G142</f>
        <v>15994</v>
      </c>
      <c r="F57" s="195">
        <f>'Cust Data'!H142</f>
        <v>16018</v>
      </c>
      <c r="G57" s="195">
        <f>'Cust Data'!I142</f>
        <v>16004</v>
      </c>
      <c r="H57" s="195">
        <f>'Cust Data'!J142</f>
        <v>16000</v>
      </c>
      <c r="I57" s="195">
        <f>'Cust Data'!K142</f>
        <v>16057</v>
      </c>
      <c r="J57" s="195">
        <f>'Cust Data'!L142</f>
        <v>16044</v>
      </c>
      <c r="K57" s="195">
        <f>'Cust Data'!M142</f>
        <v>16034</v>
      </c>
      <c r="L57" s="195">
        <f>'Cust Data'!N142</f>
        <v>16013</v>
      </c>
      <c r="M57" s="70">
        <f>'Cust Data'!O142</f>
        <v>16184</v>
      </c>
      <c r="N57" s="70">
        <f>'Cust Data'!P142</f>
        <v>16111</v>
      </c>
      <c r="O57" s="70">
        <f>'Cust Data'!Q142</f>
        <v>16091</v>
      </c>
    </row>
    <row r="58" spans="1:15">
      <c r="A58" s="60" t="s">
        <v>29</v>
      </c>
      <c r="C58" s="70"/>
      <c r="D58" s="203">
        <f>'Electric Factors'!$E$21</f>
        <v>0.47499999999999998</v>
      </c>
      <c r="E58" s="203">
        <f>'Electric Factors'!$E$21</f>
        <v>0.47499999999999998</v>
      </c>
      <c r="F58" s="203">
        <f>'Electric Factors'!$E$21</f>
        <v>0.47499999999999998</v>
      </c>
      <c r="G58" s="203">
        <f>'Electric Factors'!$D$21</f>
        <v>0.23300000000000001</v>
      </c>
      <c r="H58" s="203">
        <f>'Electric Factors'!$D$21</f>
        <v>0.23300000000000001</v>
      </c>
      <c r="I58" s="203">
        <f>'Electric Factors'!$D$21</f>
        <v>0.23300000000000001</v>
      </c>
      <c r="J58" s="203">
        <v>0</v>
      </c>
      <c r="K58" s="203">
        <v>0</v>
      </c>
      <c r="L58" s="203">
        <v>0</v>
      </c>
      <c r="M58" s="71">
        <f>'Electric Factors'!$D$21</f>
        <v>0.23300000000000001</v>
      </c>
      <c r="N58" s="71">
        <f>'Electric Factors'!$D$21</f>
        <v>0.23300000000000001</v>
      </c>
      <c r="O58" s="71">
        <f>'Electric Factors'!$E$21</f>
        <v>0.47499999999999998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1.5529999999999999</v>
      </c>
      <c r="H59" s="203">
        <f>'Electric Factors'!$F$21</f>
        <v>1.5529999999999999</v>
      </c>
      <c r="I59" s="203">
        <f>'Electric Factors'!$G$21</f>
        <v>1.5529999999999999</v>
      </c>
      <c r="J59" s="203">
        <f>'Electric Factors'!$G$21</f>
        <v>1.5529999999999999</v>
      </c>
      <c r="K59" s="203">
        <f>'Electric Factors'!$G$21</f>
        <v>1.5529999999999999</v>
      </c>
      <c r="L59" s="203">
        <f>'Electric Factors'!$G$21</f>
        <v>1.5529999999999999</v>
      </c>
      <c r="M59" s="71">
        <f>'Electric Factors'!$F$21</f>
        <v>1.5529999999999999</v>
      </c>
      <c r="N59" s="71">
        <f>'Electric Factors'!$F$21</f>
        <v>1.5529999999999999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22240</v>
      </c>
      <c r="D61" s="195">
        <f t="shared" ref="D61:O61" si="12">D62*D63*D$4+D62*D64*D$7</f>
        <v>14415</v>
      </c>
      <c r="E61" s="195">
        <f t="shared" si="12"/>
        <v>-5368</v>
      </c>
      <c r="F61" s="195">
        <f t="shared" si="12"/>
        <v>-1059</v>
      </c>
      <c r="G61" s="195">
        <f t="shared" si="12"/>
        <v>-233</v>
      </c>
      <c r="H61" s="195">
        <f t="shared" si="12"/>
        <v>7629</v>
      </c>
      <c r="I61" s="195">
        <f t="shared" si="12"/>
        <v>5360</v>
      </c>
      <c r="J61" s="195">
        <f t="shared" si="12"/>
        <v>-11744</v>
      </c>
      <c r="K61" s="195">
        <f t="shared" si="12"/>
        <v>-4876</v>
      </c>
      <c r="L61" s="195">
        <f t="shared" si="12"/>
        <v>4169</v>
      </c>
      <c r="M61" s="70">
        <f t="shared" si="12"/>
        <v>943</v>
      </c>
      <c r="N61" s="70">
        <f t="shared" si="12"/>
        <v>1838</v>
      </c>
      <c r="O61" s="70">
        <f t="shared" si="12"/>
        <v>11166</v>
      </c>
    </row>
    <row r="62" spans="1:15">
      <c r="A62" s="60" t="s">
        <v>28</v>
      </c>
      <c r="C62" s="70">
        <f>AVERAGE(D62:O62)</f>
        <v>123</v>
      </c>
      <c r="D62" s="195">
        <f>'Cust Data'!F143</f>
        <v>126</v>
      </c>
      <c r="E62" s="195">
        <f>'Cust Data'!G143</f>
        <v>126</v>
      </c>
      <c r="F62" s="195">
        <f>'Cust Data'!H143</f>
        <v>122</v>
      </c>
      <c r="G62" s="195">
        <f>'Cust Data'!I143</f>
        <v>123</v>
      </c>
      <c r="H62" s="195">
        <f>'Cust Data'!J143</f>
        <v>122</v>
      </c>
      <c r="I62" s="195">
        <f>'Cust Data'!K143</f>
        <v>120</v>
      </c>
      <c r="J62" s="195">
        <f>'Cust Data'!L143</f>
        <v>121</v>
      </c>
      <c r="K62" s="195">
        <f>'Cust Data'!M143</f>
        <v>123</v>
      </c>
      <c r="L62" s="195">
        <f>'Cust Data'!N143</f>
        <v>122</v>
      </c>
      <c r="M62" s="70">
        <f>'Cust Data'!O143</f>
        <v>123</v>
      </c>
      <c r="N62" s="70">
        <f>'Cust Data'!P143</f>
        <v>125</v>
      </c>
      <c r="O62" s="70">
        <f>'Cust Data'!Q143</f>
        <v>122</v>
      </c>
    </row>
    <row r="63" spans="1:15">
      <c r="A63" s="60" t="s">
        <v>29</v>
      </c>
      <c r="C63" s="70"/>
      <c r="D63" s="203">
        <f>'Electric Factors'!$E$22</f>
        <v>0.78900000000000003</v>
      </c>
      <c r="E63" s="203">
        <f>'Electric Factors'!$E$22</f>
        <v>0.78900000000000003</v>
      </c>
      <c r="F63" s="203">
        <f>'Electric Factors'!$E$22</f>
        <v>0.78900000000000003</v>
      </c>
      <c r="G63" s="203">
        <f>'Electric Factors'!$D$22</f>
        <v>0.52500000000000002</v>
      </c>
      <c r="H63" s="203">
        <f>'Electric Factors'!$D$22</f>
        <v>0.52500000000000002</v>
      </c>
      <c r="I63" s="203">
        <f>'Electric Factors'!$D$22</f>
        <v>0.52500000000000002</v>
      </c>
      <c r="J63" s="203">
        <v>0</v>
      </c>
      <c r="K63" s="203">
        <v>0</v>
      </c>
      <c r="L63" s="203">
        <v>0</v>
      </c>
      <c r="M63" s="71">
        <f>'Electric Factors'!$D$22</f>
        <v>0.52500000000000002</v>
      </c>
      <c r="N63" s="71">
        <f>'Electric Factors'!$D$22</f>
        <v>0.52500000000000002</v>
      </c>
      <c r="O63" s="71">
        <f>'Electric Factors'!$E$22</f>
        <v>0.78900000000000003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1.367</v>
      </c>
      <c r="H64" s="203">
        <f>'Electric Factors'!$F$22</f>
        <v>1.367</v>
      </c>
      <c r="I64" s="203">
        <f>'Electric Factors'!$G$22</f>
        <v>1.367</v>
      </c>
      <c r="J64" s="203">
        <f>'Electric Factors'!$G$22</f>
        <v>1.367</v>
      </c>
      <c r="K64" s="203">
        <f>'Electric Factors'!$G$22</f>
        <v>1.367</v>
      </c>
      <c r="L64" s="203">
        <f>'Electric Factors'!$G$22</f>
        <v>1.367</v>
      </c>
      <c r="M64" s="71">
        <f>'Electric Factors'!$F$22</f>
        <v>1.367</v>
      </c>
      <c r="N64" s="71">
        <f>'Electric Factors'!$F$22</f>
        <v>1.367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48888</v>
      </c>
      <c r="D66" s="195">
        <f t="shared" ref="D66:O66" si="13">D67*D68*D$4+D67*D69*D$7</f>
        <v>35306</v>
      </c>
      <c r="E66" s="195">
        <f t="shared" si="13"/>
        <v>-14792</v>
      </c>
      <c r="F66" s="195">
        <f t="shared" si="13"/>
        <v>-3013</v>
      </c>
      <c r="G66" s="195">
        <f t="shared" si="13"/>
        <v>-610</v>
      </c>
      <c r="H66" s="195">
        <f t="shared" si="13"/>
        <v>14016</v>
      </c>
      <c r="I66" s="195">
        <f t="shared" si="13"/>
        <v>14003</v>
      </c>
      <c r="J66" s="195">
        <f t="shared" si="13"/>
        <v>-33447</v>
      </c>
      <c r="K66" s="195">
        <f t="shared" si="13"/>
        <v>-12902</v>
      </c>
      <c r="L66" s="195">
        <f t="shared" si="13"/>
        <v>12431</v>
      </c>
      <c r="M66" s="70">
        <f t="shared" si="13"/>
        <v>2018</v>
      </c>
      <c r="N66" s="70">
        <f t="shared" si="13"/>
        <v>4103</v>
      </c>
      <c r="O66" s="70">
        <f t="shared" si="13"/>
        <v>31775</v>
      </c>
    </row>
    <row r="67" spans="1:15">
      <c r="A67" s="60" t="s">
        <v>28</v>
      </c>
      <c r="C67" s="70">
        <f>AVERAGE(D67:O67)</f>
        <v>18</v>
      </c>
      <c r="D67" s="64">
        <f>'Cust Data'!F145</f>
        <v>16</v>
      </c>
      <c r="E67" s="64">
        <f>'Cust Data'!G145</f>
        <v>18</v>
      </c>
      <c r="F67" s="64">
        <f>'Cust Data'!H145</f>
        <v>18</v>
      </c>
      <c r="G67" s="64">
        <f>'Cust Data'!I145</f>
        <v>18</v>
      </c>
      <c r="H67" s="64">
        <f>'Cust Data'!J145</f>
        <v>18</v>
      </c>
      <c r="I67" s="64">
        <f>'Cust Data'!K145</f>
        <v>18</v>
      </c>
      <c r="J67" s="64">
        <f>'Cust Data'!L145</f>
        <v>18</v>
      </c>
      <c r="K67" s="64">
        <f>'Cust Data'!M145</f>
        <v>17</v>
      </c>
      <c r="L67" s="64">
        <f>'Cust Data'!N145</f>
        <v>19</v>
      </c>
      <c r="M67" s="60">
        <f>'Cust Data'!O145</f>
        <v>17</v>
      </c>
      <c r="N67" s="60">
        <f>'Cust Data'!P145</f>
        <v>19</v>
      </c>
      <c r="O67" s="60">
        <f>'Cust Data'!Q145</f>
        <v>18</v>
      </c>
    </row>
    <row r="68" spans="1:15">
      <c r="A68" s="60" t="s">
        <v>29</v>
      </c>
      <c r="D68" s="203">
        <f>'Electric Factors'!$E$24</f>
        <v>15.218</v>
      </c>
      <c r="E68" s="203">
        <f>'Electric Factors'!$E$24</f>
        <v>15.218</v>
      </c>
      <c r="F68" s="203">
        <f>'Electric Factors'!$E$24</f>
        <v>15.218</v>
      </c>
      <c r="G68" s="203">
        <f>'Electric Factors'!$D$24</f>
        <v>7.7130000000000001</v>
      </c>
      <c r="H68" s="203">
        <f>'Electric Factors'!$D$24</f>
        <v>7.7130000000000001</v>
      </c>
      <c r="I68" s="203">
        <f>'Electric Factors'!$D$24</f>
        <v>7.7130000000000001</v>
      </c>
      <c r="J68" s="203">
        <v>0</v>
      </c>
      <c r="K68" s="203">
        <v>0</v>
      </c>
      <c r="L68" s="203">
        <v>0</v>
      </c>
      <c r="M68" s="71">
        <f>'Electric Factors'!$D$24</f>
        <v>7.7130000000000001</v>
      </c>
      <c r="N68" s="71">
        <f>'Electric Factors'!$D$24</f>
        <v>7.7130000000000001</v>
      </c>
      <c r="O68" s="71">
        <f>'Electric Factors'!$E$24</f>
        <v>15.218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26.170999999999999</v>
      </c>
      <c r="H69" s="203">
        <f>'Electric Factors'!$F$24</f>
        <v>26.170999999999999</v>
      </c>
      <c r="I69" s="203">
        <f>'Electric Factors'!$G$24</f>
        <v>26.170999999999999</v>
      </c>
      <c r="J69" s="203">
        <f>'Electric Factors'!$G$24</f>
        <v>26.170999999999999</v>
      </c>
      <c r="K69" s="203">
        <f>'Electric Factors'!$G$24</f>
        <v>26.170999999999999</v>
      </c>
      <c r="L69" s="203">
        <f>'Electric Factors'!$G$24</f>
        <v>26.170999999999999</v>
      </c>
      <c r="M69" s="71">
        <f>'Electric Factors'!$F$24</f>
        <v>26.170999999999999</v>
      </c>
      <c r="N69" s="71">
        <f>'Electric Factors'!$F$24</f>
        <v>26.170999999999999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299</v>
      </c>
      <c r="C71" s="70">
        <f>SUM(D71:O71)</f>
        <v>-796753</v>
      </c>
      <c r="D71" s="195">
        <f t="shared" ref="D71:O71" si="14">D72*D73*D$4+D72*D74*D$7</f>
        <v>602053</v>
      </c>
      <c r="E71" s="195">
        <f t="shared" si="14"/>
        <v>-222904</v>
      </c>
      <c r="F71" s="195">
        <f t="shared" si="14"/>
        <v>-45673</v>
      </c>
      <c r="G71" s="195">
        <f t="shared" si="14"/>
        <v>-20475</v>
      </c>
      <c r="H71" s="195">
        <f t="shared" si="14"/>
        <v>-473684</v>
      </c>
      <c r="I71" s="195">
        <f t="shared" si="14"/>
        <v>410296</v>
      </c>
      <c r="J71" s="195">
        <f t="shared" si="14"/>
        <v>-1448017</v>
      </c>
      <c r="K71" s="195">
        <f t="shared" si="14"/>
        <v>-593187</v>
      </c>
      <c r="L71" s="195">
        <f t="shared" si="14"/>
        <v>505859</v>
      </c>
      <c r="M71" s="70">
        <f t="shared" si="14"/>
        <v>20455</v>
      </c>
      <c r="N71" s="70">
        <f t="shared" si="14"/>
        <v>0</v>
      </c>
      <c r="O71" s="70">
        <f t="shared" si="14"/>
        <v>468524</v>
      </c>
    </row>
    <row r="72" spans="1:15">
      <c r="A72" s="60" t="s">
        <v>28</v>
      </c>
      <c r="C72" s="70">
        <f>AVERAGE(D72:O72)</f>
        <v>1019</v>
      </c>
      <c r="D72" s="165">
        <f>'Cust Data'!F146</f>
        <v>1028</v>
      </c>
      <c r="E72" s="165">
        <f>'Cust Data'!G146</f>
        <v>1022</v>
      </c>
      <c r="F72" s="165">
        <f>'Cust Data'!H146</f>
        <v>1028</v>
      </c>
      <c r="G72" s="165">
        <f>'Cust Data'!I146</f>
        <v>1022</v>
      </c>
      <c r="H72" s="165">
        <f>'Cust Data'!J146</f>
        <v>1028</v>
      </c>
      <c r="I72" s="165">
        <f>'Cust Data'!K146</f>
        <v>1024</v>
      </c>
      <c r="J72" s="165">
        <f>'Cust Data'!L146</f>
        <v>1018</v>
      </c>
      <c r="K72" s="165">
        <f>'Cust Data'!M146</f>
        <v>1021</v>
      </c>
      <c r="L72" s="165">
        <f>'Cust Data'!N146</f>
        <v>1010</v>
      </c>
      <c r="M72" s="72">
        <f>'Cust Data'!O146</f>
        <v>1021</v>
      </c>
      <c r="N72" s="72">
        <f>'Cust Data'!P146</f>
        <v>1008</v>
      </c>
      <c r="O72" s="72">
        <f>'Cust Data'!Q146</f>
        <v>1000</v>
      </c>
    </row>
    <row r="73" spans="1:15">
      <c r="A73" s="60" t="s">
        <v>29</v>
      </c>
      <c r="D73" s="203">
        <f>'Electric Factors'!$E$25</f>
        <v>4.0389999999999997</v>
      </c>
      <c r="E73" s="203">
        <f>'Electric Factors'!$E$25</f>
        <v>4.0389999999999997</v>
      </c>
      <c r="F73" s="203">
        <f>'Electric Factors'!$E$25</f>
        <v>4.0389999999999997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4.0389999999999997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20.033999999999999</v>
      </c>
      <c r="H74" s="203">
        <f>'Electric Factors'!$F$25</f>
        <v>20.033999999999999</v>
      </c>
      <c r="I74" s="203">
        <f>'Electric Factors'!$G$25</f>
        <v>20.033999999999999</v>
      </c>
      <c r="J74" s="203">
        <f>'Electric Factors'!$G$25</f>
        <v>20.033999999999999</v>
      </c>
      <c r="K74" s="203">
        <f>'Electric Factors'!$G$25</f>
        <v>20.033999999999999</v>
      </c>
      <c r="L74" s="203">
        <f>'Electric Factors'!$G$25</f>
        <v>20.033999999999999</v>
      </c>
      <c r="M74" s="71">
        <f>'Electric Factors'!$F$25</f>
        <v>20.033999999999999</v>
      </c>
      <c r="N74" s="71">
        <f>'Electric Factors'!$F$25</f>
        <v>20.033999999999999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300</v>
      </c>
      <c r="C76" s="70">
        <f>SUM(D76:O76)</f>
        <v>504038</v>
      </c>
      <c r="D76" s="195">
        <f t="shared" ref="D76:O76" si="15">D77*D78*D$4+D77*D79*D$7</f>
        <v>204832</v>
      </c>
      <c r="E76" s="195">
        <f t="shared" si="15"/>
        <v>-80161</v>
      </c>
      <c r="F76" s="195">
        <f t="shared" si="15"/>
        <v>-15012</v>
      </c>
      <c r="G76" s="195">
        <f t="shared" si="15"/>
        <v>-957</v>
      </c>
      <c r="H76" s="195">
        <f t="shared" si="15"/>
        <v>174117</v>
      </c>
      <c r="I76" s="195">
        <f t="shared" si="15"/>
        <v>31565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11478</v>
      </c>
      <c r="N76" s="70">
        <f t="shared" si="15"/>
        <v>25420</v>
      </c>
      <c r="O76" s="70">
        <f t="shared" si="15"/>
        <v>152756</v>
      </c>
    </row>
    <row r="77" spans="1:15">
      <c r="A77" s="60" t="s">
        <v>28</v>
      </c>
      <c r="C77" s="70">
        <f>AVERAGE(D77:O77)</f>
        <v>59</v>
      </c>
      <c r="D77" s="64">
        <f>'Cust Data'!F147</f>
        <v>59</v>
      </c>
      <c r="E77" s="64">
        <f>'Cust Data'!G147</f>
        <v>62</v>
      </c>
      <c r="F77" s="64">
        <f>'Cust Data'!H147</f>
        <v>57</v>
      </c>
      <c r="G77" s="64">
        <f>'Cust Data'!I147</f>
        <v>59</v>
      </c>
      <c r="H77" s="64">
        <f>'Cust Data'!J147</f>
        <v>60</v>
      </c>
      <c r="I77" s="64">
        <f>'Cust Data'!K147</f>
        <v>59</v>
      </c>
      <c r="J77" s="64">
        <f>'Cust Data'!L147</f>
        <v>59</v>
      </c>
      <c r="K77" s="64">
        <f>'Cust Data'!M147</f>
        <v>60</v>
      </c>
      <c r="L77" s="64">
        <f>'Cust Data'!N147</f>
        <v>58</v>
      </c>
      <c r="M77" s="60">
        <f>'Cust Data'!O147</f>
        <v>59</v>
      </c>
      <c r="N77" s="60">
        <f>'Cust Data'!P147</f>
        <v>56</v>
      </c>
      <c r="O77" s="60">
        <f>'Cust Data'!Q147</f>
        <v>55</v>
      </c>
    </row>
    <row r="78" spans="1:15">
      <c r="A78" s="60" t="s">
        <v>29</v>
      </c>
      <c r="D78" s="203">
        <f>'Electric Factors'!$E$26</f>
        <v>23.943000000000001</v>
      </c>
      <c r="E78" s="203">
        <f>'Electric Factors'!$E$26</f>
        <v>23.943000000000001</v>
      </c>
      <c r="F78" s="203">
        <f>'Electric Factors'!$E$26</f>
        <v>23.943000000000001</v>
      </c>
      <c r="G78" s="203">
        <f>'Electric Factors'!$D$26</f>
        <v>16.212</v>
      </c>
      <c r="H78" s="203">
        <f>'Electric Factors'!$D$26</f>
        <v>16.212</v>
      </c>
      <c r="I78" s="203">
        <f>'Electric Factors'!$D$26</f>
        <v>16.212</v>
      </c>
      <c r="J78" s="203">
        <v>0</v>
      </c>
      <c r="K78" s="203">
        <v>0</v>
      </c>
      <c r="L78" s="203">
        <v>0</v>
      </c>
      <c r="M78" s="71">
        <f>'Electric Factors'!$D$26</f>
        <v>16.212</v>
      </c>
      <c r="N78" s="71">
        <f>'Electric Factors'!$D$26</f>
        <v>16.212</v>
      </c>
      <c r="O78" s="71">
        <f>'Electric Factors'!$E$26</f>
        <v>23.943000000000001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46958043</v>
      </c>
      <c r="D81" s="195">
        <f>D84+D86</f>
        <v>33295935</v>
      </c>
      <c r="E81" s="195">
        <f t="shared" ref="E81:O81" si="16">E84+E86</f>
        <v>-12360606</v>
      </c>
      <c r="F81" s="195">
        <f t="shared" si="16"/>
        <v>-2530789</v>
      </c>
      <c r="G81" s="195">
        <f t="shared" si="16"/>
        <v>-648291</v>
      </c>
      <c r="H81" s="195">
        <f t="shared" si="16"/>
        <v>17239274</v>
      </c>
      <c r="I81" s="195">
        <f t="shared" si="16"/>
        <v>15042555</v>
      </c>
      <c r="J81" s="195">
        <f t="shared" si="16"/>
        <v>-34805913</v>
      </c>
      <c r="K81" s="195">
        <f t="shared" si="16"/>
        <v>-14247244</v>
      </c>
      <c r="L81" s="195">
        <f t="shared" si="16"/>
        <v>12188513</v>
      </c>
      <c r="M81" s="70">
        <f t="shared" si="16"/>
        <v>2434903</v>
      </c>
      <c r="N81" s="70">
        <f t="shared" si="16"/>
        <v>4500248</v>
      </c>
      <c r="O81" s="70">
        <f t="shared" si="16"/>
        <v>26849458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29571094</v>
      </c>
      <c r="D84" s="195">
        <f>D11+D16+D21+D26+D31+D36+D41</f>
        <v>21893795</v>
      </c>
      <c r="E84" s="195">
        <f t="shared" ref="E84:O84" si="17">E11+E16+E21+E26+E31+E36+E41</f>
        <v>-8109342</v>
      </c>
      <c r="F84" s="195">
        <f t="shared" si="17"/>
        <v>-1665045</v>
      </c>
      <c r="G84" s="195">
        <f t="shared" si="17"/>
        <v>-440124</v>
      </c>
      <c r="H84" s="195">
        <f t="shared" si="17"/>
        <v>10908455</v>
      </c>
      <c r="I84" s="195">
        <f t="shared" si="17"/>
        <v>10161823</v>
      </c>
      <c r="J84" s="195">
        <f t="shared" si="17"/>
        <v>-23915126</v>
      </c>
      <c r="K84" s="195">
        <f t="shared" si="17"/>
        <v>-9790240</v>
      </c>
      <c r="L84" s="195">
        <f t="shared" si="17"/>
        <v>8344723</v>
      </c>
      <c r="M84" s="195">
        <f t="shared" si="17"/>
        <v>1613050</v>
      </c>
      <c r="N84" s="195">
        <f t="shared" si="17"/>
        <v>2940746</v>
      </c>
      <c r="O84" s="195">
        <f t="shared" si="17"/>
        <v>17628379</v>
      </c>
    </row>
    <row r="85" spans="1:15" ht="6" customHeight="1"/>
    <row r="86" spans="1:15">
      <c r="A86" s="60" t="s">
        <v>45</v>
      </c>
      <c r="C86" s="70">
        <f>SUM(D86:O86)</f>
        <v>17386949</v>
      </c>
      <c r="D86" s="195">
        <f>D46+D51+D56+D61+D66+D71+D76</f>
        <v>11402140</v>
      </c>
      <c r="E86" s="195">
        <f t="shared" ref="E86:O86" si="18">E46+E51+E56+E61+E66+E71+E76</f>
        <v>-4251264</v>
      </c>
      <c r="F86" s="195">
        <f t="shared" si="18"/>
        <v>-865744</v>
      </c>
      <c r="G86" s="195">
        <f t="shared" si="18"/>
        <v>-208167</v>
      </c>
      <c r="H86" s="195">
        <f t="shared" si="18"/>
        <v>6330819</v>
      </c>
      <c r="I86" s="195">
        <f t="shared" si="18"/>
        <v>4880732</v>
      </c>
      <c r="J86" s="195">
        <f t="shared" si="18"/>
        <v>-10890787</v>
      </c>
      <c r="K86" s="195">
        <f t="shared" si="18"/>
        <v>-4457004</v>
      </c>
      <c r="L86" s="195">
        <f t="shared" si="18"/>
        <v>3843790</v>
      </c>
      <c r="M86" s="70">
        <f t="shared" si="18"/>
        <v>821853</v>
      </c>
      <c r="N86" s="70">
        <f t="shared" si="18"/>
        <v>1559502</v>
      </c>
      <c r="O86" s="70">
        <f t="shared" si="18"/>
        <v>9221079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29585305</v>
      </c>
      <c r="D90" s="195">
        <f>D11</f>
        <v>18971503</v>
      </c>
      <c r="E90" s="195">
        <f t="shared" ref="E90:O90" si="19">E11</f>
        <v>-7032417</v>
      </c>
      <c r="F90" s="195">
        <f t="shared" si="19"/>
        <v>-1444882</v>
      </c>
      <c r="G90" s="195">
        <f t="shared" si="19"/>
        <v>-357275</v>
      </c>
      <c r="H90" s="195">
        <f t="shared" si="19"/>
        <v>11243016</v>
      </c>
      <c r="I90" s="195">
        <f t="shared" si="19"/>
        <v>8391924</v>
      </c>
      <c r="J90" s="195">
        <f t="shared" si="19"/>
        <v>-18566532</v>
      </c>
      <c r="K90" s="195">
        <f t="shared" si="19"/>
        <v>-7591998</v>
      </c>
      <c r="L90" s="195">
        <f t="shared" si="19"/>
        <v>6498512</v>
      </c>
      <c r="M90" s="70">
        <f t="shared" si="19"/>
        <v>1439157</v>
      </c>
      <c r="N90" s="70">
        <f t="shared" si="19"/>
        <v>2721258</v>
      </c>
      <c r="O90" s="70">
        <f t="shared" si="19"/>
        <v>15313039</v>
      </c>
    </row>
    <row r="91" spans="1:15">
      <c r="A91" s="60" t="s">
        <v>50</v>
      </c>
      <c r="C91" s="70">
        <f>SUM(D91:O91)</f>
        <v>1578297</v>
      </c>
      <c r="D91" s="195">
        <f>D16+D21+D26</f>
        <v>1930773</v>
      </c>
      <c r="E91" s="195">
        <f t="shared" ref="E91:O91" si="20">E16+E21+E26</f>
        <v>-710823</v>
      </c>
      <c r="F91" s="195">
        <f t="shared" si="20"/>
        <v>-145200</v>
      </c>
      <c r="G91" s="195">
        <f t="shared" si="20"/>
        <v>-42341</v>
      </c>
      <c r="H91" s="195">
        <f t="shared" si="20"/>
        <v>444874</v>
      </c>
      <c r="I91" s="195">
        <f t="shared" si="20"/>
        <v>944145</v>
      </c>
      <c r="J91" s="195">
        <f t="shared" si="20"/>
        <v>-2529540</v>
      </c>
      <c r="K91" s="195">
        <f t="shared" si="20"/>
        <v>-1038088</v>
      </c>
      <c r="L91" s="195">
        <f t="shared" si="20"/>
        <v>865276</v>
      </c>
      <c r="M91" s="70">
        <f t="shared" si="20"/>
        <v>123714</v>
      </c>
      <c r="N91" s="70">
        <f t="shared" si="20"/>
        <v>198669</v>
      </c>
      <c r="O91" s="70">
        <f t="shared" si="20"/>
        <v>1536838</v>
      </c>
    </row>
    <row r="92" spans="1:15">
      <c r="A92" s="60" t="s">
        <v>51</v>
      </c>
      <c r="C92" s="70">
        <f>SUM(D92:O92)</f>
        <v>-1592508</v>
      </c>
      <c r="D92" s="195">
        <f>D31+D36+D41</f>
        <v>991519</v>
      </c>
      <c r="E92" s="195">
        <f t="shared" ref="E92:O92" si="21">E31+E36+E41</f>
        <v>-366102</v>
      </c>
      <c r="F92" s="195">
        <f t="shared" si="21"/>
        <v>-74963</v>
      </c>
      <c r="G92" s="195">
        <f t="shared" si="21"/>
        <v>-40508</v>
      </c>
      <c r="H92" s="195">
        <f t="shared" si="21"/>
        <v>-779435</v>
      </c>
      <c r="I92" s="195">
        <f t="shared" si="21"/>
        <v>825754</v>
      </c>
      <c r="J92" s="195">
        <f t="shared" si="21"/>
        <v>-2819054</v>
      </c>
      <c r="K92" s="195">
        <f t="shared" si="21"/>
        <v>-1160154</v>
      </c>
      <c r="L92" s="195">
        <f t="shared" si="21"/>
        <v>980935</v>
      </c>
      <c r="M92" s="195">
        <f t="shared" si="21"/>
        <v>50179</v>
      </c>
      <c r="N92" s="195">
        <f t="shared" si="21"/>
        <v>20819</v>
      </c>
      <c r="O92" s="195">
        <f t="shared" si="21"/>
        <v>778502</v>
      </c>
    </row>
    <row r="93" spans="1:15" ht="6" customHeight="1"/>
    <row r="94" spans="1:15">
      <c r="A94" s="60" t="s">
        <v>52</v>
      </c>
      <c r="C94" s="70">
        <f>SUM(D94:O94)</f>
        <v>16755498</v>
      </c>
      <c r="D94" s="195">
        <f>D46</f>
        <v>9268696</v>
      </c>
      <c r="E94" s="195">
        <f t="shared" ref="E94:O94" si="22">E46</f>
        <v>-3450152</v>
      </c>
      <c r="F94" s="195">
        <f t="shared" si="22"/>
        <v>-703489</v>
      </c>
      <c r="G94" s="195">
        <f t="shared" si="22"/>
        <v>-155370</v>
      </c>
      <c r="H94" s="195">
        <f t="shared" si="22"/>
        <v>6390820</v>
      </c>
      <c r="I94" s="195">
        <f t="shared" si="22"/>
        <v>3747841</v>
      </c>
      <c r="J94" s="195">
        <f t="shared" si="22"/>
        <v>-7549185</v>
      </c>
      <c r="K94" s="195">
        <f t="shared" si="22"/>
        <v>-3091284</v>
      </c>
      <c r="L94" s="195">
        <f t="shared" si="22"/>
        <v>2671464</v>
      </c>
      <c r="M94" s="70">
        <f t="shared" si="22"/>
        <v>705338</v>
      </c>
      <c r="N94" s="70">
        <f t="shared" si="22"/>
        <v>1399364</v>
      </c>
      <c r="O94" s="70">
        <f t="shared" si="22"/>
        <v>7521455</v>
      </c>
    </row>
    <row r="95" spans="1:15">
      <c r="A95" s="60" t="s">
        <v>53</v>
      </c>
      <c r="C95" s="70">
        <f>SUM(D95:O95)</f>
        <v>875278</v>
      </c>
      <c r="D95" s="195">
        <f>D51+D56+D61</f>
        <v>1291253</v>
      </c>
      <c r="E95" s="195">
        <f t="shared" ref="E95:O95" si="23">E51+E56+E61</f>
        <v>-483255</v>
      </c>
      <c r="F95" s="195">
        <f t="shared" si="23"/>
        <v>-98557</v>
      </c>
      <c r="G95" s="195">
        <f t="shared" si="23"/>
        <v>-30755</v>
      </c>
      <c r="H95" s="195">
        <f t="shared" si="23"/>
        <v>225550</v>
      </c>
      <c r="I95" s="195">
        <f t="shared" si="23"/>
        <v>677027</v>
      </c>
      <c r="J95" s="195">
        <f t="shared" si="23"/>
        <v>-1860138</v>
      </c>
      <c r="K95" s="195">
        <f t="shared" si="23"/>
        <v>-759631</v>
      </c>
      <c r="L95" s="195">
        <f t="shared" si="23"/>
        <v>654036</v>
      </c>
      <c r="M95" s="70">
        <f t="shared" si="23"/>
        <v>82564</v>
      </c>
      <c r="N95" s="70">
        <f t="shared" si="23"/>
        <v>130615</v>
      </c>
      <c r="O95" s="70">
        <f t="shared" si="23"/>
        <v>1046569</v>
      </c>
    </row>
    <row r="96" spans="1:15">
      <c r="A96" s="60" t="s">
        <v>54</v>
      </c>
      <c r="C96" s="70">
        <f>SUM(D96:O96)</f>
        <v>-243827</v>
      </c>
      <c r="D96" s="195">
        <f>D66+D71+D76</f>
        <v>842191</v>
      </c>
      <c r="E96" s="195">
        <f t="shared" ref="E96:O96" si="24">E66+E71+E76</f>
        <v>-317857</v>
      </c>
      <c r="F96" s="195">
        <f t="shared" si="24"/>
        <v>-63698</v>
      </c>
      <c r="G96" s="195">
        <f t="shared" si="24"/>
        <v>-22042</v>
      </c>
      <c r="H96" s="195">
        <f t="shared" si="24"/>
        <v>-285551</v>
      </c>
      <c r="I96" s="195">
        <f t="shared" si="24"/>
        <v>455864</v>
      </c>
      <c r="J96" s="195">
        <f t="shared" si="24"/>
        <v>-1481464</v>
      </c>
      <c r="K96" s="195">
        <f t="shared" si="24"/>
        <v>-606089</v>
      </c>
      <c r="L96" s="195">
        <f t="shared" si="24"/>
        <v>518290</v>
      </c>
      <c r="M96" s="70">
        <f t="shared" si="24"/>
        <v>33951</v>
      </c>
      <c r="N96" s="70">
        <f t="shared" si="24"/>
        <v>29523</v>
      </c>
      <c r="O96" s="70">
        <f t="shared" si="24"/>
        <v>653055</v>
      </c>
    </row>
    <row r="97" spans="1:15" ht="6" customHeight="1"/>
    <row r="99" spans="1:15">
      <c r="A99" s="60" t="s">
        <v>265</v>
      </c>
    </row>
    <row r="100" spans="1:15">
      <c r="A100" s="60" t="s">
        <v>49</v>
      </c>
      <c r="C100" s="76">
        <f>SUM(D100:O100)</f>
        <v>2716626</v>
      </c>
      <c r="D100" s="204">
        <f t="shared" ref="D100:O100" si="25">D146*D90</f>
        <v>1719956</v>
      </c>
      <c r="E100" s="204">
        <f t="shared" si="25"/>
        <v>-637559</v>
      </c>
      <c r="F100" s="204">
        <f t="shared" si="25"/>
        <v>-130993</v>
      </c>
      <c r="G100" s="204">
        <f t="shared" si="25"/>
        <v>-32391</v>
      </c>
      <c r="H100" s="204">
        <f t="shared" si="25"/>
        <v>1039192</v>
      </c>
      <c r="I100" s="204">
        <f t="shared" si="25"/>
        <v>775666</v>
      </c>
      <c r="J100" s="204">
        <f t="shared" si="25"/>
        <v>-1716105</v>
      </c>
      <c r="K100" s="204">
        <f t="shared" si="25"/>
        <v>-701728</v>
      </c>
      <c r="L100" s="204">
        <f t="shared" si="25"/>
        <v>600657</v>
      </c>
      <c r="M100" s="77">
        <f t="shared" si="25"/>
        <v>133021</v>
      </c>
      <c r="N100" s="77">
        <f t="shared" si="25"/>
        <v>251526</v>
      </c>
      <c r="O100" s="77">
        <f t="shared" si="25"/>
        <v>1415384</v>
      </c>
    </row>
    <row r="101" spans="1:15">
      <c r="A101" s="60" t="s">
        <v>50</v>
      </c>
      <c r="C101" s="76">
        <f>SUM(D101:O101)</f>
        <v>131203</v>
      </c>
      <c r="D101" s="204">
        <f t="shared" ref="D101:O101" si="26">D147*D91</f>
        <v>160216</v>
      </c>
      <c r="E101" s="204">
        <f t="shared" si="26"/>
        <v>-58984</v>
      </c>
      <c r="F101" s="204">
        <f t="shared" si="26"/>
        <v>-12049</v>
      </c>
      <c r="G101" s="204">
        <f t="shared" si="26"/>
        <v>-3513</v>
      </c>
      <c r="H101" s="204">
        <f t="shared" si="26"/>
        <v>37107</v>
      </c>
      <c r="I101" s="204">
        <f t="shared" si="26"/>
        <v>78751</v>
      </c>
      <c r="J101" s="204">
        <f t="shared" si="26"/>
        <v>-210989</v>
      </c>
      <c r="K101" s="204">
        <f t="shared" si="26"/>
        <v>-86587</v>
      </c>
      <c r="L101" s="204">
        <f t="shared" si="26"/>
        <v>72173</v>
      </c>
      <c r="M101" s="77">
        <f t="shared" si="26"/>
        <v>10319</v>
      </c>
      <c r="N101" s="77">
        <f t="shared" si="26"/>
        <v>16571</v>
      </c>
      <c r="O101" s="77">
        <f t="shared" si="26"/>
        <v>128188</v>
      </c>
    </row>
    <row r="102" spans="1:15" ht="13.8" thickBot="1">
      <c r="A102" s="60" t="s">
        <v>51</v>
      </c>
      <c r="C102" s="76">
        <f>SUM(D102:O102)</f>
        <v>-102857</v>
      </c>
      <c r="D102" s="204">
        <f t="shared" ref="D102:O102" si="27">D148*D92</f>
        <v>62862</v>
      </c>
      <c r="E102" s="204">
        <f t="shared" si="27"/>
        <v>-23211</v>
      </c>
      <c r="F102" s="204">
        <f t="shared" si="27"/>
        <v>-4753</v>
      </c>
      <c r="G102" s="204">
        <f t="shared" si="27"/>
        <v>-2568</v>
      </c>
      <c r="H102" s="204">
        <f t="shared" si="27"/>
        <v>-50118</v>
      </c>
      <c r="I102" s="204">
        <f t="shared" si="27"/>
        <v>53096</v>
      </c>
      <c r="J102" s="204">
        <f t="shared" si="27"/>
        <v>-181265</v>
      </c>
      <c r="K102" s="204">
        <f t="shared" si="27"/>
        <v>-74598</v>
      </c>
      <c r="L102" s="204">
        <f t="shared" si="27"/>
        <v>63074</v>
      </c>
      <c r="M102" s="77">
        <f t="shared" si="27"/>
        <v>3227</v>
      </c>
      <c r="N102" s="77">
        <f t="shared" si="27"/>
        <v>1339</v>
      </c>
      <c r="O102" s="77">
        <f t="shared" si="27"/>
        <v>50058</v>
      </c>
    </row>
    <row r="103" spans="1:15" ht="14.4" thickTop="1" thickBot="1">
      <c r="A103" s="60" t="s">
        <v>266</v>
      </c>
      <c r="C103" s="132">
        <f>SUM(C100:C102)</f>
        <v>2744972</v>
      </c>
      <c r="D103" s="196">
        <f>SUM(D100:D102)</f>
        <v>1943034</v>
      </c>
      <c r="E103" s="196">
        <f t="shared" ref="E103:O103" si="28">SUM(E100:E102)</f>
        <v>-719754</v>
      </c>
      <c r="F103" s="196">
        <f t="shared" si="28"/>
        <v>-147795</v>
      </c>
      <c r="G103" s="196">
        <f t="shared" si="28"/>
        <v>-38472</v>
      </c>
      <c r="H103" s="196">
        <f t="shared" si="28"/>
        <v>1026181</v>
      </c>
      <c r="I103" s="196">
        <f t="shared" si="28"/>
        <v>907513</v>
      </c>
      <c r="J103" s="196">
        <f t="shared" si="28"/>
        <v>-2108359</v>
      </c>
      <c r="K103" s="196">
        <f t="shared" si="28"/>
        <v>-862913</v>
      </c>
      <c r="L103" s="196">
        <f t="shared" si="28"/>
        <v>735904</v>
      </c>
      <c r="M103" s="125">
        <f t="shared" si="28"/>
        <v>146567</v>
      </c>
      <c r="N103" s="125">
        <f t="shared" si="28"/>
        <v>269436</v>
      </c>
      <c r="O103" s="125">
        <f t="shared" si="28"/>
        <v>1593630</v>
      </c>
    </row>
    <row r="104" spans="1:15" ht="13.8" thickTop="1">
      <c r="C104" s="166">
        <f t="shared" ref="C104:O104" si="29">C103/C136</f>
        <v>0.62</v>
      </c>
      <c r="D104" s="206">
        <f t="shared" si="29"/>
        <v>0.65</v>
      </c>
      <c r="E104" s="206">
        <f t="shared" si="29"/>
        <v>0.64</v>
      </c>
      <c r="F104" s="206">
        <f t="shared" si="29"/>
        <v>0.65</v>
      </c>
      <c r="G104" s="206">
        <f t="shared" si="29"/>
        <v>0.67</v>
      </c>
      <c r="H104" s="206">
        <f t="shared" si="29"/>
        <v>0.62</v>
      </c>
      <c r="I104" s="206">
        <f t="shared" si="29"/>
        <v>0.68</v>
      </c>
      <c r="J104" s="206">
        <f t="shared" si="29"/>
        <v>0.7</v>
      </c>
      <c r="K104" s="206">
        <f t="shared" si="29"/>
        <v>0.7</v>
      </c>
      <c r="L104" s="206">
        <f t="shared" si="29"/>
        <v>0.69</v>
      </c>
      <c r="M104" s="166">
        <f t="shared" si="29"/>
        <v>0.66</v>
      </c>
      <c r="N104" s="166">
        <f t="shared" si="29"/>
        <v>0.65</v>
      </c>
      <c r="O104" s="166">
        <f t="shared" si="29"/>
        <v>0.66</v>
      </c>
    </row>
    <row r="105" spans="1:15">
      <c r="A105" s="60" t="s">
        <v>342</v>
      </c>
      <c r="C105" s="78"/>
      <c r="D105" s="74">
        <f>$L$172</f>
        <v>1.6410000000000001E-2</v>
      </c>
      <c r="E105" s="73">
        <f t="shared" ref="E105:M105" si="30">D105</f>
        <v>1.6410000000000001E-2</v>
      </c>
      <c r="F105" s="73">
        <f t="shared" si="30"/>
        <v>1.6410000000000001E-2</v>
      </c>
      <c r="G105" s="73">
        <f t="shared" si="30"/>
        <v>1.6410000000000001E-2</v>
      </c>
      <c r="H105" s="74">
        <f>$N$172</f>
        <v>1.9E-2</v>
      </c>
      <c r="I105" s="73">
        <f t="shared" si="30"/>
        <v>1.9E-2</v>
      </c>
      <c r="J105" s="73">
        <f t="shared" si="30"/>
        <v>1.9E-2</v>
      </c>
      <c r="K105" s="73">
        <f t="shared" si="30"/>
        <v>1.9E-2</v>
      </c>
      <c r="L105" s="73">
        <f t="shared" si="30"/>
        <v>1.9E-2</v>
      </c>
      <c r="M105" s="73">
        <f t="shared" si="30"/>
        <v>1.9E-2</v>
      </c>
      <c r="N105" s="73">
        <f t="shared" ref="N105:O105" si="31">M105</f>
        <v>1.9E-2</v>
      </c>
      <c r="O105" s="73">
        <f t="shared" si="31"/>
        <v>1.9E-2</v>
      </c>
    </row>
    <row r="106" spans="1:15">
      <c r="A106" s="60" t="s">
        <v>49</v>
      </c>
      <c r="C106" s="76">
        <f t="shared" ref="C106:C108" si="32">SUM(D106:O106)</f>
        <v>2180760</v>
      </c>
      <c r="D106" s="205">
        <f t="shared" ref="D106:O106" si="33">D100-D90*D$105</f>
        <v>1408634</v>
      </c>
      <c r="E106" s="205">
        <f t="shared" si="33"/>
        <v>-522157</v>
      </c>
      <c r="F106" s="205">
        <f t="shared" si="33"/>
        <v>-107282</v>
      </c>
      <c r="G106" s="205">
        <f t="shared" si="33"/>
        <v>-26528</v>
      </c>
      <c r="H106" s="205">
        <f t="shared" si="33"/>
        <v>825575</v>
      </c>
      <c r="I106" s="205">
        <f t="shared" si="33"/>
        <v>616219</v>
      </c>
      <c r="J106" s="205">
        <f t="shared" si="33"/>
        <v>-1363341</v>
      </c>
      <c r="K106" s="205">
        <f t="shared" si="33"/>
        <v>-557480</v>
      </c>
      <c r="L106" s="205">
        <f t="shared" si="33"/>
        <v>477185</v>
      </c>
      <c r="M106" s="205">
        <f t="shared" si="33"/>
        <v>105677</v>
      </c>
      <c r="N106" s="205">
        <f t="shared" si="33"/>
        <v>199822</v>
      </c>
      <c r="O106" s="205">
        <f t="shared" si="33"/>
        <v>1124436</v>
      </c>
    </row>
    <row r="107" spans="1:15">
      <c r="A107" s="60" t="s">
        <v>50</v>
      </c>
      <c r="C107" s="76">
        <f t="shared" si="32"/>
        <v>103889</v>
      </c>
      <c r="D107" s="205">
        <f t="shared" ref="D107:O107" si="34">D101-D91*D$105</f>
        <v>128532</v>
      </c>
      <c r="E107" s="205">
        <f t="shared" si="34"/>
        <v>-47319</v>
      </c>
      <c r="F107" s="205">
        <f t="shared" si="34"/>
        <v>-9666</v>
      </c>
      <c r="G107" s="205">
        <f t="shared" si="34"/>
        <v>-2818</v>
      </c>
      <c r="H107" s="205">
        <f t="shared" si="34"/>
        <v>28654</v>
      </c>
      <c r="I107" s="205">
        <f t="shared" si="34"/>
        <v>60812</v>
      </c>
      <c r="J107" s="205">
        <f t="shared" si="34"/>
        <v>-162928</v>
      </c>
      <c r="K107" s="205">
        <f t="shared" si="34"/>
        <v>-66863</v>
      </c>
      <c r="L107" s="205">
        <f t="shared" si="34"/>
        <v>55733</v>
      </c>
      <c r="M107" s="205">
        <f t="shared" si="34"/>
        <v>7968</v>
      </c>
      <c r="N107" s="205">
        <f t="shared" si="34"/>
        <v>12796</v>
      </c>
      <c r="O107" s="205">
        <f t="shared" si="34"/>
        <v>98988</v>
      </c>
    </row>
    <row r="108" spans="1:15">
      <c r="A108" s="60" t="s">
        <v>51</v>
      </c>
      <c r="C108" s="76">
        <f t="shared" si="32"/>
        <v>-71279</v>
      </c>
      <c r="D108" s="205">
        <f t="shared" ref="D108:O108" si="35">D102-D92*D$105</f>
        <v>46591</v>
      </c>
      <c r="E108" s="205">
        <f t="shared" si="35"/>
        <v>-17203</v>
      </c>
      <c r="F108" s="205">
        <f t="shared" si="35"/>
        <v>-3523</v>
      </c>
      <c r="G108" s="205">
        <f t="shared" si="35"/>
        <v>-1903</v>
      </c>
      <c r="H108" s="205">
        <f t="shared" si="35"/>
        <v>-35309</v>
      </c>
      <c r="I108" s="205">
        <f t="shared" si="35"/>
        <v>37407</v>
      </c>
      <c r="J108" s="205">
        <f t="shared" si="35"/>
        <v>-127703</v>
      </c>
      <c r="K108" s="205">
        <f t="shared" si="35"/>
        <v>-52555</v>
      </c>
      <c r="L108" s="205">
        <f t="shared" si="35"/>
        <v>44436</v>
      </c>
      <c r="M108" s="205">
        <f t="shared" si="35"/>
        <v>2274</v>
      </c>
      <c r="N108" s="205">
        <f t="shared" si="35"/>
        <v>943</v>
      </c>
      <c r="O108" s="205">
        <f t="shared" si="35"/>
        <v>35266</v>
      </c>
    </row>
    <row r="109" spans="1:15">
      <c r="A109" s="60" t="s">
        <v>266</v>
      </c>
      <c r="C109" s="211">
        <f>SUM(C106:C108)</f>
        <v>2213370</v>
      </c>
      <c r="D109" s="196">
        <f t="shared" ref="D109:I109" si="36">SUM(D105:D108)</f>
        <v>1583757</v>
      </c>
      <c r="E109" s="196">
        <f t="shared" si="36"/>
        <v>-586679</v>
      </c>
      <c r="F109" s="196">
        <f t="shared" si="36"/>
        <v>-120471</v>
      </c>
      <c r="G109" s="196">
        <f t="shared" si="36"/>
        <v>-31249</v>
      </c>
      <c r="H109" s="196">
        <f t="shared" si="36"/>
        <v>818920</v>
      </c>
      <c r="I109" s="196">
        <f t="shared" si="36"/>
        <v>714438</v>
      </c>
      <c r="J109" s="196">
        <f t="shared" ref="J109:K109" si="37">SUM(J105:J108)</f>
        <v>-1653972</v>
      </c>
      <c r="K109" s="196">
        <f t="shared" si="37"/>
        <v>-676898</v>
      </c>
      <c r="L109" s="196">
        <f t="shared" ref="L109:O109" si="38">SUM(L105:L108)</f>
        <v>577354</v>
      </c>
      <c r="M109" s="196">
        <f t="shared" si="38"/>
        <v>115919</v>
      </c>
      <c r="N109" s="196">
        <f t="shared" si="38"/>
        <v>213561</v>
      </c>
      <c r="O109" s="196">
        <f t="shared" si="38"/>
        <v>1258690</v>
      </c>
    </row>
    <row r="110" spans="1:15" ht="13.8" thickBot="1">
      <c r="A110" s="60" t="s">
        <v>396</v>
      </c>
      <c r="C110" s="78">
        <f>C109*-D110</f>
        <v>-103313</v>
      </c>
      <c r="D110" s="217">
        <v>4.6677000000000003E-2</v>
      </c>
      <c r="E110" s="205" t="s">
        <v>392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4" thickTop="1" thickBot="1">
      <c r="A111" s="60" t="s">
        <v>395</v>
      </c>
      <c r="C111" s="132">
        <f>-(C109+C110)</f>
        <v>-2110057</v>
      </c>
      <c r="D111" s="205"/>
      <c r="E111" s="205"/>
      <c r="F111" s="205"/>
      <c r="G111" s="205"/>
      <c r="H111" s="205"/>
      <c r="I111" s="205"/>
      <c r="J111" s="205"/>
      <c r="K111" s="205"/>
      <c r="L111" s="205"/>
      <c r="M111" s="126"/>
      <c r="N111" s="126"/>
      <c r="O111" s="126"/>
    </row>
    <row r="112" spans="1:15" ht="13.8" thickTop="1">
      <c r="A112" s="60" t="s">
        <v>343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535866</v>
      </c>
      <c r="D113" s="205">
        <f t="shared" ref="D113:I113" si="39">D100-D106</f>
        <v>311322</v>
      </c>
      <c r="E113" s="205">
        <f t="shared" si="39"/>
        <v>-115402</v>
      </c>
      <c r="F113" s="205">
        <f t="shared" si="39"/>
        <v>-23711</v>
      </c>
      <c r="G113" s="205">
        <f t="shared" si="39"/>
        <v>-5863</v>
      </c>
      <c r="H113" s="205">
        <f t="shared" si="39"/>
        <v>213617</v>
      </c>
      <c r="I113" s="205">
        <f t="shared" si="39"/>
        <v>159447</v>
      </c>
      <c r="J113" s="205">
        <f t="shared" ref="J113:K113" si="40">J100-J106</f>
        <v>-352764</v>
      </c>
      <c r="K113" s="205">
        <f t="shared" si="40"/>
        <v>-144248</v>
      </c>
      <c r="L113" s="205">
        <f t="shared" ref="L113:O113" si="41">L100-L106</f>
        <v>123472</v>
      </c>
      <c r="M113" s="205">
        <f t="shared" si="41"/>
        <v>27344</v>
      </c>
      <c r="N113" s="205">
        <f t="shared" si="41"/>
        <v>51704</v>
      </c>
      <c r="O113" s="205">
        <f t="shared" si="41"/>
        <v>290948</v>
      </c>
    </row>
    <row r="114" spans="1:15">
      <c r="A114" s="60" t="s">
        <v>50</v>
      </c>
      <c r="C114" s="76">
        <f t="shared" ref="C114:C115" si="42">SUM(D114:O114)</f>
        <v>27314</v>
      </c>
      <c r="D114" s="205">
        <f>D101-D107</f>
        <v>31684</v>
      </c>
      <c r="E114" s="205">
        <f>E101-E107</f>
        <v>-11665</v>
      </c>
      <c r="F114" s="205">
        <f t="shared" ref="F114:G114" si="43">F101-F107</f>
        <v>-2383</v>
      </c>
      <c r="G114" s="205">
        <f t="shared" si="43"/>
        <v>-695</v>
      </c>
      <c r="H114" s="205">
        <f t="shared" ref="H114:I114" si="44">H101-H107</f>
        <v>8453</v>
      </c>
      <c r="I114" s="205">
        <f t="shared" si="44"/>
        <v>17939</v>
      </c>
      <c r="J114" s="205">
        <f t="shared" ref="J114:K114" si="45">J101-J107</f>
        <v>-48061</v>
      </c>
      <c r="K114" s="205">
        <f t="shared" si="45"/>
        <v>-19724</v>
      </c>
      <c r="L114" s="205">
        <f t="shared" ref="L114:O114" si="46">L101-L107</f>
        <v>16440</v>
      </c>
      <c r="M114" s="205">
        <f t="shared" si="46"/>
        <v>2351</v>
      </c>
      <c r="N114" s="205">
        <f t="shared" si="46"/>
        <v>3775</v>
      </c>
      <c r="O114" s="205">
        <f t="shared" si="46"/>
        <v>29200</v>
      </c>
    </row>
    <row r="115" spans="1:15">
      <c r="A115" s="60" t="s">
        <v>51</v>
      </c>
      <c r="C115" s="76">
        <f t="shared" si="42"/>
        <v>-31578</v>
      </c>
      <c r="D115" s="205">
        <f>D102-D108</f>
        <v>16271</v>
      </c>
      <c r="E115" s="205">
        <f>E102-E108</f>
        <v>-6008</v>
      </c>
      <c r="F115" s="205">
        <f t="shared" ref="F115:G115" si="47">F102-F108</f>
        <v>-1230</v>
      </c>
      <c r="G115" s="205">
        <f t="shared" si="47"/>
        <v>-665</v>
      </c>
      <c r="H115" s="205">
        <f t="shared" ref="H115:I115" si="48">H102-H108</f>
        <v>-14809</v>
      </c>
      <c r="I115" s="205">
        <f t="shared" si="48"/>
        <v>15689</v>
      </c>
      <c r="J115" s="205">
        <f t="shared" ref="J115:K115" si="49">J102-J108</f>
        <v>-53562</v>
      </c>
      <c r="K115" s="205">
        <f t="shared" si="49"/>
        <v>-22043</v>
      </c>
      <c r="L115" s="205">
        <f t="shared" ref="L115:O115" si="50">L102-L108</f>
        <v>18638</v>
      </c>
      <c r="M115" s="205">
        <f t="shared" si="50"/>
        <v>953</v>
      </c>
      <c r="N115" s="205">
        <f t="shared" si="50"/>
        <v>396</v>
      </c>
      <c r="O115" s="205">
        <f t="shared" si="50"/>
        <v>14792</v>
      </c>
    </row>
    <row r="116" spans="1:15">
      <c r="A116" s="60" t="s">
        <v>266</v>
      </c>
      <c r="C116" s="211">
        <f>SUM(C113:C115)</f>
        <v>531602</v>
      </c>
      <c r="D116" s="196">
        <f t="shared" ref="D116:I116" si="51">SUM(D113:D115)</f>
        <v>359277</v>
      </c>
      <c r="E116" s="196">
        <f t="shared" si="51"/>
        <v>-133075</v>
      </c>
      <c r="F116" s="196">
        <f t="shared" si="51"/>
        <v>-27324</v>
      </c>
      <c r="G116" s="196">
        <f t="shared" si="51"/>
        <v>-7223</v>
      </c>
      <c r="H116" s="196">
        <f t="shared" si="51"/>
        <v>207261</v>
      </c>
      <c r="I116" s="196">
        <f t="shared" si="51"/>
        <v>193075</v>
      </c>
      <c r="J116" s="196">
        <f t="shared" ref="J116:K116" si="52">SUM(J113:J115)</f>
        <v>-454387</v>
      </c>
      <c r="K116" s="196">
        <f t="shared" si="52"/>
        <v>-186015</v>
      </c>
      <c r="L116" s="196">
        <f t="shared" ref="L116" si="53">SUM(L113:L115)</f>
        <v>158550</v>
      </c>
      <c r="M116" s="196">
        <f t="shared" ref="M116:O116" si="54">SUM(M113:M115)</f>
        <v>30648</v>
      </c>
      <c r="N116" s="196">
        <f t="shared" si="54"/>
        <v>55875</v>
      </c>
      <c r="O116" s="196">
        <f t="shared" si="54"/>
        <v>334940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1642887</v>
      </c>
      <c r="D118" s="204">
        <f t="shared" ref="D118:O118" si="55">D151*D94</f>
        <v>924738</v>
      </c>
      <c r="E118" s="204">
        <f t="shared" si="55"/>
        <v>-344222</v>
      </c>
      <c r="F118" s="204">
        <f t="shared" si="55"/>
        <v>-70187</v>
      </c>
      <c r="G118" s="204">
        <f t="shared" si="55"/>
        <v>-15501</v>
      </c>
      <c r="H118" s="204">
        <f t="shared" si="55"/>
        <v>637612</v>
      </c>
      <c r="I118" s="204">
        <f t="shared" si="55"/>
        <v>353946</v>
      </c>
      <c r="J118" s="204">
        <f t="shared" si="55"/>
        <v>-712945</v>
      </c>
      <c r="K118" s="204">
        <f t="shared" si="55"/>
        <v>-291941</v>
      </c>
      <c r="L118" s="204">
        <f t="shared" si="55"/>
        <v>252293</v>
      </c>
      <c r="M118" s="77">
        <f t="shared" si="55"/>
        <v>66612</v>
      </c>
      <c r="N118" s="77">
        <f t="shared" si="55"/>
        <v>132156</v>
      </c>
      <c r="O118" s="77">
        <f t="shared" si="55"/>
        <v>710326</v>
      </c>
    </row>
    <row r="119" spans="1:15">
      <c r="A119" s="60" t="s">
        <v>53</v>
      </c>
      <c r="C119" s="76">
        <f>SUM(D119:O119)</f>
        <v>65005</v>
      </c>
      <c r="D119" s="204">
        <f t="shared" ref="D119:O119" si="56">D152*D95</f>
        <v>95656</v>
      </c>
      <c r="E119" s="204">
        <f t="shared" si="56"/>
        <v>-35800</v>
      </c>
      <c r="F119" s="204">
        <f t="shared" si="56"/>
        <v>-7301</v>
      </c>
      <c r="G119" s="204">
        <f t="shared" si="56"/>
        <v>-2278</v>
      </c>
      <c r="H119" s="204">
        <f t="shared" si="56"/>
        <v>16709</v>
      </c>
      <c r="I119" s="204">
        <f t="shared" si="56"/>
        <v>46309</v>
      </c>
      <c r="J119" s="204">
        <f t="shared" si="56"/>
        <v>-127233</v>
      </c>
      <c r="K119" s="204">
        <f t="shared" si="56"/>
        <v>-51959</v>
      </c>
      <c r="L119" s="204">
        <f t="shared" si="56"/>
        <v>44736</v>
      </c>
      <c r="M119" s="77">
        <f t="shared" si="56"/>
        <v>5647</v>
      </c>
      <c r="N119" s="77">
        <f t="shared" si="56"/>
        <v>8934</v>
      </c>
      <c r="O119" s="77">
        <f t="shared" si="56"/>
        <v>71585</v>
      </c>
    </row>
    <row r="120" spans="1:15" ht="13.8" thickBot="1">
      <c r="A120" s="60" t="s">
        <v>54</v>
      </c>
      <c r="C120" s="76">
        <f>SUM(D120:O120)</f>
        <v>-12086</v>
      </c>
      <c r="D120" s="204">
        <f t="shared" ref="D120:O120" si="57">D153*D96</f>
        <v>47887</v>
      </c>
      <c r="E120" s="204">
        <f t="shared" si="57"/>
        <v>-18073</v>
      </c>
      <c r="F120" s="204">
        <f t="shared" si="57"/>
        <v>-3622</v>
      </c>
      <c r="G120" s="204">
        <f t="shared" si="57"/>
        <v>-1253</v>
      </c>
      <c r="H120" s="204">
        <f t="shared" si="57"/>
        <v>-16236</v>
      </c>
      <c r="I120" s="204">
        <f t="shared" si="57"/>
        <v>23878</v>
      </c>
      <c r="J120" s="204">
        <f t="shared" si="57"/>
        <v>-77599</v>
      </c>
      <c r="K120" s="204">
        <f t="shared" si="57"/>
        <v>-31747</v>
      </c>
      <c r="L120" s="204">
        <f t="shared" si="57"/>
        <v>27148</v>
      </c>
      <c r="M120" s="77">
        <f t="shared" si="57"/>
        <v>1778</v>
      </c>
      <c r="N120" s="77">
        <f t="shared" si="57"/>
        <v>1546</v>
      </c>
      <c r="O120" s="77">
        <f t="shared" si="57"/>
        <v>34207</v>
      </c>
    </row>
    <row r="121" spans="1:15" ht="14.4" thickTop="1" thickBot="1">
      <c r="A121" s="60" t="s">
        <v>267</v>
      </c>
      <c r="C121" s="132">
        <f>SUM(C118:C120)</f>
        <v>1695806</v>
      </c>
      <c r="D121" s="196">
        <f>SUM(D118:D120)</f>
        <v>1068281</v>
      </c>
      <c r="E121" s="196">
        <f t="shared" ref="E121:K121" si="58">SUM(E118:E120)</f>
        <v>-398095</v>
      </c>
      <c r="F121" s="196">
        <f t="shared" si="58"/>
        <v>-81110</v>
      </c>
      <c r="G121" s="196">
        <f t="shared" si="58"/>
        <v>-19032</v>
      </c>
      <c r="H121" s="196">
        <f t="shared" si="58"/>
        <v>638085</v>
      </c>
      <c r="I121" s="196">
        <f t="shared" si="58"/>
        <v>424133</v>
      </c>
      <c r="J121" s="196">
        <f t="shared" si="58"/>
        <v>-917777</v>
      </c>
      <c r="K121" s="196">
        <f t="shared" si="58"/>
        <v>-375647</v>
      </c>
      <c r="L121" s="196">
        <f t="shared" ref="L121:O121" si="59">SUM(L118:L120)</f>
        <v>324177</v>
      </c>
      <c r="M121" s="125">
        <f t="shared" si="59"/>
        <v>74037</v>
      </c>
      <c r="N121" s="125">
        <f t="shared" si="59"/>
        <v>142636</v>
      </c>
      <c r="O121" s="125">
        <f t="shared" si="59"/>
        <v>816118</v>
      </c>
    </row>
    <row r="122" spans="1:15" ht="13.8" thickTop="1">
      <c r="C122" s="166">
        <f>C121/C136</f>
        <v>0.38</v>
      </c>
      <c r="D122" s="206">
        <f>D121/D136</f>
        <v>0.35</v>
      </c>
      <c r="E122" s="206">
        <f t="shared" ref="E122:O122" si="60">E121/E136</f>
        <v>0.36</v>
      </c>
      <c r="F122" s="206">
        <f t="shared" si="60"/>
        <v>0.35</v>
      </c>
      <c r="G122" s="206">
        <f t="shared" si="60"/>
        <v>0.33</v>
      </c>
      <c r="H122" s="206">
        <f t="shared" si="60"/>
        <v>0.38</v>
      </c>
      <c r="I122" s="206">
        <f t="shared" si="60"/>
        <v>0.32</v>
      </c>
      <c r="J122" s="206">
        <f t="shared" si="60"/>
        <v>0.3</v>
      </c>
      <c r="K122" s="206">
        <f t="shared" si="60"/>
        <v>0.3</v>
      </c>
      <c r="L122" s="206">
        <f t="shared" si="60"/>
        <v>0.31</v>
      </c>
      <c r="M122" s="166">
        <f t="shared" si="60"/>
        <v>0.34</v>
      </c>
      <c r="N122" s="166">
        <f t="shared" si="60"/>
        <v>0.35</v>
      </c>
      <c r="O122" s="166">
        <f t="shared" si="60"/>
        <v>0.34</v>
      </c>
    </row>
    <row r="123" spans="1:15">
      <c r="A123" s="60" t="s">
        <v>393</v>
      </c>
      <c r="C123" s="78"/>
      <c r="D123" s="74">
        <f>$J$189</f>
        <v>2.4879999999999999E-2</v>
      </c>
      <c r="E123" s="73">
        <f t="shared" ref="E123:M123" si="61">D123</f>
        <v>2.4879999999999999E-2</v>
      </c>
      <c r="F123" s="73">
        <f t="shared" si="61"/>
        <v>2.4879999999999999E-2</v>
      </c>
      <c r="G123" s="73">
        <f t="shared" si="61"/>
        <v>2.4879999999999999E-2</v>
      </c>
      <c r="H123" s="73">
        <f t="shared" si="61"/>
        <v>2.4879999999999999E-2</v>
      </c>
      <c r="I123" s="74">
        <f>$L$189</f>
        <v>2.4879999999999999E-2</v>
      </c>
      <c r="J123" s="73">
        <f t="shared" si="61"/>
        <v>2.4879999999999999E-2</v>
      </c>
      <c r="K123" s="73">
        <f t="shared" si="61"/>
        <v>2.4879999999999999E-2</v>
      </c>
      <c r="L123" s="73">
        <f t="shared" si="61"/>
        <v>2.4879999999999999E-2</v>
      </c>
      <c r="M123" s="73">
        <f t="shared" si="61"/>
        <v>2.4879999999999999E-2</v>
      </c>
      <c r="N123" s="73">
        <f t="shared" ref="N123:O123" si="62">M123</f>
        <v>2.4879999999999999E-2</v>
      </c>
      <c r="O123" s="73">
        <f t="shared" si="62"/>
        <v>2.4879999999999999E-2</v>
      </c>
    </row>
    <row r="124" spans="1:15">
      <c r="A124" s="60" t="s">
        <v>52</v>
      </c>
      <c r="C124" s="76">
        <f t="shared" ref="C124:C126" si="63">SUM(D124:O124)</f>
        <v>1226011</v>
      </c>
      <c r="D124" s="205">
        <f t="shared" ref="D124:O124" si="64">D118-D94*D$123</f>
        <v>694133</v>
      </c>
      <c r="E124" s="205">
        <f t="shared" si="64"/>
        <v>-258382</v>
      </c>
      <c r="F124" s="205">
        <f t="shared" si="64"/>
        <v>-52684</v>
      </c>
      <c r="G124" s="205">
        <f t="shared" si="64"/>
        <v>-11635</v>
      </c>
      <c r="H124" s="205">
        <f t="shared" si="64"/>
        <v>478608</v>
      </c>
      <c r="I124" s="205">
        <f t="shared" si="64"/>
        <v>260700</v>
      </c>
      <c r="J124" s="205">
        <f t="shared" si="64"/>
        <v>-525121</v>
      </c>
      <c r="K124" s="205">
        <f t="shared" si="64"/>
        <v>-215030</v>
      </c>
      <c r="L124" s="205">
        <f t="shared" si="64"/>
        <v>185827</v>
      </c>
      <c r="M124" s="205">
        <f t="shared" si="64"/>
        <v>49063</v>
      </c>
      <c r="N124" s="205">
        <f t="shared" si="64"/>
        <v>97340</v>
      </c>
      <c r="O124" s="205">
        <f t="shared" si="64"/>
        <v>523192</v>
      </c>
    </row>
    <row r="125" spans="1:15">
      <c r="A125" s="60" t="s">
        <v>53</v>
      </c>
      <c r="C125" s="76">
        <f t="shared" si="63"/>
        <v>43228</v>
      </c>
      <c r="D125" s="205">
        <f t="shared" ref="D125:O125" si="65">D119-D95*D$123</f>
        <v>63530</v>
      </c>
      <c r="E125" s="205">
        <f t="shared" si="65"/>
        <v>-23777</v>
      </c>
      <c r="F125" s="205">
        <f t="shared" si="65"/>
        <v>-4849</v>
      </c>
      <c r="G125" s="205">
        <f t="shared" si="65"/>
        <v>-1513</v>
      </c>
      <c r="H125" s="205">
        <f t="shared" si="65"/>
        <v>11097</v>
      </c>
      <c r="I125" s="205">
        <f t="shared" si="65"/>
        <v>29465</v>
      </c>
      <c r="J125" s="205">
        <f t="shared" si="65"/>
        <v>-80953</v>
      </c>
      <c r="K125" s="205">
        <f t="shared" si="65"/>
        <v>-33059</v>
      </c>
      <c r="L125" s="205">
        <f t="shared" si="65"/>
        <v>28464</v>
      </c>
      <c r="M125" s="205">
        <f t="shared" si="65"/>
        <v>3593</v>
      </c>
      <c r="N125" s="205">
        <f t="shared" si="65"/>
        <v>5684</v>
      </c>
      <c r="O125" s="205">
        <f t="shared" si="65"/>
        <v>45546</v>
      </c>
    </row>
    <row r="126" spans="1:15">
      <c r="A126" s="60" t="s">
        <v>54</v>
      </c>
      <c r="C126" s="76">
        <f t="shared" si="63"/>
        <v>-6021</v>
      </c>
      <c r="D126" s="205">
        <f t="shared" ref="D126:O126" si="66">D120-D96*D$123</f>
        <v>26933</v>
      </c>
      <c r="E126" s="205">
        <f t="shared" si="66"/>
        <v>-10165</v>
      </c>
      <c r="F126" s="205">
        <f t="shared" si="66"/>
        <v>-2037</v>
      </c>
      <c r="G126" s="205">
        <f t="shared" si="66"/>
        <v>-705</v>
      </c>
      <c r="H126" s="205">
        <f t="shared" si="66"/>
        <v>-9131</v>
      </c>
      <c r="I126" s="205">
        <f t="shared" si="66"/>
        <v>12536</v>
      </c>
      <c r="J126" s="205">
        <f t="shared" si="66"/>
        <v>-40740</v>
      </c>
      <c r="K126" s="205">
        <f t="shared" si="66"/>
        <v>-16668</v>
      </c>
      <c r="L126" s="205">
        <f t="shared" si="66"/>
        <v>14253</v>
      </c>
      <c r="M126" s="205">
        <f t="shared" si="66"/>
        <v>933</v>
      </c>
      <c r="N126" s="205">
        <f t="shared" si="66"/>
        <v>811</v>
      </c>
      <c r="O126" s="205">
        <f t="shared" si="66"/>
        <v>17959</v>
      </c>
    </row>
    <row r="127" spans="1:15">
      <c r="A127" s="60" t="s">
        <v>267</v>
      </c>
      <c r="C127" s="211">
        <f>SUM(C124:C126)</f>
        <v>1263218</v>
      </c>
      <c r="D127" s="196">
        <f t="shared" ref="D127:O127" si="67">SUM(D123:D126)</f>
        <v>784596</v>
      </c>
      <c r="E127" s="196">
        <f t="shared" si="67"/>
        <v>-292324</v>
      </c>
      <c r="F127" s="196">
        <f t="shared" si="67"/>
        <v>-59570</v>
      </c>
      <c r="G127" s="196">
        <f t="shared" si="67"/>
        <v>-13853</v>
      </c>
      <c r="H127" s="196">
        <f t="shared" si="67"/>
        <v>480574</v>
      </c>
      <c r="I127" s="196">
        <f t="shared" si="67"/>
        <v>302701</v>
      </c>
      <c r="J127" s="196">
        <f t="shared" si="67"/>
        <v>-646814</v>
      </c>
      <c r="K127" s="196">
        <f t="shared" si="67"/>
        <v>-264757</v>
      </c>
      <c r="L127" s="196">
        <f t="shared" si="67"/>
        <v>228544</v>
      </c>
      <c r="M127" s="196">
        <f t="shared" si="67"/>
        <v>53589</v>
      </c>
      <c r="N127" s="196">
        <f t="shared" si="67"/>
        <v>103835</v>
      </c>
      <c r="O127" s="196">
        <f t="shared" si="67"/>
        <v>586697</v>
      </c>
    </row>
    <row r="128" spans="1:15" ht="13.8" thickBot="1">
      <c r="A128" s="60" t="s">
        <v>396</v>
      </c>
      <c r="C128" s="78">
        <f>C127*-D128</f>
        <v>-7375</v>
      </c>
      <c r="D128" s="217">
        <v>5.8380000000000003E-3</v>
      </c>
      <c r="E128" s="205" t="s">
        <v>398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</row>
    <row r="129" spans="1:15" ht="14.4" thickTop="1" thickBot="1">
      <c r="A129" s="60" t="s">
        <v>397</v>
      </c>
      <c r="C129" s="132">
        <f>-(C127+C128)</f>
        <v>-1255843</v>
      </c>
      <c r="D129" s="206"/>
      <c r="E129" s="206"/>
      <c r="F129" s="206"/>
      <c r="G129" s="206"/>
      <c r="H129" s="206"/>
      <c r="I129" s="206"/>
      <c r="J129" s="206"/>
      <c r="K129" s="206"/>
      <c r="L129" s="206"/>
      <c r="M129" s="166"/>
      <c r="N129" s="166"/>
      <c r="O129" s="166"/>
    </row>
    <row r="130" spans="1:15" ht="13.8" thickTop="1">
      <c r="A130" s="60" t="s">
        <v>394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416876</v>
      </c>
      <c r="D131" s="205">
        <f t="shared" ref="D131:O131" si="68">D118-D124</f>
        <v>230605</v>
      </c>
      <c r="E131" s="205">
        <f t="shared" si="68"/>
        <v>-85840</v>
      </c>
      <c r="F131" s="205">
        <f t="shared" si="68"/>
        <v>-17503</v>
      </c>
      <c r="G131" s="205">
        <f t="shared" si="68"/>
        <v>-3866</v>
      </c>
      <c r="H131" s="205">
        <f t="shared" si="68"/>
        <v>159004</v>
      </c>
      <c r="I131" s="205">
        <f t="shared" si="68"/>
        <v>93246</v>
      </c>
      <c r="J131" s="205">
        <f t="shared" si="68"/>
        <v>-187824</v>
      </c>
      <c r="K131" s="205">
        <f t="shared" si="68"/>
        <v>-76911</v>
      </c>
      <c r="L131" s="205">
        <f t="shared" si="68"/>
        <v>66466</v>
      </c>
      <c r="M131" s="205">
        <f t="shared" si="68"/>
        <v>17549</v>
      </c>
      <c r="N131" s="205">
        <f t="shared" si="68"/>
        <v>34816</v>
      </c>
      <c r="O131" s="205">
        <f t="shared" si="68"/>
        <v>187134</v>
      </c>
    </row>
    <row r="132" spans="1:15">
      <c r="A132" s="60" t="s">
        <v>53</v>
      </c>
      <c r="C132" s="76">
        <f t="shared" ref="C132:C133" si="69">SUM(D132:O132)</f>
        <v>21777</v>
      </c>
      <c r="D132" s="205">
        <f t="shared" ref="D132:O132" si="70">D119-D125</f>
        <v>32126</v>
      </c>
      <c r="E132" s="205">
        <f t="shared" si="70"/>
        <v>-12023</v>
      </c>
      <c r="F132" s="205">
        <f t="shared" si="70"/>
        <v>-2452</v>
      </c>
      <c r="G132" s="205">
        <f t="shared" si="70"/>
        <v>-765</v>
      </c>
      <c r="H132" s="205">
        <f t="shared" si="70"/>
        <v>5612</v>
      </c>
      <c r="I132" s="205">
        <f t="shared" si="70"/>
        <v>16844</v>
      </c>
      <c r="J132" s="205">
        <f t="shared" si="70"/>
        <v>-46280</v>
      </c>
      <c r="K132" s="205">
        <f t="shared" si="70"/>
        <v>-18900</v>
      </c>
      <c r="L132" s="205">
        <f t="shared" si="70"/>
        <v>16272</v>
      </c>
      <c r="M132" s="205">
        <f t="shared" si="70"/>
        <v>2054</v>
      </c>
      <c r="N132" s="205">
        <f t="shared" si="70"/>
        <v>3250</v>
      </c>
      <c r="O132" s="205">
        <f t="shared" si="70"/>
        <v>26039</v>
      </c>
    </row>
    <row r="133" spans="1:15">
      <c r="A133" s="60" t="s">
        <v>54</v>
      </c>
      <c r="C133" s="76">
        <f t="shared" si="69"/>
        <v>-6065</v>
      </c>
      <c r="D133" s="205">
        <f t="shared" ref="D133:O133" si="71">D120-D126</f>
        <v>20954</v>
      </c>
      <c r="E133" s="205">
        <f t="shared" si="71"/>
        <v>-7908</v>
      </c>
      <c r="F133" s="205">
        <f t="shared" si="71"/>
        <v>-1585</v>
      </c>
      <c r="G133" s="205">
        <f t="shared" si="71"/>
        <v>-548</v>
      </c>
      <c r="H133" s="205">
        <f t="shared" si="71"/>
        <v>-7105</v>
      </c>
      <c r="I133" s="205">
        <f t="shared" si="71"/>
        <v>11342</v>
      </c>
      <c r="J133" s="205">
        <f t="shared" si="71"/>
        <v>-36859</v>
      </c>
      <c r="K133" s="205">
        <f t="shared" si="71"/>
        <v>-15079</v>
      </c>
      <c r="L133" s="205">
        <f t="shared" si="71"/>
        <v>12895</v>
      </c>
      <c r="M133" s="205">
        <f t="shared" si="71"/>
        <v>845</v>
      </c>
      <c r="N133" s="205">
        <f t="shared" si="71"/>
        <v>735</v>
      </c>
      <c r="O133" s="205">
        <f t="shared" si="71"/>
        <v>16248</v>
      </c>
    </row>
    <row r="134" spans="1:15">
      <c r="A134" s="60" t="s">
        <v>267</v>
      </c>
      <c r="C134" s="211">
        <f>SUM(C131:C133)</f>
        <v>432588</v>
      </c>
      <c r="D134" s="196">
        <f t="shared" ref="D134:O134" si="72">SUM(D131:D133)</f>
        <v>283685</v>
      </c>
      <c r="E134" s="196">
        <f t="shared" si="72"/>
        <v>-105771</v>
      </c>
      <c r="F134" s="196">
        <f t="shared" si="72"/>
        <v>-21540</v>
      </c>
      <c r="G134" s="196">
        <f t="shared" si="72"/>
        <v>-5179</v>
      </c>
      <c r="H134" s="196">
        <f t="shared" si="72"/>
        <v>157511</v>
      </c>
      <c r="I134" s="196">
        <f t="shared" si="72"/>
        <v>121432</v>
      </c>
      <c r="J134" s="196">
        <f t="shared" si="72"/>
        <v>-270963</v>
      </c>
      <c r="K134" s="196">
        <f t="shared" si="72"/>
        <v>-110890</v>
      </c>
      <c r="L134" s="196">
        <f t="shared" si="72"/>
        <v>95633</v>
      </c>
      <c r="M134" s="196">
        <f t="shared" si="72"/>
        <v>20448</v>
      </c>
      <c r="N134" s="196">
        <f t="shared" si="72"/>
        <v>38801</v>
      </c>
      <c r="O134" s="196">
        <f t="shared" si="72"/>
        <v>229421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282</v>
      </c>
      <c r="C136" s="76">
        <f>SUM(D136:O136)</f>
        <v>4440778</v>
      </c>
      <c r="D136" s="197">
        <f t="shared" ref="D136:O136" si="73">D103+D121</f>
        <v>3011315</v>
      </c>
      <c r="E136" s="197">
        <f t="shared" si="73"/>
        <v>-1117849</v>
      </c>
      <c r="F136" s="197">
        <f t="shared" si="73"/>
        <v>-228905</v>
      </c>
      <c r="G136" s="197">
        <f t="shared" si="73"/>
        <v>-57504</v>
      </c>
      <c r="H136" s="197">
        <f t="shared" si="73"/>
        <v>1664266</v>
      </c>
      <c r="I136" s="197">
        <f t="shared" si="73"/>
        <v>1331646</v>
      </c>
      <c r="J136" s="197">
        <f t="shared" si="73"/>
        <v>-3026136</v>
      </c>
      <c r="K136" s="197">
        <f t="shared" si="73"/>
        <v>-1238560</v>
      </c>
      <c r="L136" s="197">
        <f t="shared" si="73"/>
        <v>1060081</v>
      </c>
      <c r="M136" s="76">
        <f t="shared" si="73"/>
        <v>220604</v>
      </c>
      <c r="N136" s="76">
        <f t="shared" si="73"/>
        <v>412072</v>
      </c>
      <c r="O136" s="76">
        <f t="shared" si="73"/>
        <v>2409748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279</v>
      </c>
      <c r="C138" s="76">
        <f>SUM(D138:O138)</f>
        <v>506919</v>
      </c>
      <c r="D138" s="197">
        <f t="shared" ref="D138:O138" si="74">D84*D149</f>
        <v>342857</v>
      </c>
      <c r="E138" s="197">
        <f t="shared" si="74"/>
        <v>-126992</v>
      </c>
      <c r="F138" s="197">
        <f t="shared" si="74"/>
        <v>-26075</v>
      </c>
      <c r="G138" s="197">
        <f t="shared" si="74"/>
        <v>-6892</v>
      </c>
      <c r="H138" s="197">
        <f t="shared" si="74"/>
        <v>197552</v>
      </c>
      <c r="I138" s="197">
        <f t="shared" si="74"/>
        <v>184031</v>
      </c>
      <c r="J138" s="197">
        <f t="shared" si="74"/>
        <v>-433103</v>
      </c>
      <c r="K138" s="197">
        <f t="shared" si="74"/>
        <v>-177301</v>
      </c>
      <c r="L138" s="197">
        <f t="shared" si="74"/>
        <v>151123</v>
      </c>
      <c r="M138" s="76">
        <f t="shared" si="74"/>
        <v>29212</v>
      </c>
      <c r="N138" s="76">
        <f t="shared" si="74"/>
        <v>53257</v>
      </c>
      <c r="O138" s="76">
        <f t="shared" si="74"/>
        <v>319250</v>
      </c>
    </row>
    <row r="139" spans="1:15">
      <c r="A139" s="60" t="s">
        <v>280</v>
      </c>
      <c r="C139" s="76">
        <f>SUM(D139:O139)</f>
        <v>429978</v>
      </c>
      <c r="D139" s="197">
        <f t="shared" ref="D139:O139" si="75">D86*D154</f>
        <v>281975</v>
      </c>
      <c r="E139" s="197">
        <f t="shared" si="75"/>
        <v>-105134</v>
      </c>
      <c r="F139" s="197">
        <f t="shared" si="75"/>
        <v>-21410</v>
      </c>
      <c r="G139" s="197">
        <f t="shared" si="75"/>
        <v>-5148</v>
      </c>
      <c r="H139" s="197">
        <f t="shared" si="75"/>
        <v>156561</v>
      </c>
      <c r="I139" s="197">
        <f t="shared" si="75"/>
        <v>120701</v>
      </c>
      <c r="J139" s="197">
        <f t="shared" si="75"/>
        <v>-269329</v>
      </c>
      <c r="K139" s="197">
        <f t="shared" si="75"/>
        <v>-110222</v>
      </c>
      <c r="L139" s="197">
        <f t="shared" si="75"/>
        <v>95057</v>
      </c>
      <c r="M139" s="76">
        <f t="shared" si="75"/>
        <v>20324</v>
      </c>
      <c r="N139" s="76">
        <f t="shared" si="75"/>
        <v>38566</v>
      </c>
      <c r="O139" s="76">
        <f t="shared" si="75"/>
        <v>228037</v>
      </c>
    </row>
    <row r="140" spans="1:15">
      <c r="B140" s="61" t="s">
        <v>281</v>
      </c>
      <c r="C140" s="125">
        <f>SUM(C138:C139)</f>
        <v>936897</v>
      </c>
      <c r="D140" s="196">
        <f t="shared" ref="D140:O140" si="76">SUM(D138:D139)</f>
        <v>624832</v>
      </c>
      <c r="E140" s="196">
        <f t="shared" si="76"/>
        <v>-232126</v>
      </c>
      <c r="F140" s="196">
        <f t="shared" si="76"/>
        <v>-47485</v>
      </c>
      <c r="G140" s="196">
        <f t="shared" si="76"/>
        <v>-12040</v>
      </c>
      <c r="H140" s="196">
        <f t="shared" si="76"/>
        <v>354113</v>
      </c>
      <c r="I140" s="196">
        <f t="shared" si="76"/>
        <v>304732</v>
      </c>
      <c r="J140" s="196">
        <f t="shared" si="76"/>
        <v>-702432</v>
      </c>
      <c r="K140" s="196">
        <f t="shared" si="76"/>
        <v>-287523</v>
      </c>
      <c r="L140" s="196">
        <f t="shared" si="76"/>
        <v>246180</v>
      </c>
      <c r="M140" s="125">
        <f t="shared" si="76"/>
        <v>49536</v>
      </c>
      <c r="N140" s="125">
        <f t="shared" si="76"/>
        <v>91823</v>
      </c>
      <c r="O140" s="125">
        <f t="shared" si="76"/>
        <v>547287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287</v>
      </c>
      <c r="C142" s="76">
        <f>SUM(D142:O142)</f>
        <v>27293</v>
      </c>
      <c r="D142" s="205">
        <f t="shared" ref="D142:O142" si="77">D116+D134-D140</f>
        <v>18130</v>
      </c>
      <c r="E142" s="205">
        <f t="shared" si="77"/>
        <v>-6720</v>
      </c>
      <c r="F142" s="205">
        <f t="shared" si="77"/>
        <v>-1379</v>
      </c>
      <c r="G142" s="205">
        <f t="shared" si="77"/>
        <v>-362</v>
      </c>
      <c r="H142" s="205">
        <f t="shared" si="77"/>
        <v>10659</v>
      </c>
      <c r="I142" s="205">
        <f t="shared" si="77"/>
        <v>9775</v>
      </c>
      <c r="J142" s="205">
        <f t="shared" si="77"/>
        <v>-22918</v>
      </c>
      <c r="K142" s="205">
        <f t="shared" si="77"/>
        <v>-9382</v>
      </c>
      <c r="L142" s="205">
        <f t="shared" si="77"/>
        <v>8003</v>
      </c>
      <c r="M142" s="205">
        <f t="shared" si="77"/>
        <v>1560</v>
      </c>
      <c r="N142" s="205">
        <f t="shared" si="77"/>
        <v>2853</v>
      </c>
      <c r="O142" s="205">
        <f t="shared" si="77"/>
        <v>17074</v>
      </c>
    </row>
    <row r="144" spans="1:15">
      <c r="A144" s="60" t="s">
        <v>257</v>
      </c>
    </row>
    <row r="145" spans="1:15">
      <c r="A145" s="60" t="s">
        <v>264</v>
      </c>
    </row>
    <row r="146" spans="1:15">
      <c r="A146" s="60" t="s">
        <v>49</v>
      </c>
      <c r="D146" s="189">
        <f>$L$159</f>
        <v>9.0660000000000004E-2</v>
      </c>
      <c r="E146" s="73">
        <f t="shared" ref="E146:M146" si="78">D146</f>
        <v>9.0660000000000004E-2</v>
      </c>
      <c r="F146" s="73">
        <f t="shared" si="78"/>
        <v>9.0660000000000004E-2</v>
      </c>
      <c r="G146" s="73">
        <f t="shared" si="78"/>
        <v>9.0660000000000004E-2</v>
      </c>
      <c r="H146" s="189">
        <f>$N$159</f>
        <v>9.2429999999999998E-2</v>
      </c>
      <c r="I146" s="73">
        <f t="shared" si="78"/>
        <v>9.2429999999999998E-2</v>
      </c>
      <c r="J146" s="73">
        <f t="shared" si="78"/>
        <v>9.2429999999999998E-2</v>
      </c>
      <c r="K146" s="73">
        <f t="shared" si="78"/>
        <v>9.2429999999999998E-2</v>
      </c>
      <c r="L146" s="73">
        <f t="shared" si="78"/>
        <v>9.2429999999999998E-2</v>
      </c>
      <c r="M146" s="73">
        <f t="shared" si="78"/>
        <v>9.2429999999999998E-2</v>
      </c>
      <c r="N146" s="73">
        <f t="shared" ref="N146:O149" si="79">M146</f>
        <v>9.2429999999999998E-2</v>
      </c>
      <c r="O146" s="73">
        <f t="shared" si="79"/>
        <v>9.2429999999999998E-2</v>
      </c>
    </row>
    <row r="147" spans="1:15">
      <c r="A147" s="60" t="s">
        <v>50</v>
      </c>
      <c r="D147" s="74">
        <f>$L$164</f>
        <v>8.2979999999999998E-2</v>
      </c>
      <c r="E147" s="73">
        <f t="shared" ref="E147:M149" si="80">D147</f>
        <v>8.2979999999999998E-2</v>
      </c>
      <c r="F147" s="73">
        <f t="shared" si="80"/>
        <v>8.2979999999999998E-2</v>
      </c>
      <c r="G147" s="73">
        <f t="shared" si="80"/>
        <v>8.2979999999999998E-2</v>
      </c>
      <c r="H147" s="74">
        <f>$N$164</f>
        <v>8.3409999999999998E-2</v>
      </c>
      <c r="I147" s="73">
        <f t="shared" si="80"/>
        <v>8.3409999999999998E-2</v>
      </c>
      <c r="J147" s="73">
        <f t="shared" si="80"/>
        <v>8.3409999999999998E-2</v>
      </c>
      <c r="K147" s="73">
        <f t="shared" si="80"/>
        <v>8.3409999999999998E-2</v>
      </c>
      <c r="L147" s="73">
        <f t="shared" si="80"/>
        <v>8.3409999999999998E-2</v>
      </c>
      <c r="M147" s="73">
        <f t="shared" si="80"/>
        <v>8.3409999999999998E-2</v>
      </c>
      <c r="N147" s="73">
        <f t="shared" si="79"/>
        <v>8.3409999999999998E-2</v>
      </c>
      <c r="O147" s="73">
        <f t="shared" si="79"/>
        <v>8.3409999999999998E-2</v>
      </c>
    </row>
    <row r="148" spans="1:15">
      <c r="A148" s="60" t="s">
        <v>51</v>
      </c>
      <c r="D148" s="74">
        <f>$L$169</f>
        <v>6.3399999999999998E-2</v>
      </c>
      <c r="E148" s="73">
        <f t="shared" si="80"/>
        <v>6.3399999999999998E-2</v>
      </c>
      <c r="F148" s="73">
        <f t="shared" si="80"/>
        <v>6.3399999999999998E-2</v>
      </c>
      <c r="G148" s="73">
        <f t="shared" si="80"/>
        <v>6.3399999999999998E-2</v>
      </c>
      <c r="H148" s="74">
        <f>$N$169</f>
        <v>6.4299999999999996E-2</v>
      </c>
      <c r="I148" s="73">
        <f t="shared" si="80"/>
        <v>6.4299999999999996E-2</v>
      </c>
      <c r="J148" s="73">
        <f t="shared" si="80"/>
        <v>6.4299999999999996E-2</v>
      </c>
      <c r="K148" s="73">
        <f t="shared" si="80"/>
        <v>6.4299999999999996E-2</v>
      </c>
      <c r="L148" s="73">
        <f t="shared" si="80"/>
        <v>6.4299999999999996E-2</v>
      </c>
      <c r="M148" s="73">
        <f t="shared" si="80"/>
        <v>6.4299999999999996E-2</v>
      </c>
      <c r="N148" s="73">
        <f t="shared" si="79"/>
        <v>6.4299999999999996E-2</v>
      </c>
      <c r="O148" s="73">
        <f t="shared" si="79"/>
        <v>6.4299999999999996E-2</v>
      </c>
    </row>
    <row r="149" spans="1:15">
      <c r="A149" s="60" t="s">
        <v>339</v>
      </c>
      <c r="D149" s="74">
        <f>$L$171</f>
        <v>1.566E-2</v>
      </c>
      <c r="E149" s="73">
        <f t="shared" si="80"/>
        <v>1.566E-2</v>
      </c>
      <c r="F149" s="73">
        <f t="shared" si="80"/>
        <v>1.566E-2</v>
      </c>
      <c r="G149" s="73">
        <f t="shared" si="80"/>
        <v>1.566E-2</v>
      </c>
      <c r="H149" s="74">
        <f>$N$171</f>
        <v>1.8110000000000001E-2</v>
      </c>
      <c r="I149" s="73">
        <f t="shared" si="80"/>
        <v>1.8110000000000001E-2</v>
      </c>
      <c r="J149" s="73">
        <f t="shared" si="80"/>
        <v>1.8110000000000001E-2</v>
      </c>
      <c r="K149" s="73">
        <f t="shared" si="80"/>
        <v>1.8110000000000001E-2</v>
      </c>
      <c r="L149" s="73">
        <f t="shared" si="80"/>
        <v>1.8110000000000001E-2</v>
      </c>
      <c r="M149" s="73">
        <f t="shared" si="80"/>
        <v>1.8110000000000001E-2</v>
      </c>
      <c r="N149" s="73">
        <f t="shared" si="79"/>
        <v>1.8110000000000001E-2</v>
      </c>
      <c r="O149" s="73">
        <f t="shared" si="79"/>
        <v>1.8110000000000001E-2</v>
      </c>
    </row>
    <row r="150" spans="1:15">
      <c r="A150" s="60" t="s">
        <v>274</v>
      </c>
      <c r="M150" s="64"/>
    </row>
    <row r="151" spans="1:15">
      <c r="A151" s="60" t="s">
        <v>52</v>
      </c>
      <c r="D151" s="74">
        <f>$J$176</f>
        <v>9.9769999999999998E-2</v>
      </c>
      <c r="E151" s="64">
        <f>D151</f>
        <v>9.9769999999999998E-2</v>
      </c>
      <c r="F151" s="64">
        <f t="shared" ref="F151:M154" si="81">E151</f>
        <v>9.9769999999999998E-2</v>
      </c>
      <c r="G151" s="64">
        <f t="shared" si="81"/>
        <v>9.9769999999999998E-2</v>
      </c>
      <c r="H151" s="64">
        <f t="shared" si="81"/>
        <v>9.9769999999999998E-2</v>
      </c>
      <c r="I151" s="74">
        <f>$L$176</f>
        <v>9.4439999999999996E-2</v>
      </c>
      <c r="J151" s="64">
        <f t="shared" si="81"/>
        <v>9.4439999999999996E-2</v>
      </c>
      <c r="K151" s="64">
        <f t="shared" si="81"/>
        <v>9.4439999999999996E-2</v>
      </c>
      <c r="L151" s="64">
        <f t="shared" si="81"/>
        <v>9.4439999999999996E-2</v>
      </c>
      <c r="M151" s="64">
        <f t="shared" si="81"/>
        <v>9.4439999999999996E-2</v>
      </c>
      <c r="N151" s="64">
        <f t="shared" ref="N151:O153" si="82">M151</f>
        <v>9.4439999999999996E-2</v>
      </c>
      <c r="O151" s="64">
        <f t="shared" si="82"/>
        <v>9.4439999999999996E-2</v>
      </c>
    </row>
    <row r="152" spans="1:15">
      <c r="A152" s="60" t="s">
        <v>53</v>
      </c>
      <c r="D152" s="74">
        <f>$J$181</f>
        <v>7.4079999999999993E-2</v>
      </c>
      <c r="E152" s="64">
        <f>D152</f>
        <v>7.4079999999999993E-2</v>
      </c>
      <c r="F152" s="64">
        <f t="shared" si="81"/>
        <v>7.4079999999999993E-2</v>
      </c>
      <c r="G152" s="64">
        <f t="shared" si="81"/>
        <v>7.4079999999999993E-2</v>
      </c>
      <c r="H152" s="64">
        <f t="shared" si="81"/>
        <v>7.4079999999999993E-2</v>
      </c>
      <c r="I152" s="74">
        <f>$L$181</f>
        <v>6.8400000000000002E-2</v>
      </c>
      <c r="J152" s="64">
        <f t="shared" si="81"/>
        <v>6.8400000000000002E-2</v>
      </c>
      <c r="K152" s="64">
        <f t="shared" si="81"/>
        <v>6.8400000000000002E-2</v>
      </c>
      <c r="L152" s="64">
        <f t="shared" si="81"/>
        <v>6.8400000000000002E-2</v>
      </c>
      <c r="M152" s="64">
        <f t="shared" si="81"/>
        <v>6.8400000000000002E-2</v>
      </c>
      <c r="N152" s="64">
        <f t="shared" si="82"/>
        <v>6.8400000000000002E-2</v>
      </c>
      <c r="O152" s="64">
        <f t="shared" si="82"/>
        <v>6.8400000000000002E-2</v>
      </c>
    </row>
    <row r="153" spans="1:15">
      <c r="A153" s="60" t="s">
        <v>54</v>
      </c>
      <c r="D153" s="74">
        <f>$J$186</f>
        <v>5.6860000000000001E-2</v>
      </c>
      <c r="E153" s="64">
        <f>D153</f>
        <v>5.6860000000000001E-2</v>
      </c>
      <c r="F153" s="64">
        <f t="shared" si="81"/>
        <v>5.6860000000000001E-2</v>
      </c>
      <c r="G153" s="64">
        <f t="shared" si="81"/>
        <v>5.6860000000000001E-2</v>
      </c>
      <c r="H153" s="64">
        <f t="shared" si="81"/>
        <v>5.6860000000000001E-2</v>
      </c>
      <c r="I153" s="74">
        <f>$L$186</f>
        <v>5.2380000000000003E-2</v>
      </c>
      <c r="J153" s="64">
        <f t="shared" si="81"/>
        <v>5.2380000000000003E-2</v>
      </c>
      <c r="K153" s="64">
        <f t="shared" si="81"/>
        <v>5.2380000000000003E-2</v>
      </c>
      <c r="L153" s="64">
        <f t="shared" si="81"/>
        <v>5.2380000000000003E-2</v>
      </c>
      <c r="M153" s="64">
        <f t="shared" si="81"/>
        <v>5.2380000000000003E-2</v>
      </c>
      <c r="N153" s="75">
        <f t="shared" si="82"/>
        <v>5.2380000000000003E-2</v>
      </c>
      <c r="O153" s="75">
        <f t="shared" si="82"/>
        <v>5.2380000000000003E-2</v>
      </c>
    </row>
    <row r="154" spans="1:15">
      <c r="D154" s="74">
        <f>$J$188</f>
        <v>2.4729999999999999E-2</v>
      </c>
      <c r="E154" s="64">
        <f>D154</f>
        <v>2.4729999999999999E-2</v>
      </c>
      <c r="F154" s="64">
        <f t="shared" si="81"/>
        <v>2.4729999999999999E-2</v>
      </c>
      <c r="G154" s="64">
        <f t="shared" si="81"/>
        <v>2.4729999999999999E-2</v>
      </c>
      <c r="H154" s="64">
        <f t="shared" si="81"/>
        <v>2.4729999999999999E-2</v>
      </c>
      <c r="I154" s="74">
        <f>$L$188</f>
        <v>2.4729999999999999E-2</v>
      </c>
      <c r="J154" s="64">
        <f t="shared" si="81"/>
        <v>2.4729999999999999E-2</v>
      </c>
      <c r="K154" s="64">
        <f t="shared" si="81"/>
        <v>2.4729999999999999E-2</v>
      </c>
      <c r="L154" s="64">
        <f t="shared" si="81"/>
        <v>2.4729999999999999E-2</v>
      </c>
      <c r="M154" s="64">
        <f t="shared" si="81"/>
        <v>2.4729999999999999E-2</v>
      </c>
      <c r="N154" s="64">
        <f>M154</f>
        <v>2.4729999999999999E-2</v>
      </c>
      <c r="O154" s="64">
        <f>N154</f>
        <v>2.4729999999999999E-2</v>
      </c>
    </row>
    <row r="155" spans="1:15">
      <c r="A155" s="60" t="s">
        <v>268</v>
      </c>
      <c r="C155" s="215" t="s">
        <v>415</v>
      </c>
      <c r="E155" s="113" t="s">
        <v>258</v>
      </c>
      <c r="F155" s="113" t="s">
        <v>259</v>
      </c>
      <c r="G155" s="113" t="s">
        <v>260</v>
      </c>
      <c r="H155" s="64" t="s">
        <v>259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261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262</v>
      </c>
      <c r="C157" s="165">
        <v>458131072</v>
      </c>
      <c r="E157" s="195">
        <f>E160-E156</f>
        <v>0</v>
      </c>
      <c r="F157" s="198">
        <f t="shared" ref="F157:H158" si="83">E157/E$159</f>
        <v>0</v>
      </c>
      <c r="G157" s="195">
        <f>C157-E157</f>
        <v>458131072</v>
      </c>
      <c r="H157" s="198">
        <f t="shared" si="83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263</v>
      </c>
      <c r="C158" s="165">
        <v>247853664</v>
      </c>
      <c r="E158" s="195">
        <f>E160-E157-E156</f>
        <v>0</v>
      </c>
      <c r="F158" s="198">
        <f t="shared" si="83"/>
        <v>0</v>
      </c>
      <c r="G158" s="195">
        <f>C158</f>
        <v>247853664</v>
      </c>
      <c r="H158" s="198">
        <f t="shared" si="83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8">
        <v>9.4049999999999994</v>
      </c>
      <c r="K160" s="228"/>
      <c r="L160" s="228">
        <v>9.2370000000000001</v>
      </c>
      <c r="N160" s="228">
        <v>9.2430000000000003</v>
      </c>
    </row>
    <row r="161" spans="1:14">
      <c r="A161" s="60" t="s">
        <v>269</v>
      </c>
      <c r="C161" s="64"/>
    </row>
    <row r="162" spans="1:14">
      <c r="B162" s="60" t="s">
        <v>261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262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8">
        <v>8.4550000000000001</v>
      </c>
      <c r="K165" s="228"/>
      <c r="L165" s="228">
        <v>8.298</v>
      </c>
      <c r="N165" s="228">
        <v>8.3409999999999993</v>
      </c>
    </row>
    <row r="166" spans="1:14">
      <c r="A166" s="60" t="s">
        <v>270</v>
      </c>
      <c r="C166" s="64"/>
    </row>
    <row r="167" spans="1:14">
      <c r="B167" s="60" t="s">
        <v>261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262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8">
        <v>6.43</v>
      </c>
    </row>
    <row r="171" spans="1:14">
      <c r="C171" s="165"/>
      <c r="D171" s="195"/>
      <c r="E171" s="165"/>
      <c r="I171" s="113" t="s">
        <v>340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351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271</v>
      </c>
      <c r="C173" s="215" t="s">
        <v>415</v>
      </c>
      <c r="J173" s="212">
        <v>41639</v>
      </c>
      <c r="K173" s="201"/>
      <c r="L173" s="212">
        <v>41790</v>
      </c>
      <c r="N173" s="212">
        <v>41274</v>
      </c>
    </row>
    <row r="174" spans="1:14">
      <c r="B174" s="60" t="s">
        <v>261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8.9349999999999999E-2</v>
      </c>
      <c r="L174" s="75">
        <f>J174-0.00533</f>
        <v>8.4019999999999997E-2</v>
      </c>
      <c r="N174" s="75">
        <v>8.4489999999999996E-2</v>
      </c>
    </row>
    <row r="175" spans="1:14">
      <c r="B175" s="60" t="s">
        <v>262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9.9769999999999998E-2</v>
      </c>
      <c r="L175" s="75">
        <f>J175-0.00533</f>
        <v>9.4439999999999996E-2</v>
      </c>
      <c r="N175" s="75">
        <v>9.4339999999999993E-2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9.9769999999999998E-2</v>
      </c>
      <c r="L176" s="201">
        <f>ROUND(L174*$H174+L175*$H175,5)</f>
        <v>9.4439999999999996E-2</v>
      </c>
      <c r="N176" s="201">
        <f>ROUND(N174*$H174+N175*$H175,5)</f>
        <v>9.4339999999999993E-2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8">
        <v>9.9770000000000003</v>
      </c>
      <c r="L177" s="228">
        <v>9.4440000000000008</v>
      </c>
      <c r="N177" s="228">
        <v>9.4339999999999993</v>
      </c>
    </row>
    <row r="178" spans="1:14">
      <c r="A178" s="60" t="s">
        <v>272</v>
      </c>
      <c r="C178" s="64"/>
      <c r="N178" s="64"/>
    </row>
    <row r="179" spans="1:14">
      <c r="B179" s="60" t="s">
        <v>261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0.10217</v>
      </c>
      <c r="L179" s="75">
        <f>J179-0.00568</f>
        <v>9.6490000000000006E-2</v>
      </c>
      <c r="N179" s="75">
        <v>9.7040000000000001E-2</v>
      </c>
    </row>
    <row r="180" spans="1:14">
      <c r="B180" s="60" t="s">
        <v>262</v>
      </c>
      <c r="C180" s="165">
        <v>95790406</v>
      </c>
      <c r="E180" s="195">
        <f>E182-E179</f>
        <v>31836498</v>
      </c>
      <c r="F180" s="198">
        <f t="shared" ref="F180:H181" si="84">E180/E$181</f>
        <v>0.1082</v>
      </c>
      <c r="G180" s="195">
        <f>C180-E180</f>
        <v>63953908</v>
      </c>
      <c r="H180" s="198">
        <f t="shared" si="84"/>
        <v>1</v>
      </c>
      <c r="J180" s="75">
        <v>7.4079999999999993E-2</v>
      </c>
      <c r="L180" s="75">
        <f>J180-0.00568</f>
        <v>6.8400000000000002E-2</v>
      </c>
      <c r="N180" s="75">
        <v>7.2160000000000002E-2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84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7.4079999999999993E-2</v>
      </c>
      <c r="L181" s="200">
        <f>ROUND(L179*$H179+L180*$H180,5)</f>
        <v>6.8400000000000002E-2</v>
      </c>
      <c r="N181" s="201">
        <f>ROUND(N179*$H179+N180*$H180,5)</f>
        <v>7.2160000000000002E-2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8">
        <v>7.4080000000000004</v>
      </c>
      <c r="L182" s="228">
        <v>6.84</v>
      </c>
      <c r="N182" s="228">
        <v>7.2160000000000002</v>
      </c>
    </row>
    <row r="183" spans="1:14">
      <c r="A183" s="60" t="s">
        <v>273</v>
      </c>
      <c r="C183" s="64"/>
      <c r="N183" s="64"/>
    </row>
    <row r="184" spans="1:14">
      <c r="B184" s="60" t="s">
        <v>261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6.6619999999999999E-2</v>
      </c>
      <c r="L184" s="75">
        <f>J184-0.00448</f>
        <v>6.2140000000000001E-2</v>
      </c>
      <c r="N184" s="75">
        <v>6.3219999999999998E-2</v>
      </c>
    </row>
    <row r="185" spans="1:14">
      <c r="B185" s="60" t="s">
        <v>262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5.6860000000000001E-2</v>
      </c>
      <c r="L185" s="75">
        <f>J185-0.00448</f>
        <v>5.2380000000000003E-2</v>
      </c>
      <c r="N185" s="75">
        <v>5.3960000000000001E-2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5.6860000000000001E-2</v>
      </c>
      <c r="L186" s="200">
        <f>ROUND(L184*$H184+L185*$H185,5)</f>
        <v>5.2380000000000003E-2</v>
      </c>
      <c r="N186" s="200">
        <f>ROUND(N184*$H184+N185*$H185,5)</f>
        <v>5.3960000000000001E-2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8">
        <v>0</v>
      </c>
      <c r="L187" s="228">
        <v>0</v>
      </c>
      <c r="N187" s="228">
        <v>5.3959999999999999</v>
      </c>
    </row>
    <row r="188" spans="1:14">
      <c r="I188" s="64" t="s">
        <v>341</v>
      </c>
      <c r="J188" s="64">
        <v>2.4729999999999999E-2</v>
      </c>
      <c r="L188" s="64">
        <f>J188</f>
        <v>2.4729999999999999E-2</v>
      </c>
      <c r="N188" s="75">
        <v>2.4E-2</v>
      </c>
    </row>
    <row r="189" spans="1:14">
      <c r="I189" s="113" t="s">
        <v>352</v>
      </c>
      <c r="J189" s="64">
        <v>2.4879999999999999E-2</v>
      </c>
      <c r="L189" s="64">
        <f>J189</f>
        <v>2.4879999999999999E-2</v>
      </c>
      <c r="N189" s="64">
        <v>2.4160000000000001E-2</v>
      </c>
    </row>
  </sheetData>
  <phoneticPr fontId="0" type="noConversion"/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J33"/>
  <sheetViews>
    <sheetView zoomScaleNormal="100" workbookViewId="0">
      <selection activeCell="F8" sqref="F8"/>
    </sheetView>
  </sheetViews>
  <sheetFormatPr defaultColWidth="10" defaultRowHeight="13.2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3.8">
      <c r="A1" s="231" t="s">
        <v>403</v>
      </c>
      <c r="B1" s="231"/>
      <c r="C1" s="231"/>
      <c r="D1" s="231"/>
      <c r="E1" s="231"/>
      <c r="F1" s="231"/>
      <c r="G1" s="231"/>
      <c r="H1" s="231"/>
      <c r="I1" s="231"/>
      <c r="J1" s="231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6">
      <c r="A4" s="105" t="s">
        <v>275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402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</v>
      </c>
      <c r="B8" s="84" t="s">
        <v>88</v>
      </c>
      <c r="C8" s="85"/>
      <c r="D8" s="83">
        <v>0.44800000000000001</v>
      </c>
      <c r="E8" s="86">
        <v>0.60799999999999998</v>
      </c>
      <c r="F8" s="86">
        <f>G8</f>
        <v>1.214</v>
      </c>
      <c r="G8" s="86">
        <v>1.214</v>
      </c>
      <c r="H8" s="87">
        <v>600</v>
      </c>
      <c r="I8" s="209">
        <v>703</v>
      </c>
      <c r="J8" s="88" t="s">
        <v>101</v>
      </c>
    </row>
    <row r="9" spans="1:10">
      <c r="A9" s="89">
        <v>0.94199999999999995</v>
      </c>
      <c r="B9" s="90" t="s">
        <v>89</v>
      </c>
      <c r="C9" s="91"/>
      <c r="D9" s="83">
        <v>0.26400000000000001</v>
      </c>
      <c r="E9" s="86">
        <v>0.32600000000000001</v>
      </c>
      <c r="F9" s="86">
        <f t="shared" ref="F9:F16" si="0">G9</f>
        <v>0.42299999999999999</v>
      </c>
      <c r="G9" s="86">
        <v>0.42299999999999999</v>
      </c>
      <c r="H9" s="92">
        <v>364</v>
      </c>
      <c r="I9" s="210">
        <v>407</v>
      </c>
      <c r="J9" s="88" t="s">
        <v>255</v>
      </c>
    </row>
    <row r="10" spans="1:10">
      <c r="A10" s="89">
        <v>0.91600000000000004</v>
      </c>
      <c r="B10" s="90" t="s">
        <v>90</v>
      </c>
      <c r="C10" s="91"/>
      <c r="D10" s="83">
        <v>0.19700000000000001</v>
      </c>
      <c r="E10" s="86">
        <v>0.44</v>
      </c>
      <c r="F10" s="86">
        <f t="shared" si="0"/>
        <v>1.395</v>
      </c>
      <c r="G10" s="86">
        <v>1.395</v>
      </c>
      <c r="H10" s="92">
        <v>1851</v>
      </c>
      <c r="I10" s="210">
        <v>1863</v>
      </c>
      <c r="J10" s="97" t="s">
        <v>256</v>
      </c>
    </row>
    <row r="11" spans="1:10">
      <c r="A11" s="93">
        <v>0.95199999999999996</v>
      </c>
      <c r="B11" s="94" t="s">
        <v>91</v>
      </c>
      <c r="C11" s="95"/>
      <c r="D11" s="96">
        <v>0.995</v>
      </c>
      <c r="E11" s="96">
        <v>1.5940000000000001</v>
      </c>
      <c r="F11" s="86">
        <f t="shared" si="0"/>
        <v>1.1319999999999999</v>
      </c>
      <c r="G11" s="96">
        <v>1.1319999999999999</v>
      </c>
      <c r="H11" s="92">
        <v>3316</v>
      </c>
      <c r="I11" s="210">
        <v>3708</v>
      </c>
      <c r="J11" s="97" t="s">
        <v>256</v>
      </c>
    </row>
    <row r="12" spans="1:10">
      <c r="A12" s="89">
        <v>0.91800000000000004</v>
      </c>
      <c r="B12" s="90" t="s">
        <v>92</v>
      </c>
      <c r="C12" s="91"/>
      <c r="D12" s="83">
        <v>0.187</v>
      </c>
      <c r="E12" s="86">
        <v>0.39600000000000002</v>
      </c>
      <c r="F12" s="86">
        <f t="shared" si="0"/>
        <v>1.036</v>
      </c>
      <c r="G12" s="86">
        <v>1.036</v>
      </c>
      <c r="H12" s="92">
        <v>1437</v>
      </c>
      <c r="I12" s="210">
        <v>1453</v>
      </c>
      <c r="J12" s="97" t="s">
        <v>256</v>
      </c>
    </row>
    <row r="13" spans="1:10">
      <c r="A13" s="93">
        <v>0.89</v>
      </c>
      <c r="B13" s="94" t="s">
        <v>93</v>
      </c>
      <c r="C13" s="95"/>
      <c r="D13" s="96">
        <v>16.164000000000001</v>
      </c>
      <c r="E13" s="96">
        <v>21.376000000000001</v>
      </c>
      <c r="F13" s="86">
        <f t="shared" si="0"/>
        <v>45.091999999999999</v>
      </c>
      <c r="G13" s="96">
        <v>45.091999999999999</v>
      </c>
      <c r="H13" s="92">
        <v>44336</v>
      </c>
      <c r="I13" s="210">
        <v>42888</v>
      </c>
      <c r="J13" s="97" t="s">
        <v>256</v>
      </c>
    </row>
    <row r="14" spans="1:10">
      <c r="A14" s="93">
        <v>0.95599999999999996</v>
      </c>
      <c r="B14" s="94" t="s">
        <v>116</v>
      </c>
      <c r="C14" s="95"/>
      <c r="D14" s="96">
        <v>0</v>
      </c>
      <c r="E14" s="96">
        <v>3.081</v>
      </c>
      <c r="F14" s="86">
        <f t="shared" si="0"/>
        <v>21.452999999999999</v>
      </c>
      <c r="G14" s="96">
        <v>21.452999999999999</v>
      </c>
      <c r="H14" s="92">
        <v>57833</v>
      </c>
      <c r="I14" s="210">
        <v>55067</v>
      </c>
      <c r="J14" s="97" t="s">
        <v>256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4.3209999999999997</v>
      </c>
      <c r="F15" s="86">
        <f t="shared" si="0"/>
        <v>0</v>
      </c>
      <c r="G15" s="96">
        <v>0</v>
      </c>
      <c r="H15" s="92">
        <v>105245</v>
      </c>
      <c r="I15" s="210">
        <v>87859</v>
      </c>
      <c r="J15" s="88" t="s">
        <v>408</v>
      </c>
    </row>
    <row r="16" spans="1:10">
      <c r="A16" s="93">
        <v>0.95599999999999996</v>
      </c>
      <c r="B16" s="94" t="s">
        <v>118</v>
      </c>
      <c r="C16" s="95"/>
      <c r="D16" s="96">
        <v>0</v>
      </c>
      <c r="E16" s="96">
        <v>3.4220000000000002</v>
      </c>
      <c r="F16" s="86">
        <f t="shared" si="0"/>
        <v>20.98</v>
      </c>
      <c r="G16" s="96">
        <v>20.98</v>
      </c>
      <c r="H16" s="92">
        <v>59700</v>
      </c>
      <c r="I16" s="210">
        <v>56587</v>
      </c>
      <c r="J16" s="97" t="s">
        <v>256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0.97099999999999997</v>
      </c>
      <c r="B19" s="84" t="s">
        <v>95</v>
      </c>
      <c r="C19" s="85"/>
      <c r="D19" s="83">
        <v>0.45900000000000002</v>
      </c>
      <c r="E19" s="86">
        <v>0.59499999999999997</v>
      </c>
      <c r="F19" s="86">
        <f>G19</f>
        <v>0.98699999999999999</v>
      </c>
      <c r="G19" s="86">
        <v>0.98699999999999999</v>
      </c>
      <c r="H19" s="87">
        <v>576</v>
      </c>
      <c r="I19" s="209">
        <v>685</v>
      </c>
      <c r="J19" s="97" t="s">
        <v>101</v>
      </c>
    </row>
    <row r="20" spans="1:10">
      <c r="A20" s="89">
        <v>0.94</v>
      </c>
      <c r="B20" s="90" t="s">
        <v>96</v>
      </c>
      <c r="C20" s="91"/>
      <c r="D20" s="83">
        <v>0.153</v>
      </c>
      <c r="E20" s="86">
        <v>0.23300000000000001</v>
      </c>
      <c r="F20" s="86">
        <f t="shared" ref="F20:F27" si="1">G20</f>
        <v>0.20699999999999999</v>
      </c>
      <c r="G20" s="86">
        <v>0.20699999999999999</v>
      </c>
      <c r="H20" s="92">
        <v>282</v>
      </c>
      <c r="I20" s="210">
        <v>294</v>
      </c>
      <c r="J20" s="97" t="s">
        <v>255</v>
      </c>
    </row>
    <row r="21" spans="1:10">
      <c r="A21" s="102">
        <v>0.85699999999999998</v>
      </c>
      <c r="B21" s="94" t="s">
        <v>97</v>
      </c>
      <c r="C21" s="95"/>
      <c r="D21" s="103">
        <v>0.23300000000000001</v>
      </c>
      <c r="E21" s="86">
        <v>0.47499999999999998</v>
      </c>
      <c r="F21" s="86">
        <f t="shared" si="1"/>
        <v>1.5529999999999999</v>
      </c>
      <c r="G21" s="86">
        <v>1.5529999999999999</v>
      </c>
      <c r="H21" s="92">
        <v>1510</v>
      </c>
      <c r="I21" s="210">
        <v>1532</v>
      </c>
      <c r="J21" s="97" t="s">
        <v>101</v>
      </c>
    </row>
    <row r="22" spans="1:10">
      <c r="A22" s="93">
        <v>0.751</v>
      </c>
      <c r="B22" s="94" t="s">
        <v>98</v>
      </c>
      <c r="C22" s="95"/>
      <c r="D22" s="103">
        <v>0.52500000000000002</v>
      </c>
      <c r="E22" s="104">
        <v>0.78900000000000003</v>
      </c>
      <c r="F22" s="86">
        <f t="shared" si="1"/>
        <v>1.367</v>
      </c>
      <c r="G22" s="104">
        <v>1.367</v>
      </c>
      <c r="H22" s="92">
        <v>2668</v>
      </c>
      <c r="I22" s="210">
        <v>2598</v>
      </c>
      <c r="J22" s="97" t="s">
        <v>255</v>
      </c>
    </row>
    <row r="23" spans="1:10">
      <c r="A23" s="93">
        <v>0.874</v>
      </c>
      <c r="B23" s="94" t="s">
        <v>99</v>
      </c>
      <c r="C23" s="95"/>
      <c r="D23" s="103">
        <v>0.214</v>
      </c>
      <c r="E23" s="104">
        <v>0.42</v>
      </c>
      <c r="F23" s="86">
        <f t="shared" si="1"/>
        <v>1.1970000000000001</v>
      </c>
      <c r="G23" s="104">
        <v>1.1970000000000001</v>
      </c>
      <c r="H23" s="92">
        <v>1217</v>
      </c>
      <c r="I23" s="210">
        <v>1242</v>
      </c>
      <c r="J23" s="97" t="s">
        <v>255</v>
      </c>
    </row>
    <row r="24" spans="1:10">
      <c r="A24" s="93">
        <v>0.874</v>
      </c>
      <c r="B24" s="94" t="s">
        <v>100</v>
      </c>
      <c r="C24" s="95"/>
      <c r="D24" s="103">
        <v>7.7130000000000001</v>
      </c>
      <c r="E24" s="104">
        <v>15.218</v>
      </c>
      <c r="F24" s="86">
        <f t="shared" si="1"/>
        <v>26.170999999999999</v>
      </c>
      <c r="G24" s="104">
        <v>26.170999999999999</v>
      </c>
      <c r="H24" s="92">
        <v>28945</v>
      </c>
      <c r="I24" s="210">
        <v>28764</v>
      </c>
      <c r="J24" s="97" t="s">
        <v>255</v>
      </c>
    </row>
    <row r="25" spans="1:10">
      <c r="A25" s="93">
        <v>0.878</v>
      </c>
      <c r="B25" s="94" t="s">
        <v>126</v>
      </c>
      <c r="C25" s="95"/>
      <c r="D25" s="103">
        <v>0</v>
      </c>
      <c r="E25" s="104">
        <v>4.0389999999999997</v>
      </c>
      <c r="F25" s="86">
        <f t="shared" si="1"/>
        <v>20.033999999999999</v>
      </c>
      <c r="G25" s="104">
        <v>20.033999999999999</v>
      </c>
      <c r="H25" s="92">
        <v>44500</v>
      </c>
      <c r="I25" s="210">
        <v>41063</v>
      </c>
      <c r="J25" s="97" t="s">
        <v>255</v>
      </c>
    </row>
    <row r="26" spans="1:10">
      <c r="A26" s="93">
        <v>0.66900000000000004</v>
      </c>
      <c r="B26" s="94" t="s">
        <v>127</v>
      </c>
      <c r="C26" s="95"/>
      <c r="D26" s="103">
        <v>16.212</v>
      </c>
      <c r="E26" s="104">
        <v>23.943000000000001</v>
      </c>
      <c r="F26" s="86">
        <f t="shared" si="1"/>
        <v>0</v>
      </c>
      <c r="G26" s="104">
        <v>0</v>
      </c>
      <c r="H26" s="92">
        <v>114455</v>
      </c>
      <c r="I26" s="210">
        <v>69361</v>
      </c>
      <c r="J26" s="97" t="s">
        <v>256</v>
      </c>
    </row>
    <row r="27" spans="1:10">
      <c r="A27" s="93">
        <v>0.873</v>
      </c>
      <c r="B27" s="94" t="s">
        <v>128</v>
      </c>
      <c r="C27" s="95"/>
      <c r="D27" s="103">
        <v>1.8819999999999999</v>
      </c>
      <c r="E27" s="104">
        <v>5.1740000000000004</v>
      </c>
      <c r="F27" s="86">
        <f t="shared" si="1"/>
        <v>20.170000000000002</v>
      </c>
      <c r="G27" s="104">
        <v>20.170000000000002</v>
      </c>
      <c r="H27" s="92">
        <v>48140</v>
      </c>
      <c r="I27" s="210">
        <v>43852</v>
      </c>
      <c r="J27" s="97" t="s">
        <v>255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honeticPr fontId="2" type="noConversion"/>
  <printOptions horizontalCentered="1" verticalCentered="1"/>
  <pageMargins left="0.25" right="0.25" top="1" bottom="1" header="0.5" footer="0.5"/>
  <pageSetup scale="79"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S58"/>
  <sheetViews>
    <sheetView topLeftCell="A3" zoomScaleNormal="100" workbookViewId="0">
      <selection activeCell="D8" sqref="D8"/>
    </sheetView>
  </sheetViews>
  <sheetFormatPr defaultColWidth="11" defaultRowHeight="13.2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32" t="s">
        <v>7</v>
      </c>
      <c r="B1" s="232"/>
      <c r="C1" s="232"/>
      <c r="D1" s="232"/>
      <c r="E1" s="232"/>
      <c r="F1" s="232"/>
      <c r="G1" s="232"/>
      <c r="H1" s="2"/>
    </row>
    <row r="2" spans="1:15">
      <c r="A2" s="232" t="s">
        <v>219</v>
      </c>
      <c r="B2" s="232"/>
      <c r="C2" s="232"/>
      <c r="D2" s="232"/>
      <c r="E2" s="232"/>
      <c r="F2" s="232"/>
      <c r="G2" s="232"/>
      <c r="H2" s="2"/>
    </row>
    <row r="3" spans="1:15">
      <c r="A3" s="232" t="s">
        <v>220</v>
      </c>
      <c r="B3" s="232"/>
      <c r="C3" s="232"/>
      <c r="D3" s="232"/>
      <c r="E3" s="232"/>
      <c r="F3" s="232"/>
      <c r="G3" s="232"/>
      <c r="H3" s="2"/>
    </row>
    <row r="4" spans="1:15">
      <c r="A4" s="232" t="s">
        <v>427</v>
      </c>
      <c r="B4" s="232"/>
      <c r="C4" s="232"/>
      <c r="D4" s="232"/>
      <c r="E4" s="232"/>
      <c r="F4" s="232"/>
      <c r="G4" s="232"/>
      <c r="H4" s="2"/>
    </row>
    <row r="5" spans="1:15">
      <c r="A5" s="114"/>
      <c r="B5" s="114"/>
      <c r="C5" s="115"/>
      <c r="D5" s="115" t="s">
        <v>414</v>
      </c>
      <c r="E5" s="115" t="s">
        <v>414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278</v>
      </c>
      <c r="O5" s="5" t="s">
        <v>278</v>
      </c>
    </row>
    <row r="6" spans="1:15">
      <c r="A6" s="116" t="s">
        <v>5</v>
      </c>
      <c r="B6" s="116" t="s">
        <v>3</v>
      </c>
      <c r="C6" s="116" t="s">
        <v>3</v>
      </c>
      <c r="D6" s="116" t="s">
        <v>251</v>
      </c>
      <c r="E6" s="116" t="s">
        <v>251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41639</v>
      </c>
      <c r="B8" s="190">
        <v>960</v>
      </c>
      <c r="C8" s="190">
        <v>0</v>
      </c>
      <c r="D8" s="119">
        <v>1105</v>
      </c>
      <c r="E8" s="120">
        <v>0</v>
      </c>
      <c r="F8" s="121">
        <f>D8-B8</f>
        <v>145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41670</v>
      </c>
      <c r="B9" s="190">
        <v>968</v>
      </c>
      <c r="C9" s="190">
        <v>0</v>
      </c>
      <c r="D9" s="133">
        <v>914</v>
      </c>
      <c r="E9" s="120">
        <v>0</v>
      </c>
      <c r="F9" s="121">
        <f t="shared" ref="F9:F19" si="1">D9-B9</f>
        <v>-54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41701</v>
      </c>
      <c r="B10" s="190">
        <v>783</v>
      </c>
      <c r="C10" s="190">
        <v>0</v>
      </c>
      <c r="D10" s="119">
        <v>772</v>
      </c>
      <c r="E10" s="120">
        <v>0</v>
      </c>
      <c r="F10" s="121">
        <f t="shared" si="1"/>
        <v>-11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41732</v>
      </c>
      <c r="B11" s="190">
        <v>543</v>
      </c>
      <c r="C11" s="190">
        <v>1</v>
      </c>
      <c r="D11" s="119">
        <v>542</v>
      </c>
      <c r="E11" s="120">
        <v>0</v>
      </c>
      <c r="F11" s="121">
        <f t="shared" si="1"/>
        <v>-1</v>
      </c>
      <c r="G11" s="121">
        <f t="shared" si="2"/>
        <v>-1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41763</v>
      </c>
      <c r="B12" s="190">
        <v>125</v>
      </c>
      <c r="C12" s="190">
        <v>37</v>
      </c>
      <c r="D12" s="119">
        <v>304</v>
      </c>
      <c r="E12" s="120">
        <v>14</v>
      </c>
      <c r="F12" s="121">
        <f t="shared" si="1"/>
        <v>179</v>
      </c>
      <c r="G12" s="121">
        <f t="shared" si="2"/>
        <v>-23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41794</v>
      </c>
      <c r="B13" s="190">
        <v>103</v>
      </c>
      <c r="C13" s="190">
        <v>31</v>
      </c>
      <c r="D13" s="119">
        <v>136</v>
      </c>
      <c r="E13" s="120">
        <v>51</v>
      </c>
      <c r="F13" s="121">
        <f t="shared" si="1"/>
        <v>33</v>
      </c>
      <c r="G13" s="121">
        <f t="shared" si="2"/>
        <v>20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41825</v>
      </c>
      <c r="B14" s="190">
        <v>15</v>
      </c>
      <c r="C14" s="190">
        <v>280</v>
      </c>
      <c r="D14" s="119">
        <v>27</v>
      </c>
      <c r="E14" s="120">
        <v>209</v>
      </c>
      <c r="F14" s="121">
        <f t="shared" si="1"/>
        <v>12</v>
      </c>
      <c r="G14" s="121">
        <f t="shared" si="2"/>
        <v>-71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41856</v>
      </c>
      <c r="B15" s="190">
        <v>24</v>
      </c>
      <c r="C15" s="190">
        <v>209</v>
      </c>
      <c r="D15" s="119">
        <v>30</v>
      </c>
      <c r="E15" s="120">
        <v>180</v>
      </c>
      <c r="F15" s="121">
        <f t="shared" si="1"/>
        <v>6</v>
      </c>
      <c r="G15" s="121">
        <f t="shared" si="2"/>
        <v>-29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41887</v>
      </c>
      <c r="B16" s="190">
        <v>169</v>
      </c>
      <c r="C16" s="190">
        <v>15</v>
      </c>
      <c r="D16" s="119">
        <v>160</v>
      </c>
      <c r="E16" s="120">
        <v>40</v>
      </c>
      <c r="F16" s="121">
        <f t="shared" si="1"/>
        <v>-9</v>
      </c>
      <c r="G16" s="121">
        <f t="shared" si="2"/>
        <v>25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41918</v>
      </c>
      <c r="B17" s="190">
        <v>517</v>
      </c>
      <c r="C17" s="190">
        <v>0</v>
      </c>
      <c r="D17" s="119">
        <v>529</v>
      </c>
      <c r="E17" s="120">
        <v>1</v>
      </c>
      <c r="F17" s="121">
        <f t="shared" si="1"/>
        <v>12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41949</v>
      </c>
      <c r="B18" s="190">
        <v>836</v>
      </c>
      <c r="C18" s="190">
        <f t="shared" ref="C18:C19" si="3">E18</f>
        <v>0</v>
      </c>
      <c r="D18" s="119">
        <v>864</v>
      </c>
      <c r="E18" s="120">
        <v>0</v>
      </c>
      <c r="F18" s="121">
        <f t="shared" si="1"/>
        <v>28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41980</v>
      </c>
      <c r="B19" s="190">
        <v>1021</v>
      </c>
      <c r="C19" s="190">
        <f t="shared" si="3"/>
        <v>0</v>
      </c>
      <c r="D19" s="119">
        <v>1137</v>
      </c>
      <c r="E19" s="120">
        <v>0</v>
      </c>
      <c r="F19" s="121">
        <f t="shared" si="1"/>
        <v>116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6064</v>
      </c>
      <c r="C20" s="123">
        <f t="shared" si="4"/>
        <v>573</v>
      </c>
      <c r="D20" s="123">
        <f t="shared" si="4"/>
        <v>6520</v>
      </c>
      <c r="E20" s="123">
        <f t="shared" si="4"/>
        <v>495</v>
      </c>
      <c r="F20" s="123">
        <f t="shared" si="4"/>
        <v>456</v>
      </c>
      <c r="G20" s="123">
        <f t="shared" si="4"/>
        <v>-78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283</v>
      </c>
      <c r="F22" s="127">
        <f>SUM(F17:F19,F8:F13)</f>
        <v>447</v>
      </c>
    </row>
    <row r="23" spans="1:15">
      <c r="A23" s="2" t="s">
        <v>407</v>
      </c>
      <c r="G23" s="127">
        <f>SUM(G12:G16)</f>
        <v>-78</v>
      </c>
    </row>
    <row r="24" spans="1:15">
      <c r="H24" s="14"/>
      <c r="J24" s="115" t="s">
        <v>406</v>
      </c>
      <c r="K24" s="115" t="s">
        <v>406</v>
      </c>
    </row>
    <row r="25" spans="1:15">
      <c r="H25" s="14"/>
      <c r="J25" s="227" t="s">
        <v>251</v>
      </c>
      <c r="K25" s="227" t="s">
        <v>251</v>
      </c>
    </row>
    <row r="26" spans="1:15">
      <c r="D26"/>
      <c r="E26" s="120"/>
      <c r="H26" s="6"/>
      <c r="J26" s="227" t="s">
        <v>4</v>
      </c>
      <c r="K26" s="227" t="s">
        <v>9</v>
      </c>
    </row>
    <row r="27" spans="1:15">
      <c r="D27"/>
      <c r="E27"/>
      <c r="H27" s="6"/>
      <c r="J27" s="119">
        <v>1114</v>
      </c>
      <c r="K27" s="120">
        <v>0</v>
      </c>
    </row>
    <row r="28" spans="1:15">
      <c r="D28"/>
      <c r="E28"/>
      <c r="H28" s="6"/>
      <c r="J28" s="133">
        <v>910</v>
      </c>
      <c r="K28" s="120">
        <v>0</v>
      </c>
    </row>
    <row r="29" spans="1:15">
      <c r="D29"/>
      <c r="E29"/>
      <c r="H29" s="6"/>
      <c r="J29" s="119">
        <v>772</v>
      </c>
      <c r="K29" s="120">
        <v>0</v>
      </c>
    </row>
    <row r="30" spans="1:15">
      <c r="D30"/>
      <c r="E30"/>
      <c r="H30" s="6"/>
      <c r="J30" s="119">
        <v>539</v>
      </c>
      <c r="K30" s="120">
        <v>0</v>
      </c>
    </row>
    <row r="31" spans="1:15">
      <c r="D31"/>
      <c r="E31"/>
      <c r="H31" s="6"/>
      <c r="J31" s="119">
        <v>311</v>
      </c>
      <c r="K31" s="120">
        <v>13</v>
      </c>
    </row>
    <row r="32" spans="1:15">
      <c r="D32"/>
      <c r="E32"/>
      <c r="H32" s="6"/>
      <c r="J32" s="119">
        <v>139</v>
      </c>
      <c r="K32" s="120">
        <v>52</v>
      </c>
    </row>
    <row r="33" spans="4:19">
      <c r="D33"/>
      <c r="E33"/>
      <c r="H33" s="6"/>
      <c r="J33" s="119">
        <v>29</v>
      </c>
      <c r="K33" s="120">
        <v>205</v>
      </c>
    </row>
    <row r="34" spans="4:19">
      <c r="D34"/>
      <c r="E34"/>
      <c r="H34" s="6"/>
      <c r="J34" s="119">
        <v>31</v>
      </c>
      <c r="K34" s="120">
        <v>177</v>
      </c>
    </row>
    <row r="35" spans="4:19">
      <c r="D35"/>
      <c r="E35"/>
      <c r="H35" s="6"/>
      <c r="J35" s="119">
        <v>158</v>
      </c>
      <c r="K35" s="120">
        <v>42</v>
      </c>
    </row>
    <row r="36" spans="4:19">
      <c r="D36"/>
      <c r="E36"/>
      <c r="H36" s="6"/>
      <c r="J36" s="119">
        <v>526</v>
      </c>
      <c r="K36" s="120">
        <v>1</v>
      </c>
    </row>
    <row r="37" spans="4:19">
      <c r="D37"/>
      <c r="E37"/>
      <c r="H37" s="6"/>
      <c r="J37" s="119">
        <v>864</v>
      </c>
      <c r="K37" s="120">
        <v>0</v>
      </c>
    </row>
    <row r="38" spans="4:19">
      <c r="D38"/>
      <c r="E38"/>
      <c r="H38" s="8"/>
      <c r="J38" s="119">
        <v>1138</v>
      </c>
      <c r="K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50"/>
  <sheetViews>
    <sheetView zoomScaleNormal="100" workbookViewId="0">
      <selection activeCell="C36" sqref="C36:H36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5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5" customHeight="1">
      <c r="A2" s="136" t="s">
        <v>249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2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2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3.2">
      <c r="A5" s="137">
        <v>1</v>
      </c>
      <c r="B5" s="137" t="s">
        <v>413</v>
      </c>
      <c r="C5" s="139">
        <v>0</v>
      </c>
      <c r="D5" s="139">
        <v>3</v>
      </c>
      <c r="E5" s="139">
        <v>166</v>
      </c>
      <c r="F5" s="139">
        <v>560</v>
      </c>
      <c r="G5" s="139">
        <v>811</v>
      </c>
      <c r="H5" s="139">
        <v>1179</v>
      </c>
      <c r="I5" s="139">
        <v>960</v>
      </c>
      <c r="J5" s="139">
        <v>968</v>
      </c>
      <c r="K5" s="139">
        <v>783</v>
      </c>
      <c r="L5" s="139">
        <v>543</v>
      </c>
      <c r="M5" s="139">
        <v>125</v>
      </c>
      <c r="N5" s="139">
        <v>103</v>
      </c>
      <c r="O5" s="140">
        <f>SUM(C5:N5)</f>
        <v>6201</v>
      </c>
    </row>
    <row r="6" spans="1:21" ht="13.2">
      <c r="A6" s="137">
        <v>2</v>
      </c>
      <c r="B6" s="137" t="s">
        <v>405</v>
      </c>
      <c r="C6" s="139">
        <v>20</v>
      </c>
      <c r="D6" s="139">
        <v>10</v>
      </c>
      <c r="E6" s="139">
        <v>158</v>
      </c>
      <c r="F6" s="139">
        <v>508</v>
      </c>
      <c r="G6" s="139">
        <v>637</v>
      </c>
      <c r="H6" s="139">
        <v>1289</v>
      </c>
      <c r="I6" s="139">
        <v>1379</v>
      </c>
      <c r="J6" s="139">
        <v>992</v>
      </c>
      <c r="K6" s="139">
        <v>741</v>
      </c>
      <c r="L6" s="139">
        <v>556</v>
      </c>
      <c r="M6" s="139">
        <v>272</v>
      </c>
      <c r="N6" s="139">
        <v>66</v>
      </c>
      <c r="O6" s="140">
        <f>SUM(C6:N6)</f>
        <v>6628</v>
      </c>
    </row>
    <row r="7" spans="1:21" ht="13.2">
      <c r="A7" s="137">
        <v>3</v>
      </c>
      <c r="B7" s="137" t="s">
        <v>349</v>
      </c>
      <c r="C7" s="139">
        <v>5</v>
      </c>
      <c r="D7" s="139">
        <v>11</v>
      </c>
      <c r="E7" s="139">
        <v>197</v>
      </c>
      <c r="F7" s="139">
        <v>322</v>
      </c>
      <c r="G7" s="139">
        <v>899</v>
      </c>
      <c r="H7" s="139">
        <v>1054</v>
      </c>
      <c r="I7" s="139">
        <v>1048</v>
      </c>
      <c r="J7" s="139">
        <v>753</v>
      </c>
      <c r="K7" s="139">
        <v>683</v>
      </c>
      <c r="L7" s="139">
        <v>308</v>
      </c>
      <c r="M7" s="139">
        <v>198</v>
      </c>
      <c r="N7" s="139">
        <v>110</v>
      </c>
      <c r="O7" s="140">
        <f>SUM(C7:N7)</f>
        <v>5588</v>
      </c>
      <c r="P7" s="28"/>
      <c r="Q7" s="28"/>
      <c r="R7" s="28"/>
      <c r="S7" s="28"/>
      <c r="T7" s="28"/>
      <c r="U7" s="28"/>
    </row>
    <row r="8" spans="1:21" ht="13.2">
      <c r="A8" s="137">
        <v>4</v>
      </c>
      <c r="B8" s="137" t="s">
        <v>344</v>
      </c>
      <c r="C8" s="139">
        <v>7</v>
      </c>
      <c r="D8" s="139">
        <v>5</v>
      </c>
      <c r="E8" s="139">
        <v>94</v>
      </c>
      <c r="F8" s="139">
        <v>357</v>
      </c>
      <c r="G8" s="139">
        <v>906</v>
      </c>
      <c r="H8" s="139">
        <v>991</v>
      </c>
      <c r="I8" s="139">
        <v>1049</v>
      </c>
      <c r="J8" s="139">
        <v>713</v>
      </c>
      <c r="K8" s="139">
        <v>597</v>
      </c>
      <c r="L8" s="139">
        <v>519</v>
      </c>
      <c r="M8" s="139">
        <v>157</v>
      </c>
      <c r="N8" s="139">
        <v>25</v>
      </c>
      <c r="O8" s="140">
        <f t="shared" ref="O8:O34" si="0">SUM(C8:N8)</f>
        <v>5420</v>
      </c>
      <c r="P8" s="28"/>
      <c r="Q8" s="28"/>
      <c r="R8" s="28"/>
      <c r="S8" s="28"/>
      <c r="T8" s="28"/>
      <c r="U8" s="28"/>
    </row>
    <row r="9" spans="1:21" ht="13.2">
      <c r="A9" s="137">
        <v>5</v>
      </c>
      <c r="B9" s="137" t="s">
        <v>301</v>
      </c>
      <c r="C9" s="139">
        <v>0</v>
      </c>
      <c r="D9" s="139">
        <v>7</v>
      </c>
      <c r="E9" s="139">
        <v>160</v>
      </c>
      <c r="F9" s="139">
        <v>590</v>
      </c>
      <c r="G9" s="139">
        <v>898</v>
      </c>
      <c r="H9" s="139">
        <v>1213</v>
      </c>
      <c r="I9" s="139">
        <v>1090</v>
      </c>
      <c r="J9" s="139">
        <v>1085</v>
      </c>
      <c r="K9" s="139">
        <v>780</v>
      </c>
      <c r="L9" s="139">
        <v>537</v>
      </c>
      <c r="M9" s="139">
        <v>227</v>
      </c>
      <c r="N9" s="139">
        <v>106</v>
      </c>
      <c r="O9" s="140">
        <f t="shared" si="0"/>
        <v>6693</v>
      </c>
      <c r="P9" s="28"/>
      <c r="Q9" s="28"/>
      <c r="R9" s="28"/>
      <c r="S9" s="28"/>
      <c r="T9" s="28"/>
      <c r="U9" s="28"/>
    </row>
    <row r="10" spans="1:21" ht="13.2">
      <c r="A10" s="137">
        <v>6</v>
      </c>
      <c r="B10" s="137" t="s">
        <v>288</v>
      </c>
      <c r="C10" s="139">
        <v>20</v>
      </c>
      <c r="D10" s="139">
        <v>14</v>
      </c>
      <c r="E10" s="139">
        <v>68</v>
      </c>
      <c r="F10" s="139">
        <v>504</v>
      </c>
      <c r="G10" s="139">
        <v>779</v>
      </c>
      <c r="H10" s="139">
        <v>1040</v>
      </c>
      <c r="I10" s="139">
        <v>1243</v>
      </c>
      <c r="J10" s="139">
        <v>869</v>
      </c>
      <c r="K10" s="139">
        <v>730</v>
      </c>
      <c r="L10" s="139">
        <v>561</v>
      </c>
      <c r="M10" s="139">
        <v>272</v>
      </c>
      <c r="N10" s="139">
        <v>140</v>
      </c>
      <c r="O10" s="140">
        <f t="shared" si="0"/>
        <v>6240</v>
      </c>
      <c r="P10" s="28"/>
      <c r="Q10" s="28"/>
      <c r="R10" s="28"/>
      <c r="S10" s="28"/>
      <c r="T10" s="28"/>
      <c r="U10" s="28"/>
    </row>
    <row r="11" spans="1:21" ht="13.2">
      <c r="A11" s="137">
        <v>7</v>
      </c>
      <c r="B11" s="137" t="s">
        <v>284</v>
      </c>
      <c r="C11" s="139">
        <v>40</v>
      </c>
      <c r="D11" s="139">
        <v>8</v>
      </c>
      <c r="E11" s="139">
        <v>99</v>
      </c>
      <c r="F11" s="139">
        <v>516</v>
      </c>
      <c r="G11" s="139">
        <v>890</v>
      </c>
      <c r="H11" s="139">
        <v>1118</v>
      </c>
      <c r="I11" s="139">
        <v>1078</v>
      </c>
      <c r="J11" s="139">
        <v>930</v>
      </c>
      <c r="K11" s="139">
        <v>809</v>
      </c>
      <c r="L11" s="139">
        <v>494</v>
      </c>
      <c r="M11" s="139">
        <v>345</v>
      </c>
      <c r="N11" s="139">
        <v>175</v>
      </c>
      <c r="O11" s="140">
        <f t="shared" si="0"/>
        <v>6502</v>
      </c>
      <c r="P11" s="29"/>
      <c r="Q11" s="28"/>
      <c r="R11" s="28"/>
      <c r="S11" s="28"/>
      <c r="T11" s="28"/>
      <c r="U11" s="28"/>
    </row>
    <row r="12" spans="1:21" ht="13.2">
      <c r="A12" s="137">
        <v>8</v>
      </c>
      <c r="B12" s="137" t="s">
        <v>276</v>
      </c>
      <c r="C12" s="141">
        <v>48</v>
      </c>
      <c r="D12" s="141">
        <v>47</v>
      </c>
      <c r="E12" s="141">
        <v>158</v>
      </c>
      <c r="F12" s="141">
        <v>472</v>
      </c>
      <c r="G12" s="141">
        <v>948</v>
      </c>
      <c r="H12" s="141">
        <v>1096</v>
      </c>
      <c r="I12" s="141">
        <v>1103</v>
      </c>
      <c r="J12" s="141">
        <v>1006</v>
      </c>
      <c r="K12" s="141">
        <v>790</v>
      </c>
      <c r="L12" s="141">
        <v>698</v>
      </c>
      <c r="M12" s="141">
        <v>401</v>
      </c>
      <c r="N12" s="141">
        <v>192</v>
      </c>
      <c r="O12" s="140">
        <f t="shared" si="0"/>
        <v>6959</v>
      </c>
      <c r="Q12" s="28"/>
      <c r="R12" s="28"/>
      <c r="S12" s="28"/>
      <c r="T12" s="28"/>
      <c r="U12" s="28"/>
    </row>
    <row r="13" spans="1:21" ht="13.2">
      <c r="A13" s="137">
        <v>9</v>
      </c>
      <c r="B13" s="137" t="s">
        <v>285</v>
      </c>
      <c r="C13" s="141">
        <v>17</v>
      </c>
      <c r="D13" s="141">
        <v>23</v>
      </c>
      <c r="E13" s="141">
        <v>103</v>
      </c>
      <c r="F13" s="141">
        <v>668</v>
      </c>
      <c r="G13" s="141">
        <v>834</v>
      </c>
      <c r="H13" s="141">
        <v>1252</v>
      </c>
      <c r="I13" s="141">
        <v>919</v>
      </c>
      <c r="J13" s="141">
        <v>751</v>
      </c>
      <c r="K13" s="141">
        <v>733</v>
      </c>
      <c r="L13" s="141">
        <v>538</v>
      </c>
      <c r="M13" s="141">
        <v>420</v>
      </c>
      <c r="N13" s="141">
        <v>190</v>
      </c>
      <c r="O13" s="140">
        <f t="shared" si="0"/>
        <v>6448</v>
      </c>
      <c r="Q13" s="28"/>
      <c r="R13" s="28"/>
      <c r="S13" s="28"/>
      <c r="T13" s="28"/>
      <c r="U13" s="28"/>
    </row>
    <row r="14" spans="1:21" ht="13.2">
      <c r="A14" s="137">
        <v>10</v>
      </c>
      <c r="B14" s="137" t="s">
        <v>252</v>
      </c>
      <c r="C14" s="141">
        <v>8</v>
      </c>
      <c r="D14" s="141">
        <v>52</v>
      </c>
      <c r="E14" s="141">
        <v>142</v>
      </c>
      <c r="F14" s="141">
        <v>529</v>
      </c>
      <c r="G14" s="141">
        <v>785</v>
      </c>
      <c r="H14" s="141">
        <v>1328</v>
      </c>
      <c r="I14" s="141">
        <v>1204</v>
      </c>
      <c r="J14" s="139">
        <v>957</v>
      </c>
      <c r="K14" s="141">
        <v>936</v>
      </c>
      <c r="L14" s="141">
        <v>586</v>
      </c>
      <c r="M14" s="141">
        <v>303</v>
      </c>
      <c r="N14" s="141">
        <v>93</v>
      </c>
      <c r="O14" s="140">
        <f t="shared" si="0"/>
        <v>6923</v>
      </c>
      <c r="Q14" s="28"/>
      <c r="R14" s="28"/>
      <c r="S14" s="28"/>
      <c r="T14" s="28"/>
      <c r="U14" s="28"/>
    </row>
    <row r="15" spans="1:21" ht="13.2">
      <c r="A15" s="137">
        <v>11</v>
      </c>
      <c r="B15" s="137" t="s">
        <v>246</v>
      </c>
      <c r="C15" s="141">
        <v>0</v>
      </c>
      <c r="D15" s="141">
        <v>27</v>
      </c>
      <c r="E15" s="141">
        <v>194</v>
      </c>
      <c r="F15" s="141">
        <v>553</v>
      </c>
      <c r="G15" s="141">
        <v>894</v>
      </c>
      <c r="H15" s="141">
        <v>1126</v>
      </c>
      <c r="I15" s="141">
        <v>1243</v>
      </c>
      <c r="J15" s="139">
        <v>952</v>
      </c>
      <c r="K15" s="141">
        <v>880</v>
      </c>
      <c r="L15" s="141">
        <v>683</v>
      </c>
      <c r="M15" s="141">
        <v>274</v>
      </c>
      <c r="N15" s="141">
        <v>176</v>
      </c>
      <c r="O15" s="140">
        <f t="shared" si="0"/>
        <v>7002</v>
      </c>
      <c r="Q15" s="28"/>
      <c r="R15" s="28"/>
      <c r="S15" s="28"/>
      <c r="T15" s="28"/>
      <c r="U15" s="28"/>
    </row>
    <row r="16" spans="1:21" ht="13.2">
      <c r="A16" s="137">
        <v>12</v>
      </c>
      <c r="B16" s="137" t="s">
        <v>224</v>
      </c>
      <c r="C16" s="141">
        <v>8</v>
      </c>
      <c r="D16" s="141">
        <v>30</v>
      </c>
      <c r="E16" s="141">
        <v>170</v>
      </c>
      <c r="F16" s="141">
        <v>552</v>
      </c>
      <c r="G16" s="141">
        <v>865</v>
      </c>
      <c r="H16" s="141">
        <v>1122</v>
      </c>
      <c r="I16" s="141">
        <v>1243</v>
      </c>
      <c r="J16" s="139">
        <v>864</v>
      </c>
      <c r="K16" s="141">
        <v>685</v>
      </c>
      <c r="L16" s="141">
        <v>548</v>
      </c>
      <c r="M16" s="141">
        <v>270</v>
      </c>
      <c r="N16" s="141">
        <v>136</v>
      </c>
      <c r="O16" s="140">
        <f t="shared" si="0"/>
        <v>6493</v>
      </c>
      <c r="Q16" s="28"/>
      <c r="R16" s="28"/>
      <c r="S16" s="28"/>
      <c r="T16" s="28"/>
      <c r="U16" s="28"/>
    </row>
    <row r="17" spans="1:21" ht="13.2">
      <c r="A17" s="137">
        <v>13</v>
      </c>
      <c r="B17" s="137" t="s">
        <v>225</v>
      </c>
      <c r="C17" s="141">
        <v>11</v>
      </c>
      <c r="D17" s="141">
        <v>22</v>
      </c>
      <c r="E17" s="141">
        <v>229</v>
      </c>
      <c r="F17" s="141">
        <v>489</v>
      </c>
      <c r="G17" s="141">
        <v>919</v>
      </c>
      <c r="H17" s="141">
        <v>1258</v>
      </c>
      <c r="I17" s="141">
        <v>905</v>
      </c>
      <c r="J17" s="139">
        <v>949</v>
      </c>
      <c r="K17" s="141">
        <v>812</v>
      </c>
      <c r="L17" s="141">
        <v>525</v>
      </c>
      <c r="M17" s="141">
        <v>301</v>
      </c>
      <c r="N17" s="141">
        <v>104</v>
      </c>
      <c r="O17" s="140">
        <f t="shared" si="0"/>
        <v>6524</v>
      </c>
      <c r="Q17" s="28"/>
      <c r="R17" s="28"/>
      <c r="S17" s="28"/>
      <c r="T17" s="28"/>
      <c r="U17" s="28"/>
    </row>
    <row r="18" spans="1:21" ht="13.2">
      <c r="A18" s="137">
        <v>14</v>
      </c>
      <c r="B18" s="137" t="s">
        <v>226</v>
      </c>
      <c r="C18" s="141">
        <v>16</v>
      </c>
      <c r="D18" s="141">
        <v>34</v>
      </c>
      <c r="E18" s="141">
        <v>204</v>
      </c>
      <c r="F18" s="141">
        <v>480</v>
      </c>
      <c r="G18" s="141">
        <v>857</v>
      </c>
      <c r="H18" s="141">
        <v>1020</v>
      </c>
      <c r="I18" s="141">
        <v>1128</v>
      </c>
      <c r="J18" s="139">
        <v>842</v>
      </c>
      <c r="K18" s="141">
        <v>711</v>
      </c>
      <c r="L18" s="141">
        <v>503</v>
      </c>
      <c r="M18" s="141">
        <v>260</v>
      </c>
      <c r="N18" s="141">
        <v>166</v>
      </c>
      <c r="O18" s="140">
        <f t="shared" si="0"/>
        <v>6221</v>
      </c>
      <c r="Q18" s="28"/>
      <c r="R18" s="28"/>
      <c r="S18" s="28"/>
      <c r="T18" s="28"/>
      <c r="U18" s="28"/>
    </row>
    <row r="19" spans="1:21" ht="13.2">
      <c r="A19" s="137">
        <v>15</v>
      </c>
      <c r="B19" s="137" t="s">
        <v>227</v>
      </c>
      <c r="C19" s="141">
        <v>9</v>
      </c>
      <c r="D19" s="141">
        <v>1</v>
      </c>
      <c r="E19" s="141">
        <v>151</v>
      </c>
      <c r="F19" s="141">
        <v>418</v>
      </c>
      <c r="G19" s="141">
        <v>1056</v>
      </c>
      <c r="H19" s="141">
        <v>1083</v>
      </c>
      <c r="I19" s="141">
        <v>1193</v>
      </c>
      <c r="J19" s="139">
        <v>945</v>
      </c>
      <c r="K19" s="141">
        <v>668</v>
      </c>
      <c r="L19" s="141">
        <v>455</v>
      </c>
      <c r="M19" s="141">
        <v>315</v>
      </c>
      <c r="N19" s="141">
        <v>131</v>
      </c>
      <c r="O19" s="140">
        <f t="shared" si="0"/>
        <v>6425</v>
      </c>
      <c r="Q19" s="28"/>
      <c r="R19" s="28"/>
      <c r="S19" s="28"/>
      <c r="T19" s="28"/>
      <c r="U19" s="28"/>
    </row>
    <row r="20" spans="1:21" ht="13.2">
      <c r="A20" s="137">
        <v>16</v>
      </c>
      <c r="B20" s="137" t="s">
        <v>228</v>
      </c>
      <c r="C20" s="141">
        <v>28</v>
      </c>
      <c r="D20" s="141">
        <v>26</v>
      </c>
      <c r="E20" s="141">
        <v>219</v>
      </c>
      <c r="F20" s="141">
        <v>678</v>
      </c>
      <c r="G20" s="141">
        <v>839</v>
      </c>
      <c r="H20" s="141">
        <v>962</v>
      </c>
      <c r="I20" s="141">
        <v>957</v>
      </c>
      <c r="J20" s="139">
        <v>885</v>
      </c>
      <c r="K20" s="141">
        <v>745</v>
      </c>
      <c r="L20" s="141">
        <v>588</v>
      </c>
      <c r="M20" s="141">
        <v>365</v>
      </c>
      <c r="N20" s="141">
        <v>90</v>
      </c>
      <c r="O20" s="140">
        <f t="shared" si="0"/>
        <v>6382</v>
      </c>
      <c r="Q20" s="28"/>
      <c r="R20" s="28"/>
      <c r="S20" s="28"/>
      <c r="T20" s="28"/>
      <c r="U20" s="28"/>
    </row>
    <row r="21" spans="1:21" ht="13.2">
      <c r="A21" s="137">
        <v>17</v>
      </c>
      <c r="B21" s="137" t="s">
        <v>229</v>
      </c>
      <c r="C21" s="141">
        <v>33</v>
      </c>
      <c r="D21" s="141">
        <v>20</v>
      </c>
      <c r="E21" s="141">
        <v>100</v>
      </c>
      <c r="F21" s="141">
        <v>588</v>
      </c>
      <c r="G21" s="141">
        <v>744</v>
      </c>
      <c r="H21" s="141">
        <v>1136</v>
      </c>
      <c r="I21" s="141">
        <v>1063</v>
      </c>
      <c r="J21" s="139">
        <v>934</v>
      </c>
      <c r="K21" s="141">
        <v>938</v>
      </c>
      <c r="L21" s="141">
        <v>581</v>
      </c>
      <c r="M21" s="141">
        <v>412</v>
      </c>
      <c r="N21" s="141">
        <v>137</v>
      </c>
      <c r="O21" s="140">
        <f t="shared" si="0"/>
        <v>6686</v>
      </c>
      <c r="Q21" s="28"/>
      <c r="R21" s="28"/>
      <c r="S21" s="28"/>
      <c r="T21" s="28"/>
      <c r="U21" s="28"/>
    </row>
    <row r="22" spans="1:21" ht="13.2">
      <c r="A22" s="137">
        <v>18</v>
      </c>
      <c r="B22" s="137" t="s">
        <v>230</v>
      </c>
      <c r="C22" s="141">
        <v>51</v>
      </c>
      <c r="D22" s="141">
        <v>43</v>
      </c>
      <c r="E22" s="141">
        <v>285</v>
      </c>
      <c r="F22" s="141">
        <v>572</v>
      </c>
      <c r="G22" s="141">
        <v>1134</v>
      </c>
      <c r="H22" s="141">
        <v>1245</v>
      </c>
      <c r="I22" s="141">
        <v>1168</v>
      </c>
      <c r="J22" s="139">
        <v>1060</v>
      </c>
      <c r="K22" s="141">
        <v>795</v>
      </c>
      <c r="L22" s="141">
        <v>634</v>
      </c>
      <c r="M22" s="141">
        <v>320</v>
      </c>
      <c r="N22" s="141">
        <v>201</v>
      </c>
      <c r="O22" s="140">
        <f t="shared" si="0"/>
        <v>7508</v>
      </c>
      <c r="Q22" s="28"/>
      <c r="R22" s="28"/>
      <c r="S22" s="28"/>
      <c r="T22" s="28"/>
      <c r="U22" s="28"/>
    </row>
    <row r="23" spans="1:21" ht="13.2">
      <c r="A23" s="137">
        <v>19</v>
      </c>
      <c r="B23" s="137" t="s">
        <v>231</v>
      </c>
      <c r="C23" s="141">
        <v>75</v>
      </c>
      <c r="D23" s="141">
        <v>36</v>
      </c>
      <c r="E23" s="141">
        <v>181</v>
      </c>
      <c r="F23" s="141">
        <v>540</v>
      </c>
      <c r="G23" s="141">
        <v>703</v>
      </c>
      <c r="H23" s="141">
        <v>1030</v>
      </c>
      <c r="I23" s="141">
        <v>1143</v>
      </c>
      <c r="J23" s="139">
        <v>908</v>
      </c>
      <c r="K23" s="141">
        <v>799</v>
      </c>
      <c r="L23" s="141">
        <v>496</v>
      </c>
      <c r="M23" s="141">
        <v>363</v>
      </c>
      <c r="N23" s="141">
        <v>142</v>
      </c>
      <c r="O23" s="140">
        <f t="shared" si="0"/>
        <v>6416</v>
      </c>
    </row>
    <row r="24" spans="1:21" ht="13.2">
      <c r="A24" s="137">
        <v>20</v>
      </c>
      <c r="B24" s="137" t="s">
        <v>232</v>
      </c>
      <c r="C24" s="141">
        <v>0</v>
      </c>
      <c r="D24" s="141">
        <v>20</v>
      </c>
      <c r="E24" s="141">
        <v>101</v>
      </c>
      <c r="F24" s="141">
        <v>565</v>
      </c>
      <c r="G24" s="141">
        <v>748</v>
      </c>
      <c r="H24" s="141">
        <v>1119</v>
      </c>
      <c r="I24" s="141">
        <v>1010</v>
      </c>
      <c r="J24" s="139">
        <v>836</v>
      </c>
      <c r="K24" s="141">
        <v>769</v>
      </c>
      <c r="L24" s="141">
        <v>594</v>
      </c>
      <c r="M24" s="141">
        <v>448</v>
      </c>
      <c r="N24" s="141">
        <v>186</v>
      </c>
      <c r="O24" s="140">
        <f t="shared" si="0"/>
        <v>6396</v>
      </c>
    </row>
    <row r="25" spans="1:21" ht="13.2">
      <c r="A25" s="137">
        <v>21</v>
      </c>
      <c r="B25" s="137" t="s">
        <v>233</v>
      </c>
      <c r="C25" s="141">
        <v>35</v>
      </c>
      <c r="D25" s="141">
        <v>15</v>
      </c>
      <c r="E25" s="141">
        <v>116</v>
      </c>
      <c r="F25" s="141">
        <v>549</v>
      </c>
      <c r="G25" s="141">
        <v>785</v>
      </c>
      <c r="H25" s="141">
        <v>1098</v>
      </c>
      <c r="I25" s="141">
        <v>1058</v>
      </c>
      <c r="J25" s="139">
        <v>747</v>
      </c>
      <c r="K25" s="141">
        <v>721</v>
      </c>
      <c r="L25" s="141">
        <v>505</v>
      </c>
      <c r="M25" s="141">
        <v>276</v>
      </c>
      <c r="N25" s="141">
        <v>90</v>
      </c>
      <c r="O25" s="140">
        <f t="shared" si="0"/>
        <v>5995</v>
      </c>
    </row>
    <row r="26" spans="1:21" ht="13.2">
      <c r="A26" s="137">
        <v>22</v>
      </c>
      <c r="B26" s="137" t="s">
        <v>234</v>
      </c>
      <c r="C26" s="141">
        <v>35</v>
      </c>
      <c r="D26" s="141">
        <v>49</v>
      </c>
      <c r="E26" s="141">
        <v>281</v>
      </c>
      <c r="F26" s="141">
        <v>603</v>
      </c>
      <c r="G26" s="141">
        <v>949</v>
      </c>
      <c r="H26" s="141">
        <v>1241</v>
      </c>
      <c r="I26" s="141">
        <v>1130</v>
      </c>
      <c r="J26" s="139">
        <v>928</v>
      </c>
      <c r="K26" s="141">
        <v>794</v>
      </c>
      <c r="L26" s="141">
        <v>642</v>
      </c>
      <c r="M26" s="141">
        <v>264</v>
      </c>
      <c r="N26" s="141">
        <v>154</v>
      </c>
      <c r="O26" s="140">
        <f t="shared" si="0"/>
        <v>7070</v>
      </c>
    </row>
    <row r="27" spans="1:21" ht="13.2">
      <c r="A27" s="137">
        <v>23</v>
      </c>
      <c r="B27" s="137" t="s">
        <v>235</v>
      </c>
      <c r="C27" s="141">
        <v>21</v>
      </c>
      <c r="D27" s="141">
        <v>88</v>
      </c>
      <c r="E27" s="141">
        <v>146</v>
      </c>
      <c r="F27" s="141">
        <v>648</v>
      </c>
      <c r="G27" s="141">
        <v>742</v>
      </c>
      <c r="H27" s="141">
        <v>1120</v>
      </c>
      <c r="I27" s="141">
        <v>1217</v>
      </c>
      <c r="J27" s="139">
        <v>1045</v>
      </c>
      <c r="K27" s="141">
        <v>880</v>
      </c>
      <c r="L27" s="141">
        <v>556</v>
      </c>
      <c r="M27" s="141">
        <v>471</v>
      </c>
      <c r="N27" s="141">
        <v>143</v>
      </c>
      <c r="O27" s="140">
        <f t="shared" si="0"/>
        <v>7077</v>
      </c>
    </row>
    <row r="28" spans="1:21" ht="13.2">
      <c r="A28" s="137">
        <v>24</v>
      </c>
      <c r="B28" s="137" t="s">
        <v>236</v>
      </c>
      <c r="C28" s="141">
        <v>26</v>
      </c>
      <c r="D28" s="141">
        <v>13</v>
      </c>
      <c r="E28" s="141">
        <v>81</v>
      </c>
      <c r="F28" s="141">
        <v>558</v>
      </c>
      <c r="G28" s="141">
        <v>970</v>
      </c>
      <c r="H28" s="141">
        <v>1071</v>
      </c>
      <c r="I28" s="141">
        <v>1045</v>
      </c>
      <c r="J28" s="139">
        <v>771</v>
      </c>
      <c r="K28" s="141">
        <v>771</v>
      </c>
      <c r="L28" s="141">
        <v>578</v>
      </c>
      <c r="M28" s="141">
        <v>262</v>
      </c>
      <c r="N28" s="141">
        <v>170</v>
      </c>
      <c r="O28" s="140">
        <f t="shared" si="0"/>
        <v>6316</v>
      </c>
    </row>
    <row r="29" spans="1:21" ht="13.2">
      <c r="A29" s="137">
        <v>25</v>
      </c>
      <c r="B29" s="137" t="s">
        <v>237</v>
      </c>
      <c r="C29" s="141">
        <v>151</v>
      </c>
      <c r="D29" s="141">
        <v>83</v>
      </c>
      <c r="E29" s="141">
        <v>217</v>
      </c>
      <c r="F29" s="141">
        <v>457</v>
      </c>
      <c r="G29" s="141">
        <v>1063</v>
      </c>
      <c r="H29" s="141">
        <v>1051</v>
      </c>
      <c r="I29" s="141">
        <v>904</v>
      </c>
      <c r="J29" s="139">
        <v>998</v>
      </c>
      <c r="K29" s="141">
        <v>713</v>
      </c>
      <c r="L29" s="141">
        <v>469</v>
      </c>
      <c r="M29" s="141">
        <v>262</v>
      </c>
      <c r="N29" s="141">
        <v>160</v>
      </c>
      <c r="O29" s="140">
        <f t="shared" si="0"/>
        <v>6528</v>
      </c>
      <c r="P29" s="29"/>
    </row>
    <row r="30" spans="1:21" ht="13.2">
      <c r="A30" s="137">
        <v>26</v>
      </c>
      <c r="B30" s="137" t="s">
        <v>238</v>
      </c>
      <c r="C30" s="141">
        <v>32</v>
      </c>
      <c r="D30" s="141">
        <v>60</v>
      </c>
      <c r="E30" s="141">
        <v>232</v>
      </c>
      <c r="F30" s="141">
        <v>481</v>
      </c>
      <c r="G30" s="141">
        <v>916</v>
      </c>
      <c r="H30" s="141">
        <v>1297</v>
      </c>
      <c r="I30" s="141">
        <v>1331</v>
      </c>
      <c r="J30" s="139">
        <v>1102</v>
      </c>
      <c r="K30" s="141">
        <v>834</v>
      </c>
      <c r="L30" s="141">
        <v>578</v>
      </c>
      <c r="M30" s="141">
        <v>192</v>
      </c>
      <c r="N30" s="141">
        <v>165</v>
      </c>
      <c r="O30" s="140">
        <f t="shared" si="0"/>
        <v>7220</v>
      </c>
    </row>
    <row r="31" spans="1:21" ht="13.2">
      <c r="A31" s="137">
        <v>27</v>
      </c>
      <c r="B31" s="137" t="s">
        <v>239</v>
      </c>
      <c r="C31" s="141">
        <v>15</v>
      </c>
      <c r="D31" s="141">
        <v>16</v>
      </c>
      <c r="E31" s="141">
        <v>108</v>
      </c>
      <c r="F31" s="141">
        <v>574</v>
      </c>
      <c r="G31" s="141">
        <v>918</v>
      </c>
      <c r="H31" s="141">
        <v>992</v>
      </c>
      <c r="I31" s="141">
        <v>1024</v>
      </c>
      <c r="J31" s="139">
        <v>750</v>
      </c>
      <c r="K31" s="141">
        <v>598</v>
      </c>
      <c r="L31" s="141">
        <v>477</v>
      </c>
      <c r="M31" s="141">
        <v>206</v>
      </c>
      <c r="N31" s="141">
        <v>61</v>
      </c>
      <c r="O31" s="140">
        <f t="shared" si="0"/>
        <v>5739</v>
      </c>
    </row>
    <row r="32" spans="1:21" ht="13.2">
      <c r="A32" s="137">
        <v>28</v>
      </c>
      <c r="B32" s="137" t="s">
        <v>240</v>
      </c>
      <c r="C32" s="141">
        <v>37</v>
      </c>
      <c r="D32" s="141">
        <v>42</v>
      </c>
      <c r="E32" s="141">
        <v>54</v>
      </c>
      <c r="F32" s="141">
        <v>610</v>
      </c>
      <c r="G32" s="141">
        <v>774</v>
      </c>
      <c r="H32" s="141">
        <v>1356</v>
      </c>
      <c r="I32" s="141">
        <v>1212</v>
      </c>
      <c r="J32" s="139">
        <v>716</v>
      </c>
      <c r="K32" s="141">
        <v>866</v>
      </c>
      <c r="L32" s="141">
        <v>568</v>
      </c>
      <c r="M32" s="141">
        <v>406</v>
      </c>
      <c r="N32" s="141">
        <v>248</v>
      </c>
      <c r="O32" s="140">
        <f t="shared" si="0"/>
        <v>6889</v>
      </c>
    </row>
    <row r="33" spans="1:15" ht="13.2">
      <c r="A33" s="137">
        <v>29</v>
      </c>
      <c r="B33" s="137" t="s">
        <v>241</v>
      </c>
      <c r="C33" s="141">
        <v>22</v>
      </c>
      <c r="D33" s="141">
        <v>76</v>
      </c>
      <c r="E33" s="141">
        <v>149</v>
      </c>
      <c r="F33" s="141">
        <v>554</v>
      </c>
      <c r="G33" s="141">
        <v>805</v>
      </c>
      <c r="H33" s="141">
        <v>1048</v>
      </c>
      <c r="I33" s="141">
        <v>976</v>
      </c>
      <c r="J33" s="139">
        <v>968</v>
      </c>
      <c r="K33" s="141">
        <v>739</v>
      </c>
      <c r="L33" s="141">
        <v>454</v>
      </c>
      <c r="M33" s="141">
        <v>373</v>
      </c>
      <c r="N33" s="141">
        <v>166</v>
      </c>
      <c r="O33" s="140">
        <f t="shared" si="0"/>
        <v>6330</v>
      </c>
    </row>
    <row r="34" spans="1:15" ht="13.2">
      <c r="A34" s="137">
        <v>30</v>
      </c>
      <c r="B34" s="137" t="s">
        <v>242</v>
      </c>
      <c r="C34" s="141">
        <v>47</v>
      </c>
      <c r="D34" s="141">
        <v>16</v>
      </c>
      <c r="E34" s="141">
        <v>240</v>
      </c>
      <c r="F34" s="141">
        <v>361</v>
      </c>
      <c r="G34" s="141">
        <v>856</v>
      </c>
      <c r="H34" s="141">
        <v>1171</v>
      </c>
      <c r="I34" s="141">
        <v>1113</v>
      </c>
      <c r="J34" s="139">
        <v>1205</v>
      </c>
      <c r="K34" s="141">
        <v>873</v>
      </c>
      <c r="L34" s="141">
        <v>473</v>
      </c>
      <c r="M34" s="141">
        <v>364</v>
      </c>
      <c r="N34" s="141">
        <v>65</v>
      </c>
      <c r="O34" s="140">
        <f t="shared" si="0"/>
        <v>6784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95" customHeight="1">
      <c r="A36" s="137"/>
      <c r="B36" s="142" t="s">
        <v>412</v>
      </c>
      <c r="C36" s="143">
        <f t="shared" ref="C36:N36" si="1">AVERAGE(C5:C34)</f>
        <v>27</v>
      </c>
      <c r="D36" s="143">
        <f t="shared" si="1"/>
        <v>30</v>
      </c>
      <c r="E36" s="143">
        <f t="shared" si="1"/>
        <v>160</v>
      </c>
      <c r="F36" s="143">
        <f t="shared" si="1"/>
        <v>529</v>
      </c>
      <c r="G36" s="143">
        <f t="shared" si="1"/>
        <v>864</v>
      </c>
      <c r="H36" s="143">
        <f t="shared" si="1"/>
        <v>1137</v>
      </c>
      <c r="I36" s="143">
        <f t="shared" si="1"/>
        <v>1105</v>
      </c>
      <c r="J36" s="143">
        <f t="shared" si="1"/>
        <v>914</v>
      </c>
      <c r="K36" s="143">
        <f t="shared" si="1"/>
        <v>772</v>
      </c>
      <c r="L36" s="143">
        <f t="shared" si="1"/>
        <v>542</v>
      </c>
      <c r="M36" s="143">
        <f t="shared" si="1"/>
        <v>304</v>
      </c>
      <c r="N36" s="143">
        <f t="shared" si="1"/>
        <v>136</v>
      </c>
      <c r="O36" s="140">
        <f>SUM(C36:N36)</f>
        <v>6520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277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250</v>
      </c>
      <c r="C40" s="57">
        <f>C36-C38</f>
        <v>-5</v>
      </c>
      <c r="D40" s="57">
        <f t="shared" ref="D40:N40" si="2">D36-D38</f>
        <v>-3</v>
      </c>
      <c r="E40" s="57">
        <f t="shared" si="2"/>
        <v>-23</v>
      </c>
      <c r="F40" s="57">
        <f t="shared" si="2"/>
        <v>-11</v>
      </c>
      <c r="G40" s="57">
        <f t="shared" si="2"/>
        <v>-15</v>
      </c>
      <c r="H40" s="57">
        <f t="shared" si="2"/>
        <v>-30</v>
      </c>
      <c r="I40" s="57">
        <f t="shared" si="2"/>
        <v>6</v>
      </c>
      <c r="J40" s="57">
        <f t="shared" si="2"/>
        <v>18</v>
      </c>
      <c r="K40" s="57">
        <f t="shared" si="2"/>
        <v>5</v>
      </c>
      <c r="L40" s="57">
        <f t="shared" si="2"/>
        <v>2</v>
      </c>
      <c r="M40" s="57">
        <f t="shared" si="2"/>
        <v>-17</v>
      </c>
      <c r="N40" s="57">
        <f t="shared" si="2"/>
        <v>0</v>
      </c>
      <c r="O40" s="55">
        <f>SUM(C40:N40)</f>
        <v>-73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243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250</v>
      </c>
      <c r="C44" s="57">
        <f t="shared" ref="C44:N44" si="3">C36-C42</f>
        <v>-17</v>
      </c>
      <c r="D44" s="57">
        <f t="shared" si="3"/>
        <v>-12</v>
      </c>
      <c r="E44" s="57">
        <f t="shared" si="3"/>
        <v>-36</v>
      </c>
      <c r="F44" s="57">
        <f t="shared" si="3"/>
        <v>-25</v>
      </c>
      <c r="G44" s="57">
        <f t="shared" si="3"/>
        <v>-33</v>
      </c>
      <c r="H44" s="57">
        <f t="shared" si="3"/>
        <v>-31</v>
      </c>
      <c r="I44" s="57">
        <f t="shared" si="3"/>
        <v>-64</v>
      </c>
      <c r="J44" s="57">
        <f t="shared" si="3"/>
        <v>-2</v>
      </c>
      <c r="K44" s="57">
        <f t="shared" si="3"/>
        <v>-18</v>
      </c>
      <c r="L44" s="57">
        <f t="shared" si="3"/>
        <v>-15</v>
      </c>
      <c r="M44" s="57">
        <f t="shared" si="3"/>
        <v>-34</v>
      </c>
      <c r="N44" s="57">
        <f t="shared" si="3"/>
        <v>-13</v>
      </c>
      <c r="O44" s="55">
        <f>SUM(C44:N44)</f>
        <v>-300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scale="80"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Normal="100" workbookViewId="0">
      <selection activeCell="C36" sqref="C36:N36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3.2">
      <c r="A2" s="138" t="s">
        <v>286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3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3.2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3.2">
      <c r="A5" s="137">
        <v>1</v>
      </c>
      <c r="B5" s="137">
        <v>2018</v>
      </c>
      <c r="C5" s="146">
        <v>0</v>
      </c>
      <c r="D5" s="146">
        <v>0</v>
      </c>
      <c r="E5" s="146">
        <v>0</v>
      </c>
      <c r="F5" s="146">
        <v>1</v>
      </c>
      <c r="G5" s="146">
        <v>37</v>
      </c>
      <c r="H5" s="146">
        <v>31</v>
      </c>
      <c r="I5" s="146">
        <v>280</v>
      </c>
      <c r="J5" s="146">
        <v>209</v>
      </c>
      <c r="K5" s="146">
        <v>15</v>
      </c>
      <c r="L5" s="146">
        <v>0</v>
      </c>
      <c r="M5" s="146">
        <v>0</v>
      </c>
      <c r="N5" s="146">
        <v>0</v>
      </c>
      <c r="O5" s="138">
        <f>SUM(C5:N5)</f>
        <v>573</v>
      </c>
    </row>
    <row r="6" spans="1:16" ht="13.2">
      <c r="A6" s="137">
        <v>2</v>
      </c>
      <c r="B6" s="137">
        <v>2017</v>
      </c>
      <c r="C6" s="146">
        <v>0</v>
      </c>
      <c r="D6" s="146">
        <v>0</v>
      </c>
      <c r="E6" s="146">
        <v>0</v>
      </c>
      <c r="F6" s="146">
        <v>0</v>
      </c>
      <c r="G6" s="146">
        <v>35</v>
      </c>
      <c r="H6" s="146">
        <v>86</v>
      </c>
      <c r="I6" s="146">
        <v>303</v>
      </c>
      <c r="J6" s="146">
        <v>281</v>
      </c>
      <c r="K6" s="146">
        <v>89</v>
      </c>
      <c r="L6" s="146">
        <v>0</v>
      </c>
      <c r="M6" s="146">
        <v>0</v>
      </c>
      <c r="N6" s="146">
        <v>0</v>
      </c>
      <c r="O6" s="138">
        <f>SUM(C6:N6)</f>
        <v>794</v>
      </c>
    </row>
    <row r="7" spans="1:16" ht="13.2">
      <c r="A7" s="137">
        <v>3</v>
      </c>
      <c r="B7" s="137">
        <v>2016</v>
      </c>
      <c r="C7" s="146">
        <v>0</v>
      </c>
      <c r="D7" s="146">
        <v>0</v>
      </c>
      <c r="E7" s="146">
        <v>0</v>
      </c>
      <c r="F7" s="146">
        <v>6</v>
      </c>
      <c r="G7" s="146">
        <v>6</v>
      </c>
      <c r="H7" s="146">
        <v>114</v>
      </c>
      <c r="I7" s="146">
        <v>152</v>
      </c>
      <c r="J7" s="146">
        <v>209</v>
      </c>
      <c r="K7" s="146">
        <v>7</v>
      </c>
      <c r="L7" s="146">
        <v>0</v>
      </c>
      <c r="M7" s="146">
        <v>0</v>
      </c>
      <c r="N7" s="146">
        <v>0</v>
      </c>
      <c r="O7" s="138">
        <f>SUM(C7:N7)</f>
        <v>494</v>
      </c>
    </row>
    <row r="8" spans="1:16" ht="13.2">
      <c r="A8" s="137">
        <v>4</v>
      </c>
      <c r="B8" s="137">
        <v>2015</v>
      </c>
      <c r="C8" s="146">
        <v>0</v>
      </c>
      <c r="D8" s="146">
        <v>0</v>
      </c>
      <c r="E8" s="146">
        <v>0</v>
      </c>
      <c r="F8" s="146">
        <v>0</v>
      </c>
      <c r="G8" s="146">
        <v>32</v>
      </c>
      <c r="H8" s="146">
        <v>225</v>
      </c>
      <c r="I8" s="146">
        <v>300</v>
      </c>
      <c r="J8" s="146">
        <v>251</v>
      </c>
      <c r="K8" s="146">
        <v>20</v>
      </c>
      <c r="L8" s="146">
        <v>0</v>
      </c>
      <c r="M8" s="146">
        <v>0</v>
      </c>
      <c r="N8" s="146">
        <v>0</v>
      </c>
      <c r="O8" s="138">
        <f t="shared" ref="O8:O34" si="0">SUM(C8:N8)</f>
        <v>828</v>
      </c>
    </row>
    <row r="9" spans="1:16" ht="13.2">
      <c r="A9" s="137">
        <v>5</v>
      </c>
      <c r="B9" s="137">
        <v>2014</v>
      </c>
      <c r="C9" s="146">
        <v>0</v>
      </c>
      <c r="D9" s="146">
        <v>0</v>
      </c>
      <c r="E9" s="146">
        <v>0</v>
      </c>
      <c r="F9" s="146">
        <v>0</v>
      </c>
      <c r="G9" s="146">
        <v>6</v>
      </c>
      <c r="H9" s="146">
        <v>14</v>
      </c>
      <c r="I9" s="146">
        <v>348</v>
      </c>
      <c r="J9" s="146">
        <v>238</v>
      </c>
      <c r="K9" s="146">
        <v>47</v>
      </c>
      <c r="L9" s="146">
        <v>1</v>
      </c>
      <c r="M9" s="146">
        <v>0</v>
      </c>
      <c r="N9" s="146">
        <v>0</v>
      </c>
      <c r="O9" s="138">
        <f t="shared" si="0"/>
        <v>654</v>
      </c>
    </row>
    <row r="10" spans="1:16" ht="13.2">
      <c r="A10" s="137">
        <v>6</v>
      </c>
      <c r="B10" s="137">
        <v>2013</v>
      </c>
      <c r="C10" s="146">
        <v>0</v>
      </c>
      <c r="D10" s="146">
        <v>0</v>
      </c>
      <c r="E10" s="146">
        <v>0</v>
      </c>
      <c r="F10" s="146">
        <v>0</v>
      </c>
      <c r="G10" s="146">
        <v>30</v>
      </c>
      <c r="H10" s="146">
        <v>48</v>
      </c>
      <c r="I10" s="146">
        <v>284</v>
      </c>
      <c r="J10" s="146">
        <v>239</v>
      </c>
      <c r="K10" s="146">
        <v>108</v>
      </c>
      <c r="L10" s="146">
        <v>0</v>
      </c>
      <c r="M10" s="146">
        <v>0</v>
      </c>
      <c r="N10" s="146">
        <v>0</v>
      </c>
      <c r="O10" s="138">
        <f t="shared" si="0"/>
        <v>709</v>
      </c>
    </row>
    <row r="11" spans="1:16" ht="13.2">
      <c r="A11" s="137">
        <v>7</v>
      </c>
      <c r="B11" s="137">
        <v>2012</v>
      </c>
      <c r="C11" s="146">
        <v>0</v>
      </c>
      <c r="D11" s="146">
        <v>0</v>
      </c>
      <c r="E11" s="146">
        <v>0</v>
      </c>
      <c r="F11" s="146">
        <v>2</v>
      </c>
      <c r="G11" s="146">
        <v>8</v>
      </c>
      <c r="H11" s="146">
        <v>20</v>
      </c>
      <c r="I11" s="146">
        <v>251</v>
      </c>
      <c r="J11" s="146">
        <v>227</v>
      </c>
      <c r="K11" s="146">
        <v>27</v>
      </c>
      <c r="L11" s="146">
        <v>0</v>
      </c>
      <c r="M11" s="146">
        <v>0</v>
      </c>
      <c r="N11" s="146">
        <v>0</v>
      </c>
      <c r="O11" s="138">
        <f t="shared" si="0"/>
        <v>535</v>
      </c>
      <c r="P11" s="147"/>
    </row>
    <row r="12" spans="1:16" ht="13.2">
      <c r="A12" s="137">
        <v>8</v>
      </c>
      <c r="B12" s="137">
        <v>2011</v>
      </c>
      <c r="C12" s="137">
        <v>0</v>
      </c>
      <c r="D12" s="137">
        <v>0</v>
      </c>
      <c r="E12" s="137">
        <v>0</v>
      </c>
      <c r="F12" s="137">
        <v>0</v>
      </c>
      <c r="G12" s="137">
        <v>5</v>
      </c>
      <c r="H12" s="137">
        <v>18</v>
      </c>
      <c r="I12" s="137">
        <v>103</v>
      </c>
      <c r="J12" s="137">
        <v>195</v>
      </c>
      <c r="K12" s="137">
        <v>105</v>
      </c>
      <c r="L12" s="137">
        <v>0</v>
      </c>
      <c r="M12" s="137">
        <v>0</v>
      </c>
      <c r="N12" s="137">
        <v>0</v>
      </c>
      <c r="O12" s="138">
        <f t="shared" si="0"/>
        <v>426</v>
      </c>
    </row>
    <row r="13" spans="1:16" ht="13.2">
      <c r="A13" s="137">
        <v>9</v>
      </c>
      <c r="B13" s="137">
        <v>2010</v>
      </c>
      <c r="C13" s="137">
        <v>0</v>
      </c>
      <c r="D13" s="137">
        <v>0</v>
      </c>
      <c r="E13" s="137">
        <v>0</v>
      </c>
      <c r="F13" s="137">
        <v>0</v>
      </c>
      <c r="G13" s="137">
        <v>4</v>
      </c>
      <c r="H13" s="137">
        <v>19</v>
      </c>
      <c r="I13" s="137">
        <v>178</v>
      </c>
      <c r="J13" s="137">
        <v>165</v>
      </c>
      <c r="K13" s="137">
        <v>10</v>
      </c>
      <c r="L13" s="137">
        <v>4</v>
      </c>
      <c r="M13" s="137">
        <v>0</v>
      </c>
      <c r="N13" s="137">
        <v>0</v>
      </c>
      <c r="O13" s="138">
        <f t="shared" si="0"/>
        <v>380</v>
      </c>
    </row>
    <row r="14" spans="1:16" ht="13.2">
      <c r="A14" s="137">
        <v>10</v>
      </c>
      <c r="B14" s="137">
        <v>2009</v>
      </c>
      <c r="C14" s="137">
        <v>0</v>
      </c>
      <c r="D14" s="137">
        <v>0</v>
      </c>
      <c r="E14" s="137">
        <v>0</v>
      </c>
      <c r="F14" s="137">
        <v>0</v>
      </c>
      <c r="G14" s="137">
        <v>23</v>
      </c>
      <c r="H14" s="137">
        <v>47</v>
      </c>
      <c r="I14" s="137">
        <v>245</v>
      </c>
      <c r="J14" s="137">
        <v>196</v>
      </c>
      <c r="K14" s="137">
        <v>78</v>
      </c>
      <c r="L14" s="137">
        <v>0</v>
      </c>
      <c r="M14" s="137">
        <v>0</v>
      </c>
      <c r="N14" s="137">
        <v>0</v>
      </c>
      <c r="O14" s="138">
        <f t="shared" si="0"/>
        <v>589</v>
      </c>
    </row>
    <row r="15" spans="1:16" ht="13.2">
      <c r="A15" s="137">
        <v>11</v>
      </c>
      <c r="B15" s="137">
        <v>2008</v>
      </c>
      <c r="C15" s="137">
        <v>0</v>
      </c>
      <c r="D15" s="137">
        <v>0</v>
      </c>
      <c r="E15" s="137">
        <v>0</v>
      </c>
      <c r="F15" s="137">
        <v>0</v>
      </c>
      <c r="G15" s="137">
        <v>27</v>
      </c>
      <c r="H15" s="137">
        <v>60</v>
      </c>
      <c r="I15" s="137">
        <v>182</v>
      </c>
      <c r="J15" s="137">
        <v>176</v>
      </c>
      <c r="K15" s="137">
        <v>29</v>
      </c>
      <c r="L15" s="137">
        <v>4</v>
      </c>
      <c r="M15" s="137">
        <v>0</v>
      </c>
      <c r="N15" s="137">
        <v>0</v>
      </c>
      <c r="O15" s="138">
        <f t="shared" si="0"/>
        <v>478</v>
      </c>
    </row>
    <row r="16" spans="1:16" ht="13.2">
      <c r="A16" s="137">
        <v>12</v>
      </c>
      <c r="B16" s="137">
        <v>2007</v>
      </c>
      <c r="C16" s="137">
        <v>0</v>
      </c>
      <c r="D16" s="137">
        <v>0</v>
      </c>
      <c r="E16" s="137">
        <v>0</v>
      </c>
      <c r="F16" s="137">
        <v>0</v>
      </c>
      <c r="G16" s="137">
        <v>7</v>
      </c>
      <c r="H16" s="137">
        <v>56</v>
      </c>
      <c r="I16" s="137">
        <v>338</v>
      </c>
      <c r="J16" s="137">
        <v>143</v>
      </c>
      <c r="K16" s="137">
        <v>32</v>
      </c>
      <c r="L16" s="137">
        <v>0</v>
      </c>
      <c r="M16" s="137">
        <v>0</v>
      </c>
      <c r="N16" s="137">
        <v>0</v>
      </c>
      <c r="O16" s="138">
        <f t="shared" si="0"/>
        <v>576</v>
      </c>
    </row>
    <row r="17" spans="1:16" ht="13.2">
      <c r="A17" s="137">
        <v>13</v>
      </c>
      <c r="B17" s="137">
        <v>2006</v>
      </c>
      <c r="C17" s="137">
        <v>0</v>
      </c>
      <c r="D17" s="137">
        <v>0</v>
      </c>
      <c r="E17" s="137">
        <v>0</v>
      </c>
      <c r="F17" s="137">
        <v>0</v>
      </c>
      <c r="G17" s="137">
        <v>41</v>
      </c>
      <c r="H17" s="137">
        <v>66</v>
      </c>
      <c r="I17" s="137">
        <v>285</v>
      </c>
      <c r="J17" s="137">
        <v>161</v>
      </c>
      <c r="K17" s="137">
        <v>62</v>
      </c>
      <c r="L17" s="137">
        <v>0</v>
      </c>
      <c r="M17" s="137">
        <v>0</v>
      </c>
      <c r="N17" s="137">
        <v>0</v>
      </c>
      <c r="O17" s="138">
        <f t="shared" si="0"/>
        <v>615</v>
      </c>
    </row>
    <row r="18" spans="1:16" ht="13.2">
      <c r="A18" s="137">
        <v>14</v>
      </c>
      <c r="B18" s="137">
        <v>2005</v>
      </c>
      <c r="C18" s="137">
        <v>0</v>
      </c>
      <c r="D18" s="137">
        <v>0</v>
      </c>
      <c r="E18" s="137">
        <v>0</v>
      </c>
      <c r="F18" s="137">
        <v>0</v>
      </c>
      <c r="G18" s="137">
        <v>13</v>
      </c>
      <c r="H18" s="137">
        <v>32</v>
      </c>
      <c r="I18" s="137">
        <v>179</v>
      </c>
      <c r="J18" s="137">
        <v>174</v>
      </c>
      <c r="K18" s="137">
        <v>11</v>
      </c>
      <c r="L18" s="137">
        <v>0</v>
      </c>
      <c r="M18" s="137">
        <v>0</v>
      </c>
      <c r="N18" s="137">
        <v>0</v>
      </c>
      <c r="O18" s="138">
        <f t="shared" si="0"/>
        <v>409</v>
      </c>
    </row>
    <row r="19" spans="1:16" ht="13.2">
      <c r="A19" s="137">
        <v>15</v>
      </c>
      <c r="B19" s="137">
        <v>2004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96</v>
      </c>
      <c r="I19" s="137">
        <v>249</v>
      </c>
      <c r="J19" s="137">
        <v>225</v>
      </c>
      <c r="K19" s="137">
        <v>1</v>
      </c>
      <c r="L19" s="137">
        <v>0</v>
      </c>
      <c r="M19" s="137">
        <v>0</v>
      </c>
      <c r="N19" s="137">
        <v>0</v>
      </c>
      <c r="O19" s="138">
        <f t="shared" si="0"/>
        <v>571</v>
      </c>
    </row>
    <row r="20" spans="1:16" ht="13.2">
      <c r="A20" s="137">
        <v>16</v>
      </c>
      <c r="B20" s="137">
        <v>2003</v>
      </c>
      <c r="C20" s="137">
        <v>0</v>
      </c>
      <c r="D20" s="137">
        <v>0</v>
      </c>
      <c r="E20" s="137">
        <v>0</v>
      </c>
      <c r="F20" s="137">
        <v>0</v>
      </c>
      <c r="G20" s="137">
        <v>12</v>
      </c>
      <c r="H20" s="137">
        <v>58</v>
      </c>
      <c r="I20" s="137">
        <v>266</v>
      </c>
      <c r="J20" s="137">
        <v>174</v>
      </c>
      <c r="K20" s="137">
        <v>66</v>
      </c>
      <c r="L20" s="137">
        <v>2</v>
      </c>
      <c r="M20" s="137">
        <v>0</v>
      </c>
      <c r="N20" s="137">
        <v>0</v>
      </c>
      <c r="O20" s="138">
        <f t="shared" si="0"/>
        <v>578</v>
      </c>
    </row>
    <row r="21" spans="1:16" ht="13.2">
      <c r="A21" s="137">
        <v>17</v>
      </c>
      <c r="B21" s="137">
        <v>2002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63</v>
      </c>
      <c r="I21" s="137">
        <v>231</v>
      </c>
      <c r="J21" s="137">
        <v>81</v>
      </c>
      <c r="K21" s="137">
        <v>30</v>
      </c>
      <c r="L21" s="137">
        <v>0</v>
      </c>
      <c r="M21" s="137">
        <v>0</v>
      </c>
      <c r="N21" s="137">
        <v>0</v>
      </c>
      <c r="O21" s="138">
        <f t="shared" si="0"/>
        <v>405</v>
      </c>
    </row>
    <row r="22" spans="1:16" ht="13.2">
      <c r="A22" s="137">
        <v>18</v>
      </c>
      <c r="B22" s="137">
        <v>2001</v>
      </c>
      <c r="C22" s="137">
        <v>0</v>
      </c>
      <c r="D22" s="137">
        <v>0</v>
      </c>
      <c r="E22" s="137">
        <v>0</v>
      </c>
      <c r="F22" s="137">
        <v>0</v>
      </c>
      <c r="G22" s="137">
        <v>29</v>
      </c>
      <c r="H22" s="137">
        <v>19</v>
      </c>
      <c r="I22" s="137">
        <v>146</v>
      </c>
      <c r="J22" s="137">
        <v>213</v>
      </c>
      <c r="K22" s="137">
        <v>54</v>
      </c>
      <c r="L22" s="137">
        <v>0</v>
      </c>
      <c r="M22" s="137">
        <v>0</v>
      </c>
      <c r="N22" s="137">
        <v>0</v>
      </c>
      <c r="O22" s="138">
        <f t="shared" si="0"/>
        <v>461</v>
      </c>
    </row>
    <row r="23" spans="1:16" ht="13.2">
      <c r="A23" s="137">
        <v>19</v>
      </c>
      <c r="B23" s="137">
        <v>2000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29</v>
      </c>
      <c r="I23" s="137">
        <v>146</v>
      </c>
      <c r="J23" s="137">
        <v>129</v>
      </c>
      <c r="K23" s="137">
        <v>16</v>
      </c>
      <c r="L23" s="137">
        <v>0</v>
      </c>
      <c r="M23" s="137">
        <v>0</v>
      </c>
      <c r="N23" s="137">
        <v>0</v>
      </c>
      <c r="O23" s="138">
        <f t="shared" si="0"/>
        <v>320</v>
      </c>
    </row>
    <row r="24" spans="1:16" ht="13.2">
      <c r="A24" s="137">
        <v>20</v>
      </c>
      <c r="B24" s="137">
        <v>1999</v>
      </c>
      <c r="C24" s="137">
        <v>0</v>
      </c>
      <c r="D24" s="137">
        <v>0</v>
      </c>
      <c r="E24" s="137">
        <v>0</v>
      </c>
      <c r="F24" s="137">
        <v>0</v>
      </c>
      <c r="G24" s="137">
        <v>7</v>
      </c>
      <c r="H24" s="137">
        <v>41</v>
      </c>
      <c r="I24" s="137">
        <v>118</v>
      </c>
      <c r="J24" s="137">
        <v>210</v>
      </c>
      <c r="K24" s="137">
        <v>14</v>
      </c>
      <c r="L24" s="137">
        <v>0</v>
      </c>
      <c r="M24" s="137">
        <v>0</v>
      </c>
      <c r="N24" s="137">
        <v>0</v>
      </c>
      <c r="O24" s="138">
        <f t="shared" si="0"/>
        <v>390</v>
      </c>
    </row>
    <row r="25" spans="1:16" ht="13.2">
      <c r="A25" s="137">
        <v>21</v>
      </c>
      <c r="B25" s="137">
        <v>1998</v>
      </c>
      <c r="C25" s="137">
        <v>0</v>
      </c>
      <c r="D25" s="137">
        <v>0</v>
      </c>
      <c r="E25" s="137">
        <v>0</v>
      </c>
      <c r="F25" s="137">
        <v>0</v>
      </c>
      <c r="G25" s="137">
        <v>6</v>
      </c>
      <c r="H25" s="137">
        <v>22</v>
      </c>
      <c r="I25" s="137">
        <v>325</v>
      </c>
      <c r="J25" s="137">
        <v>234</v>
      </c>
      <c r="K25" s="137">
        <v>110</v>
      </c>
      <c r="L25" s="137">
        <v>0</v>
      </c>
      <c r="M25" s="137">
        <v>0</v>
      </c>
      <c r="N25" s="137">
        <v>0</v>
      </c>
      <c r="O25" s="138">
        <f t="shared" si="0"/>
        <v>697</v>
      </c>
    </row>
    <row r="26" spans="1:16" ht="13.2">
      <c r="A26" s="137">
        <v>22</v>
      </c>
      <c r="B26" s="137">
        <v>1997</v>
      </c>
      <c r="C26" s="137">
        <v>0</v>
      </c>
      <c r="D26" s="137">
        <v>0</v>
      </c>
      <c r="E26" s="137">
        <v>0</v>
      </c>
      <c r="F26" s="137">
        <v>0</v>
      </c>
      <c r="G26" s="137">
        <v>14</v>
      </c>
      <c r="H26" s="137">
        <v>9</v>
      </c>
      <c r="I26" s="137">
        <v>122</v>
      </c>
      <c r="J26" s="137">
        <v>209</v>
      </c>
      <c r="K26" s="137">
        <v>30</v>
      </c>
      <c r="L26" s="137">
        <v>6</v>
      </c>
      <c r="M26" s="137">
        <v>0</v>
      </c>
      <c r="N26" s="137">
        <v>0</v>
      </c>
      <c r="O26" s="138">
        <f t="shared" si="0"/>
        <v>390</v>
      </c>
    </row>
    <row r="27" spans="1:16" ht="13.2">
      <c r="A27" s="137">
        <v>23</v>
      </c>
      <c r="B27" s="137">
        <v>1996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16</v>
      </c>
      <c r="I27" s="137">
        <v>198</v>
      </c>
      <c r="J27" s="137">
        <v>150</v>
      </c>
      <c r="K27" s="137">
        <v>17</v>
      </c>
      <c r="L27" s="137">
        <v>0</v>
      </c>
      <c r="M27" s="137">
        <v>0</v>
      </c>
      <c r="N27" s="137">
        <v>0</v>
      </c>
      <c r="O27" s="138">
        <f t="shared" si="0"/>
        <v>381</v>
      </c>
    </row>
    <row r="28" spans="1:16" ht="13.2">
      <c r="A28" s="137">
        <v>24</v>
      </c>
      <c r="B28" s="137">
        <v>1995</v>
      </c>
      <c r="C28" s="137">
        <v>0</v>
      </c>
      <c r="D28" s="137">
        <v>0</v>
      </c>
      <c r="E28" s="137">
        <v>0</v>
      </c>
      <c r="F28" s="137">
        <v>0</v>
      </c>
      <c r="G28" s="137">
        <v>14</v>
      </c>
      <c r="H28" s="137">
        <v>29</v>
      </c>
      <c r="I28" s="137">
        <v>119</v>
      </c>
      <c r="J28" s="137">
        <v>59</v>
      </c>
      <c r="K28" s="137">
        <v>38</v>
      </c>
      <c r="L28" s="137">
        <v>0</v>
      </c>
      <c r="M28" s="137">
        <v>0</v>
      </c>
      <c r="N28" s="137">
        <v>0</v>
      </c>
      <c r="O28" s="138">
        <f t="shared" si="0"/>
        <v>259</v>
      </c>
    </row>
    <row r="29" spans="1:16" ht="13.2">
      <c r="A29" s="137">
        <v>25</v>
      </c>
      <c r="B29" s="137">
        <v>1994</v>
      </c>
      <c r="C29" s="137">
        <v>0</v>
      </c>
      <c r="D29" s="137">
        <v>0</v>
      </c>
      <c r="E29" s="137">
        <v>0</v>
      </c>
      <c r="F29" s="137">
        <v>0</v>
      </c>
      <c r="G29" s="137">
        <v>9</v>
      </c>
      <c r="H29" s="137">
        <v>37</v>
      </c>
      <c r="I29" s="137">
        <v>280</v>
      </c>
      <c r="J29" s="137">
        <v>159</v>
      </c>
      <c r="K29" s="137">
        <v>43</v>
      </c>
      <c r="L29" s="137">
        <v>0</v>
      </c>
      <c r="M29" s="137">
        <v>0</v>
      </c>
      <c r="N29" s="137">
        <v>0</v>
      </c>
      <c r="O29" s="138">
        <f t="shared" si="0"/>
        <v>528</v>
      </c>
      <c r="P29" s="147"/>
    </row>
    <row r="30" spans="1:16" ht="13.2">
      <c r="A30" s="137">
        <v>26</v>
      </c>
      <c r="B30" s="137">
        <v>1993</v>
      </c>
      <c r="C30" s="137">
        <v>0</v>
      </c>
      <c r="D30" s="137">
        <v>0</v>
      </c>
      <c r="E30" s="137">
        <v>0</v>
      </c>
      <c r="F30" s="137">
        <v>0</v>
      </c>
      <c r="G30" s="137">
        <v>36</v>
      </c>
      <c r="H30" s="137">
        <v>27</v>
      </c>
      <c r="I30" s="137">
        <v>11</v>
      </c>
      <c r="J30" s="137">
        <v>64</v>
      </c>
      <c r="K30" s="137">
        <v>34</v>
      </c>
      <c r="L30" s="137">
        <v>0</v>
      </c>
      <c r="M30" s="137">
        <v>0</v>
      </c>
      <c r="N30" s="137">
        <v>0</v>
      </c>
      <c r="O30" s="138">
        <f t="shared" si="0"/>
        <v>172</v>
      </c>
    </row>
    <row r="31" spans="1:16" ht="13.2">
      <c r="A31" s="137">
        <v>27</v>
      </c>
      <c r="B31" s="137">
        <v>1992</v>
      </c>
      <c r="C31" s="137">
        <v>0</v>
      </c>
      <c r="D31" s="137">
        <v>0</v>
      </c>
      <c r="E31" s="137">
        <v>0</v>
      </c>
      <c r="F31" s="137">
        <v>0</v>
      </c>
      <c r="G31" s="137">
        <v>25</v>
      </c>
      <c r="H31" s="137">
        <v>159</v>
      </c>
      <c r="I31" s="137">
        <v>124</v>
      </c>
      <c r="J31" s="137">
        <v>209</v>
      </c>
      <c r="K31" s="137">
        <v>11</v>
      </c>
      <c r="L31" s="137">
        <v>8</v>
      </c>
      <c r="M31" s="137">
        <v>0</v>
      </c>
      <c r="N31" s="137">
        <v>0</v>
      </c>
      <c r="O31" s="138">
        <f t="shared" si="0"/>
        <v>536</v>
      </c>
    </row>
    <row r="32" spans="1:16" ht="13.2">
      <c r="A32" s="137">
        <v>28</v>
      </c>
      <c r="B32" s="137">
        <v>1991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139</v>
      </c>
      <c r="J32" s="137">
        <v>187</v>
      </c>
      <c r="K32" s="137">
        <v>20</v>
      </c>
      <c r="L32" s="137">
        <v>0</v>
      </c>
      <c r="M32" s="137">
        <v>0</v>
      </c>
      <c r="N32" s="137">
        <v>0</v>
      </c>
      <c r="O32" s="138">
        <f t="shared" si="0"/>
        <v>346</v>
      </c>
    </row>
    <row r="33" spans="1:16" ht="13.2">
      <c r="A33" s="137">
        <v>29</v>
      </c>
      <c r="B33" s="137">
        <v>1990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42</v>
      </c>
      <c r="I33" s="137">
        <v>213</v>
      </c>
      <c r="J33" s="137">
        <v>157</v>
      </c>
      <c r="K33" s="137">
        <v>68</v>
      </c>
      <c r="L33" s="137">
        <v>0</v>
      </c>
      <c r="M33" s="137">
        <v>0</v>
      </c>
      <c r="N33" s="137">
        <v>0</v>
      </c>
      <c r="O33" s="138">
        <f t="shared" si="0"/>
        <v>480</v>
      </c>
    </row>
    <row r="34" spans="1:16" ht="13.2">
      <c r="A34" s="137">
        <v>30</v>
      </c>
      <c r="B34" s="137">
        <v>1989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49</v>
      </c>
      <c r="I34" s="137">
        <v>145</v>
      </c>
      <c r="J34" s="137">
        <v>78</v>
      </c>
      <c r="K34" s="137">
        <v>9</v>
      </c>
      <c r="L34" s="137">
        <v>0</v>
      </c>
      <c r="M34" s="137">
        <v>0</v>
      </c>
      <c r="N34" s="137">
        <v>0</v>
      </c>
      <c r="O34" s="138">
        <f t="shared" si="0"/>
        <v>281</v>
      </c>
    </row>
    <row r="35" spans="1:16" ht="13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3.2">
      <c r="A36" s="137"/>
      <c r="B36" s="142" t="s">
        <v>350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14</v>
      </c>
      <c r="H36" s="143">
        <f t="shared" si="1"/>
        <v>51</v>
      </c>
      <c r="I36" s="143">
        <f t="shared" si="1"/>
        <v>209</v>
      </c>
      <c r="J36" s="143">
        <f t="shared" si="1"/>
        <v>180</v>
      </c>
      <c r="K36" s="143">
        <f t="shared" si="1"/>
        <v>40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495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277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250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0</v>
      </c>
      <c r="H40" s="148">
        <f t="shared" si="2"/>
        <v>2</v>
      </c>
      <c r="I40" s="148">
        <f t="shared" si="2"/>
        <v>29</v>
      </c>
      <c r="J40" s="148">
        <f t="shared" si="2"/>
        <v>12</v>
      </c>
      <c r="K40" s="148">
        <f t="shared" si="2"/>
        <v>2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45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243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250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3</v>
      </c>
      <c r="H44" s="148">
        <f t="shared" si="3"/>
        <v>5</v>
      </c>
      <c r="I44" s="148">
        <f t="shared" si="3"/>
        <v>54</v>
      </c>
      <c r="J44" s="148">
        <f t="shared" si="3"/>
        <v>26</v>
      </c>
      <c r="K44" s="148">
        <f t="shared" si="3"/>
        <v>14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101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scale="83"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FF"/>
    <pageSetUpPr fitToPage="1"/>
  </sheetPr>
  <dimension ref="A1:Q49"/>
  <sheetViews>
    <sheetView topLeftCell="A9" zoomScaleNormal="100" workbookViewId="0">
      <selection activeCell="K43" sqref="K43"/>
    </sheetView>
  </sheetViews>
  <sheetFormatPr defaultRowHeight="9.6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6">
      <c r="A1" s="235" t="s">
        <v>7</v>
      </c>
      <c r="B1" s="235"/>
      <c r="C1" s="235"/>
      <c r="D1" s="235"/>
      <c r="E1" s="235"/>
      <c r="F1" s="235"/>
      <c r="G1" s="235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3.2">
      <c r="A3" s="234" t="s">
        <v>0</v>
      </c>
      <c r="B3" s="234"/>
      <c r="C3" s="234"/>
      <c r="D3" s="234"/>
      <c r="E3" s="234"/>
      <c r="F3" s="234"/>
      <c r="G3" s="234"/>
    </row>
    <row r="4" spans="1:7" ht="13.2">
      <c r="A4" s="233" t="s">
        <v>430</v>
      </c>
      <c r="B4" s="233"/>
      <c r="C4" s="233"/>
      <c r="D4" s="233"/>
      <c r="E4" s="233"/>
      <c r="F4" s="233"/>
      <c r="G4" s="233"/>
    </row>
    <row r="7" spans="1:7" ht="13.2">
      <c r="A7" s="2"/>
      <c r="B7" s="2"/>
      <c r="C7" s="4"/>
      <c r="D7" s="14" t="str">
        <f>DDH!D5</f>
        <v>1989 - 2018</v>
      </c>
      <c r="E7" s="14" t="str">
        <f>DDH!E5</f>
        <v>1989 - 2018</v>
      </c>
      <c r="F7" s="2"/>
      <c r="G7" s="3"/>
    </row>
    <row r="8" spans="1:7" ht="13.2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3.2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3.2">
      <c r="A10" s="9">
        <f>DDH!A8</f>
        <v>41639</v>
      </c>
      <c r="B10" s="6">
        <f>DDH!B8</f>
        <v>960</v>
      </c>
      <c r="C10" s="6">
        <f>DDH!C8</f>
        <v>0</v>
      </c>
      <c r="D10" s="6">
        <f>DDH!D8</f>
        <v>1105</v>
      </c>
      <c r="E10" s="6">
        <f>DDH!E8</f>
        <v>0</v>
      </c>
      <c r="F10" s="6">
        <f>D10-B10</f>
        <v>145</v>
      </c>
      <c r="G10" s="6">
        <f>E10-C10</f>
        <v>0</v>
      </c>
    </row>
    <row r="11" spans="1:7" ht="13.2">
      <c r="A11" s="9">
        <f t="shared" ref="A11:A21" si="0">A10+31</f>
        <v>41670</v>
      </c>
      <c r="B11" s="6">
        <f>DDH!B9</f>
        <v>968</v>
      </c>
      <c r="C11" s="6">
        <f>DDH!C9</f>
        <v>0</v>
      </c>
      <c r="D11" s="6">
        <f>DDH!D9</f>
        <v>914</v>
      </c>
      <c r="E11" s="6">
        <f>DDH!E9</f>
        <v>0</v>
      </c>
      <c r="F11" s="6">
        <f t="shared" ref="F11:G21" si="1">D11-B11</f>
        <v>-54</v>
      </c>
      <c r="G11" s="6">
        <f t="shared" si="1"/>
        <v>0</v>
      </c>
    </row>
    <row r="12" spans="1:7" ht="13.2">
      <c r="A12" s="9">
        <f t="shared" si="0"/>
        <v>41701</v>
      </c>
      <c r="B12" s="6">
        <f>DDH!B10</f>
        <v>783</v>
      </c>
      <c r="C12" s="6">
        <f>DDH!C10</f>
        <v>0</v>
      </c>
      <c r="D12" s="6">
        <f>DDH!D10</f>
        <v>772</v>
      </c>
      <c r="E12" s="6">
        <f>DDH!E10</f>
        <v>0</v>
      </c>
      <c r="F12" s="6">
        <f t="shared" si="1"/>
        <v>-11</v>
      </c>
      <c r="G12" s="6">
        <f t="shared" si="1"/>
        <v>0</v>
      </c>
    </row>
    <row r="13" spans="1:7" ht="13.2">
      <c r="A13" s="9">
        <f t="shared" si="0"/>
        <v>41732</v>
      </c>
      <c r="B13" s="6">
        <f>DDH!B11</f>
        <v>543</v>
      </c>
      <c r="C13" s="6">
        <f>DDH!C11</f>
        <v>1</v>
      </c>
      <c r="D13" s="6">
        <f>DDH!D11</f>
        <v>542</v>
      </c>
      <c r="E13" s="6">
        <f>DDH!E11</f>
        <v>0</v>
      </c>
      <c r="F13" s="6">
        <f t="shared" si="1"/>
        <v>-1</v>
      </c>
      <c r="G13" s="6">
        <f t="shared" si="1"/>
        <v>-1</v>
      </c>
    </row>
    <row r="14" spans="1:7" ht="13.2">
      <c r="A14" s="9">
        <f t="shared" si="0"/>
        <v>41763</v>
      </c>
      <c r="B14" s="6">
        <f>DDH!B12</f>
        <v>125</v>
      </c>
      <c r="C14" s="6">
        <f>DDH!C12</f>
        <v>37</v>
      </c>
      <c r="D14" s="6">
        <f>DDH!D12</f>
        <v>304</v>
      </c>
      <c r="E14" s="6">
        <f>DDH!E12</f>
        <v>14</v>
      </c>
      <c r="F14" s="6">
        <f t="shared" si="1"/>
        <v>179</v>
      </c>
      <c r="G14" s="6">
        <f t="shared" si="1"/>
        <v>-23</v>
      </c>
    </row>
    <row r="15" spans="1:7" ht="13.2">
      <c r="A15" s="9">
        <f t="shared" si="0"/>
        <v>41794</v>
      </c>
      <c r="B15" s="6">
        <f>DDH!B13</f>
        <v>103</v>
      </c>
      <c r="C15" s="6">
        <f>DDH!C13</f>
        <v>31</v>
      </c>
      <c r="D15" s="6">
        <f>DDH!D13</f>
        <v>136</v>
      </c>
      <c r="E15" s="6">
        <f>DDH!E13</f>
        <v>51</v>
      </c>
      <c r="F15" s="6">
        <f t="shared" si="1"/>
        <v>33</v>
      </c>
      <c r="G15" s="6">
        <f t="shared" si="1"/>
        <v>20</v>
      </c>
    </row>
    <row r="16" spans="1:7" ht="13.2">
      <c r="A16" s="9">
        <f t="shared" si="0"/>
        <v>41825</v>
      </c>
      <c r="B16" s="6">
        <f>DDH!B14</f>
        <v>15</v>
      </c>
      <c r="C16" s="6">
        <f>DDH!C14</f>
        <v>280</v>
      </c>
      <c r="D16" s="6">
        <f>DDH!D14</f>
        <v>27</v>
      </c>
      <c r="E16" s="6">
        <f>DDH!E14</f>
        <v>209</v>
      </c>
      <c r="F16" s="6">
        <f t="shared" si="1"/>
        <v>12</v>
      </c>
      <c r="G16" s="6">
        <f t="shared" si="1"/>
        <v>-71</v>
      </c>
    </row>
    <row r="17" spans="1:17" ht="13.2">
      <c r="A17" s="9">
        <f t="shared" si="0"/>
        <v>41856</v>
      </c>
      <c r="B17" s="6">
        <f>DDH!B15</f>
        <v>24</v>
      </c>
      <c r="C17" s="6">
        <f>DDH!C15</f>
        <v>209</v>
      </c>
      <c r="D17" s="6">
        <f>DDH!D15</f>
        <v>30</v>
      </c>
      <c r="E17" s="6">
        <f>DDH!E15</f>
        <v>180</v>
      </c>
      <c r="F17" s="6">
        <f t="shared" si="1"/>
        <v>6</v>
      </c>
      <c r="G17" s="6">
        <f t="shared" si="1"/>
        <v>-29</v>
      </c>
    </row>
    <row r="18" spans="1:17" ht="13.2">
      <c r="A18" s="9">
        <f t="shared" si="0"/>
        <v>41887</v>
      </c>
      <c r="B18" s="6">
        <f>DDH!B16</f>
        <v>169</v>
      </c>
      <c r="C18" s="6">
        <f>DDH!C16</f>
        <v>15</v>
      </c>
      <c r="D18" s="6">
        <f>DDH!D16</f>
        <v>160</v>
      </c>
      <c r="E18" s="6">
        <f>DDH!E16</f>
        <v>40</v>
      </c>
      <c r="F18" s="6">
        <f t="shared" si="1"/>
        <v>-9</v>
      </c>
      <c r="G18" s="6">
        <f t="shared" si="1"/>
        <v>25</v>
      </c>
    </row>
    <row r="19" spans="1:17" ht="13.2">
      <c r="A19" s="9">
        <f t="shared" si="0"/>
        <v>41918</v>
      </c>
      <c r="B19" s="6">
        <f>DDH!B17</f>
        <v>517</v>
      </c>
      <c r="C19" s="6">
        <f>DDH!C17</f>
        <v>0</v>
      </c>
      <c r="D19" s="6">
        <f>DDH!D17</f>
        <v>529</v>
      </c>
      <c r="E19" s="6">
        <f>DDH!E17</f>
        <v>1</v>
      </c>
      <c r="F19" s="6">
        <f t="shared" si="1"/>
        <v>12</v>
      </c>
      <c r="G19" s="6">
        <f t="shared" si="1"/>
        <v>1</v>
      </c>
    </row>
    <row r="20" spans="1:17" ht="13.2">
      <c r="A20" s="9">
        <f t="shared" si="0"/>
        <v>41949</v>
      </c>
      <c r="B20" s="6">
        <f>DDH!B18</f>
        <v>836</v>
      </c>
      <c r="C20" s="6">
        <f>DDH!C18</f>
        <v>0</v>
      </c>
      <c r="D20" s="6">
        <f>DDH!D18</f>
        <v>864</v>
      </c>
      <c r="E20" s="6">
        <f>DDH!E18</f>
        <v>0</v>
      </c>
      <c r="F20" s="6">
        <f t="shared" si="1"/>
        <v>28</v>
      </c>
      <c r="G20" s="6">
        <f t="shared" si="1"/>
        <v>0</v>
      </c>
    </row>
    <row r="21" spans="1:17" ht="13.2">
      <c r="A21" s="9">
        <f t="shared" si="0"/>
        <v>41980</v>
      </c>
      <c r="B21" s="6">
        <f>DDH!B19</f>
        <v>1021</v>
      </c>
      <c r="C21" s="6">
        <f>DDH!C19</f>
        <v>0</v>
      </c>
      <c r="D21" s="6">
        <f>DDH!D19</f>
        <v>1137</v>
      </c>
      <c r="E21" s="6">
        <f>DDH!E19</f>
        <v>0</v>
      </c>
      <c r="F21" s="6">
        <f t="shared" si="1"/>
        <v>116</v>
      </c>
      <c r="G21" s="6">
        <f t="shared" si="1"/>
        <v>0</v>
      </c>
    </row>
    <row r="22" spans="1:17" ht="13.2">
      <c r="A22" s="11"/>
      <c r="B22" s="7">
        <f t="shared" ref="B22:G22" si="2">SUM(B10:B21)</f>
        <v>6064</v>
      </c>
      <c r="C22" s="7">
        <f t="shared" si="2"/>
        <v>573</v>
      </c>
      <c r="D22" s="7">
        <f t="shared" si="2"/>
        <v>6520</v>
      </c>
      <c r="E22" s="7">
        <f t="shared" si="2"/>
        <v>495</v>
      </c>
      <c r="F22" s="7">
        <f t="shared" si="2"/>
        <v>456</v>
      </c>
      <c r="G22" s="7">
        <f t="shared" si="2"/>
        <v>-78</v>
      </c>
    </row>
    <row r="23" spans="1:17" ht="13.2">
      <c r="A23" s="2"/>
      <c r="B23" s="2"/>
      <c r="C23" s="2"/>
      <c r="D23" s="2"/>
      <c r="E23" s="2"/>
      <c r="F23" s="2"/>
      <c r="G23" s="3"/>
    </row>
    <row r="24" spans="1:17" ht="13.2">
      <c r="A24" s="19" t="s">
        <v>431</v>
      </c>
      <c r="B24" s="19" t="s">
        <v>46</v>
      </c>
      <c r="C24" s="12"/>
      <c r="D24" s="12" t="s">
        <v>289</v>
      </c>
      <c r="E24" s="135" t="s">
        <v>290</v>
      </c>
      <c r="F24" s="135" t="s">
        <v>291</v>
      </c>
      <c r="G24" s="5" t="s">
        <v>292</v>
      </c>
      <c r="H24" s="164" t="s">
        <v>302</v>
      </c>
      <c r="I24" s="164" t="s">
        <v>305</v>
      </c>
      <c r="L24" s="156" t="s">
        <v>409</v>
      </c>
    </row>
    <row r="25" spans="1:17" ht="13.2">
      <c r="A25" s="4" t="s">
        <v>6</v>
      </c>
      <c r="B25" s="5" t="s">
        <v>10</v>
      </c>
      <c r="C25" s="22"/>
      <c r="D25" s="12" t="s">
        <v>293</v>
      </c>
      <c r="E25" s="135" t="s">
        <v>293</v>
      </c>
      <c r="F25" s="135" t="s">
        <v>293</v>
      </c>
      <c r="G25" s="5" t="s">
        <v>294</v>
      </c>
      <c r="H25" s="164" t="s">
        <v>303</v>
      </c>
      <c r="I25" s="164" t="s">
        <v>303</v>
      </c>
      <c r="L25" s="156" t="s">
        <v>410</v>
      </c>
    </row>
    <row r="26" spans="1:17" ht="13.2">
      <c r="A26" s="4"/>
      <c r="B26" s="4" t="s">
        <v>43</v>
      </c>
      <c r="C26" s="12"/>
      <c r="D26" s="12" t="s">
        <v>295</v>
      </c>
      <c r="E26" s="135" t="s">
        <v>295</v>
      </c>
      <c r="F26" s="135" t="s">
        <v>295</v>
      </c>
      <c r="G26" s="5" t="s">
        <v>293</v>
      </c>
      <c r="H26" s="164" t="s">
        <v>304</v>
      </c>
      <c r="I26" s="164" t="s">
        <v>304</v>
      </c>
      <c r="J26" s="156" t="s">
        <v>296</v>
      </c>
      <c r="K26" s="156" t="s">
        <v>297</v>
      </c>
      <c r="L26" s="156" t="s">
        <v>411</v>
      </c>
      <c r="O26" s="155"/>
    </row>
    <row r="27" spans="1:17" ht="13.2">
      <c r="A27" s="2"/>
      <c r="B27" s="2"/>
      <c r="C27" s="23"/>
      <c r="D27" s="23"/>
      <c r="E27" s="2"/>
      <c r="F27" s="2"/>
      <c r="G27" s="17"/>
      <c r="H27" s="157"/>
      <c r="N27" s="24"/>
    </row>
    <row r="28" spans="1:17" ht="13.2">
      <c r="A28" s="13">
        <f>A10</f>
        <v>41639</v>
      </c>
      <c r="B28" s="6">
        <f>'Elec by Mo'!D81</f>
        <v>33295935</v>
      </c>
      <c r="C28" s="8"/>
      <c r="D28" s="191">
        <v>872246266</v>
      </c>
      <c r="E28" s="8">
        <f>J28+K28</f>
        <v>-52914828</v>
      </c>
      <c r="F28" s="8">
        <f>D28+E28</f>
        <v>819331438</v>
      </c>
      <c r="G28" s="8">
        <f>F28+B28</f>
        <v>852627373</v>
      </c>
      <c r="H28" s="193">
        <f>F28/F$40</f>
        <v>9.5409999999999995E-2</v>
      </c>
      <c r="I28" s="193">
        <f>G28/G$40</f>
        <v>9.8750000000000004E-2</v>
      </c>
      <c r="J28" s="192">
        <f>N28+O28</f>
        <v>339880856</v>
      </c>
      <c r="K28" s="192">
        <f>P28+Q28</f>
        <v>-392795684</v>
      </c>
      <c r="L28" s="158">
        <f>-K28/D28</f>
        <v>0.45</v>
      </c>
      <c r="N28">
        <v>107600432</v>
      </c>
      <c r="O28">
        <v>232280424</v>
      </c>
      <c r="P28" s="16">
        <v>-131339705</v>
      </c>
      <c r="Q28">
        <v>-261455979</v>
      </c>
    </row>
    <row r="29" spans="1:17" ht="13.2">
      <c r="A29" s="13">
        <f t="shared" ref="A29:A39" si="3">A11</f>
        <v>41670</v>
      </c>
      <c r="B29" s="6">
        <f>'Elec by Mo'!E81</f>
        <v>-12360606</v>
      </c>
      <c r="C29" s="8"/>
      <c r="D29" s="191">
        <v>746171510</v>
      </c>
      <c r="E29" s="8">
        <f t="shared" ref="E29:E39" si="4">J29+K29</f>
        <v>-3595395</v>
      </c>
      <c r="F29" s="8">
        <f t="shared" ref="F29:F39" si="5">D29+E29</f>
        <v>742576115</v>
      </c>
      <c r="G29" s="8">
        <f t="shared" ref="G29:G39" si="6">F29+B29</f>
        <v>730215509</v>
      </c>
      <c r="H29" s="193">
        <f t="shared" ref="H29:I39" si="7">F29/F$40</f>
        <v>8.6470000000000005E-2</v>
      </c>
      <c r="I29" s="193">
        <f t="shared" si="7"/>
        <v>8.4570000000000006E-2</v>
      </c>
      <c r="J29" s="192">
        <f t="shared" ref="J29:J39" si="8">N29+O29</f>
        <v>336285461</v>
      </c>
      <c r="K29" s="192">
        <f>-J28</f>
        <v>-339880856</v>
      </c>
      <c r="L29" s="158">
        <f t="shared" ref="L29:L39" si="9">-K29/D29</f>
        <v>0.45500000000000002</v>
      </c>
      <c r="N29">
        <v>108134844</v>
      </c>
      <c r="O29">
        <v>228150617</v>
      </c>
      <c r="P29" s="16"/>
    </row>
    <row r="30" spans="1:17" ht="13.2">
      <c r="A30" s="13">
        <f t="shared" si="3"/>
        <v>41701</v>
      </c>
      <c r="B30" s="6">
        <f>'Elec by Mo'!F81</f>
        <v>-2530789</v>
      </c>
      <c r="C30" s="8"/>
      <c r="D30" s="191">
        <v>729163334</v>
      </c>
      <c r="E30" s="8">
        <f t="shared" si="4"/>
        <v>18044765</v>
      </c>
      <c r="F30" s="8">
        <f t="shared" si="5"/>
        <v>747208099</v>
      </c>
      <c r="G30" s="8">
        <f t="shared" si="6"/>
        <v>744677310</v>
      </c>
      <c r="H30" s="193">
        <f t="shared" si="7"/>
        <v>8.7010000000000004E-2</v>
      </c>
      <c r="I30" s="193">
        <f t="shared" si="7"/>
        <v>8.6239999999999997E-2</v>
      </c>
      <c r="J30" s="192">
        <f t="shared" si="8"/>
        <v>354330226</v>
      </c>
      <c r="K30" s="192">
        <f t="shared" ref="K30:K39" si="10">-J29</f>
        <v>-336285461</v>
      </c>
      <c r="L30" s="158">
        <f t="shared" si="9"/>
        <v>0.46100000000000002</v>
      </c>
      <c r="N30">
        <v>103775959</v>
      </c>
      <c r="O30">
        <v>250554267</v>
      </c>
      <c r="P30" s="16"/>
    </row>
    <row r="31" spans="1:17" ht="13.2">
      <c r="A31" s="13">
        <f t="shared" si="3"/>
        <v>41732</v>
      </c>
      <c r="B31" s="6">
        <f>'Elec by Mo'!G81</f>
        <v>-648291</v>
      </c>
      <c r="C31" s="8"/>
      <c r="D31" s="191">
        <v>702551280</v>
      </c>
      <c r="E31" s="8">
        <f t="shared" si="4"/>
        <v>-30239083</v>
      </c>
      <c r="F31" s="8">
        <f t="shared" si="5"/>
        <v>672312197</v>
      </c>
      <c r="G31" s="8">
        <f t="shared" si="6"/>
        <v>671663906</v>
      </c>
      <c r="H31" s="193">
        <f t="shared" si="7"/>
        <v>7.8289999999999998E-2</v>
      </c>
      <c r="I31" s="193">
        <f t="shared" si="7"/>
        <v>7.7789999999999998E-2</v>
      </c>
      <c r="J31" s="192">
        <f t="shared" si="8"/>
        <v>324091143</v>
      </c>
      <c r="K31" s="192">
        <f t="shared" si="10"/>
        <v>-354330226</v>
      </c>
      <c r="L31" s="158">
        <f t="shared" si="9"/>
        <v>0.504</v>
      </c>
      <c r="N31">
        <v>95924098</v>
      </c>
      <c r="O31">
        <v>228167045</v>
      </c>
      <c r="P31" s="16"/>
    </row>
    <row r="32" spans="1:17" ht="13.2">
      <c r="A32" s="13">
        <f t="shared" si="3"/>
        <v>41763</v>
      </c>
      <c r="B32" s="6">
        <f>'Elec by Mo'!H81</f>
        <v>17239274</v>
      </c>
      <c r="C32" s="8"/>
      <c r="D32" s="191">
        <v>545179424</v>
      </c>
      <c r="E32" s="8">
        <f t="shared" si="4"/>
        <v>89166548</v>
      </c>
      <c r="F32" s="8">
        <f t="shared" si="5"/>
        <v>634345972</v>
      </c>
      <c r="G32" s="8">
        <f t="shared" si="6"/>
        <v>651585246</v>
      </c>
      <c r="H32" s="193">
        <f t="shared" si="7"/>
        <v>7.3870000000000005E-2</v>
      </c>
      <c r="I32" s="193">
        <f t="shared" si="7"/>
        <v>7.5459999999999999E-2</v>
      </c>
      <c r="J32" s="192">
        <f t="shared" si="8"/>
        <v>413257691</v>
      </c>
      <c r="K32" s="192">
        <f t="shared" si="10"/>
        <v>-324091143</v>
      </c>
      <c r="L32" s="158">
        <f t="shared" si="9"/>
        <v>0.59399999999999997</v>
      </c>
      <c r="N32">
        <v>148864744</v>
      </c>
      <c r="O32">
        <v>264392947</v>
      </c>
      <c r="P32" s="16"/>
    </row>
    <row r="33" spans="1:16" ht="13.2">
      <c r="A33" s="13">
        <f t="shared" si="3"/>
        <v>41794</v>
      </c>
      <c r="B33" s="6">
        <f>'Elec by Mo'!I81</f>
        <v>15042555</v>
      </c>
      <c r="C33" s="8"/>
      <c r="D33" s="191">
        <v>642502745</v>
      </c>
      <c r="E33" s="8">
        <f t="shared" si="4"/>
        <v>-11356118</v>
      </c>
      <c r="F33" s="8">
        <f t="shared" si="5"/>
        <v>631146627</v>
      </c>
      <c r="G33" s="8">
        <f t="shared" si="6"/>
        <v>646189182</v>
      </c>
      <c r="H33" s="193">
        <f t="shared" si="7"/>
        <v>7.3499999999999996E-2</v>
      </c>
      <c r="I33" s="193">
        <f t="shared" si="7"/>
        <v>7.4840000000000004E-2</v>
      </c>
      <c r="J33" s="192">
        <f t="shared" si="8"/>
        <v>401901573</v>
      </c>
      <c r="K33" s="192">
        <f t="shared" si="10"/>
        <v>-413257691</v>
      </c>
      <c r="L33" s="158">
        <f t="shared" si="9"/>
        <v>0.64300000000000002</v>
      </c>
      <c r="N33">
        <v>140298235</v>
      </c>
      <c r="O33">
        <v>261603338</v>
      </c>
      <c r="P33" s="16"/>
    </row>
    <row r="34" spans="1:16" ht="13.2">
      <c r="A34" s="13">
        <f t="shared" si="3"/>
        <v>41825</v>
      </c>
      <c r="B34" s="6">
        <f>'Elec by Mo'!J81</f>
        <v>-34805913</v>
      </c>
      <c r="C34" s="8"/>
      <c r="D34" s="191">
        <v>671537371</v>
      </c>
      <c r="E34" s="8">
        <f t="shared" si="4"/>
        <v>70963325</v>
      </c>
      <c r="F34" s="8">
        <f t="shared" si="5"/>
        <v>742500696</v>
      </c>
      <c r="G34" s="8">
        <f t="shared" si="6"/>
        <v>707694783</v>
      </c>
      <c r="H34" s="193">
        <f t="shared" si="7"/>
        <v>8.6459999999999995E-2</v>
      </c>
      <c r="I34" s="193">
        <f t="shared" si="7"/>
        <v>8.1960000000000005E-2</v>
      </c>
      <c r="J34" s="192">
        <f t="shared" si="8"/>
        <v>472864898</v>
      </c>
      <c r="K34" s="192">
        <f t="shared" si="10"/>
        <v>-401901573</v>
      </c>
      <c r="L34" s="158">
        <f t="shared" si="9"/>
        <v>0.59799999999999998</v>
      </c>
      <c r="N34">
        <v>168994181</v>
      </c>
      <c r="O34">
        <v>303870717</v>
      </c>
      <c r="P34" s="16"/>
    </row>
    <row r="35" spans="1:16" ht="13.2">
      <c r="A35" s="13">
        <f t="shared" si="3"/>
        <v>41856</v>
      </c>
      <c r="B35" s="6">
        <f>'Elec by Mo'!K81</f>
        <v>-14247244</v>
      </c>
      <c r="C35" s="8"/>
      <c r="D35" s="191">
        <v>768406972</v>
      </c>
      <c r="E35" s="8">
        <f t="shared" si="4"/>
        <v>2280116</v>
      </c>
      <c r="F35" s="8">
        <f t="shared" si="5"/>
        <v>770687088</v>
      </c>
      <c r="G35" s="8">
        <f t="shared" si="6"/>
        <v>756439844</v>
      </c>
      <c r="H35" s="193">
        <f t="shared" si="7"/>
        <v>8.974E-2</v>
      </c>
      <c r="I35" s="193">
        <f t="shared" si="7"/>
        <v>8.7609999999999993E-2</v>
      </c>
      <c r="J35" s="192">
        <f t="shared" si="8"/>
        <v>475145014</v>
      </c>
      <c r="K35" s="192">
        <f t="shared" si="10"/>
        <v>-472864898</v>
      </c>
      <c r="L35" s="158">
        <f t="shared" si="9"/>
        <v>0.61499999999999999</v>
      </c>
      <c r="N35">
        <v>184575453</v>
      </c>
      <c r="O35">
        <v>290569561</v>
      </c>
      <c r="P35" s="16"/>
    </row>
    <row r="36" spans="1:16" ht="13.2">
      <c r="A36" s="13">
        <f t="shared" si="3"/>
        <v>41887</v>
      </c>
      <c r="B36" s="6">
        <f>'Elec by Mo'!L81</f>
        <v>12188513</v>
      </c>
      <c r="C36" s="8"/>
      <c r="D36" s="191">
        <v>708880339</v>
      </c>
      <c r="E36" s="8">
        <f t="shared" si="4"/>
        <v>-94403472</v>
      </c>
      <c r="F36" s="8">
        <f t="shared" si="5"/>
        <v>614476867</v>
      </c>
      <c r="G36" s="8">
        <f t="shared" si="6"/>
        <v>626665380</v>
      </c>
      <c r="H36" s="193">
        <f t="shared" si="7"/>
        <v>7.1550000000000002E-2</v>
      </c>
      <c r="I36" s="193">
        <f t="shared" si="7"/>
        <v>7.2580000000000006E-2</v>
      </c>
      <c r="J36" s="192">
        <f t="shared" si="8"/>
        <v>380741542</v>
      </c>
      <c r="K36" s="192">
        <f t="shared" si="10"/>
        <v>-475145014</v>
      </c>
      <c r="L36" s="158">
        <f t="shared" si="9"/>
        <v>0.67</v>
      </c>
      <c r="N36">
        <v>143322824</v>
      </c>
      <c r="O36">
        <v>237418718</v>
      </c>
      <c r="P36" s="16"/>
    </row>
    <row r="37" spans="1:16" ht="13.2">
      <c r="A37" s="13">
        <f t="shared" si="3"/>
        <v>41918</v>
      </c>
      <c r="B37" s="6">
        <f>'Elec by Mo'!M81</f>
        <v>2434903</v>
      </c>
      <c r="C37" s="8"/>
      <c r="D37" s="191">
        <v>637132304</v>
      </c>
      <c r="E37" s="8">
        <f t="shared" si="4"/>
        <v>35602090</v>
      </c>
      <c r="F37" s="8">
        <f t="shared" si="5"/>
        <v>672734394</v>
      </c>
      <c r="G37" s="8">
        <f t="shared" si="6"/>
        <v>675169297</v>
      </c>
      <c r="H37" s="193">
        <f t="shared" si="7"/>
        <v>7.8340000000000007E-2</v>
      </c>
      <c r="I37" s="193">
        <f t="shared" si="7"/>
        <v>7.8189999999999996E-2</v>
      </c>
      <c r="J37" s="192">
        <f t="shared" si="8"/>
        <v>416343632</v>
      </c>
      <c r="K37" s="192">
        <f t="shared" si="10"/>
        <v>-380741542</v>
      </c>
      <c r="L37" s="158">
        <f t="shared" si="9"/>
        <v>0.59799999999999998</v>
      </c>
      <c r="N37">
        <v>148700841</v>
      </c>
      <c r="O37">
        <v>267642791</v>
      </c>
      <c r="P37" s="16"/>
    </row>
    <row r="38" spans="1:16" ht="13.2">
      <c r="A38" s="13">
        <f t="shared" si="3"/>
        <v>41949</v>
      </c>
      <c r="B38" s="6">
        <f>'Elec by Mo'!N81</f>
        <v>4500248</v>
      </c>
      <c r="C38" s="8"/>
      <c r="D38" s="191">
        <v>678735246</v>
      </c>
      <c r="E38" s="8">
        <f t="shared" si="4"/>
        <v>53675749</v>
      </c>
      <c r="F38" s="8">
        <f t="shared" si="5"/>
        <v>732410995</v>
      </c>
      <c r="G38" s="8">
        <f t="shared" si="6"/>
        <v>736911243</v>
      </c>
      <c r="H38" s="193">
        <f t="shared" si="7"/>
        <v>8.5290000000000005E-2</v>
      </c>
      <c r="I38" s="193">
        <f t="shared" si="7"/>
        <v>8.5349999999999995E-2</v>
      </c>
      <c r="J38" s="192">
        <f t="shared" si="8"/>
        <v>470019381</v>
      </c>
      <c r="K38" s="192">
        <f t="shared" si="10"/>
        <v>-416343632</v>
      </c>
      <c r="L38" s="158">
        <f t="shared" si="9"/>
        <v>0.61299999999999999</v>
      </c>
      <c r="N38">
        <v>165540696</v>
      </c>
      <c r="O38">
        <v>304478685</v>
      </c>
      <c r="P38" s="16"/>
    </row>
    <row r="39" spans="1:16" ht="13.2">
      <c r="A39" s="13">
        <f t="shared" si="3"/>
        <v>41980</v>
      </c>
      <c r="B39" s="6">
        <f>'Elec by Mo'!O81</f>
        <v>26849458</v>
      </c>
      <c r="C39" s="8"/>
      <c r="D39" s="191">
        <v>794177227</v>
      </c>
      <c r="E39" s="8">
        <f t="shared" si="4"/>
        <v>13631955</v>
      </c>
      <c r="F39" s="8">
        <f t="shared" si="5"/>
        <v>807809182</v>
      </c>
      <c r="G39" s="8">
        <f t="shared" si="6"/>
        <v>834658640</v>
      </c>
      <c r="H39" s="193">
        <f t="shared" si="7"/>
        <v>9.4070000000000001E-2</v>
      </c>
      <c r="I39" s="193">
        <f t="shared" si="7"/>
        <v>9.6670000000000006E-2</v>
      </c>
      <c r="J39" s="192">
        <f t="shared" si="8"/>
        <v>483651336</v>
      </c>
      <c r="K39" s="192">
        <f t="shared" si="10"/>
        <v>-470019381</v>
      </c>
      <c r="L39" s="158">
        <f t="shared" si="9"/>
        <v>0.59199999999999997</v>
      </c>
      <c r="N39">
        <v>171136099</v>
      </c>
      <c r="O39">
        <v>312515237</v>
      </c>
      <c r="P39" s="16"/>
    </row>
    <row r="40" spans="1:16" ht="13.2">
      <c r="A40" s="4" t="s">
        <v>42</v>
      </c>
      <c r="B40" s="7">
        <f>SUM(B28:B39)</f>
        <v>46958043</v>
      </c>
      <c r="C40" s="8"/>
      <c r="D40" s="7">
        <f>SUM(D28:D39)</f>
        <v>8496684018</v>
      </c>
      <c r="E40" s="7">
        <f t="shared" ref="E40:G40" si="11">SUM(E28:E39)</f>
        <v>90855652</v>
      </c>
      <c r="F40" s="7">
        <f t="shared" si="11"/>
        <v>8587539670</v>
      </c>
      <c r="G40" s="7">
        <f t="shared" si="11"/>
        <v>8634497713</v>
      </c>
      <c r="H40" s="159">
        <f>SUM(H28:H39)</f>
        <v>1</v>
      </c>
      <c r="I40" s="159">
        <f>SUM(I28:I39)</f>
        <v>1</v>
      </c>
      <c r="J40" s="7">
        <f t="shared" ref="J40:K40" si="12">SUM(J28:J39)</f>
        <v>4868512753</v>
      </c>
      <c r="K40" s="7">
        <f t="shared" si="12"/>
        <v>-4777657101</v>
      </c>
      <c r="N40">
        <f>SUM(N28:N39)</f>
        <v>1686868406</v>
      </c>
      <c r="O40">
        <f>SUM(O28:O39)</f>
        <v>3181644347</v>
      </c>
    </row>
    <row r="41" spans="1:16" ht="13.2">
      <c r="A41" s="2"/>
      <c r="B41" s="2"/>
      <c r="C41" s="2"/>
      <c r="D41" s="2"/>
      <c r="E41" s="2"/>
      <c r="F41" s="2"/>
      <c r="G41" s="21"/>
    </row>
    <row r="42" spans="1:16" ht="13.2">
      <c r="A42" s="2" t="s">
        <v>47</v>
      </c>
      <c r="B42" s="2"/>
      <c r="C42" s="2"/>
      <c r="D42" s="2"/>
      <c r="E42" s="2"/>
      <c r="F42" s="2"/>
      <c r="G42" s="3"/>
    </row>
    <row r="47" spans="1:16" ht="13.2">
      <c r="D47" s="191"/>
    </row>
    <row r="48" spans="1:16" ht="13.2">
      <c r="D48" s="191"/>
    </row>
    <row r="49" spans="4:4" ht="13.2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4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R187"/>
  <sheetViews>
    <sheetView tabSelected="1" view="pageBreakPreview" zoomScale="60" zoomScaleNormal="100" workbookViewId="0">
      <pane ySplit="4" topLeftCell="A126" activePane="bottomLeft" state="frozenSplit"/>
      <selection activeCell="K4" sqref="K4:O4"/>
      <selection pane="bottomLeft" activeCell="V181" sqref="V181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3.2">
      <c r="A1" s="134" t="s">
        <v>428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8" thickBot="1">
      <c r="A3" s="31"/>
      <c r="B3" s="32"/>
      <c r="C3" s="32"/>
      <c r="D3" s="33"/>
      <c r="E3" s="34"/>
      <c r="F3" s="186" t="s">
        <v>253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8" thickBot="1">
      <c r="A4" s="36"/>
      <c r="B4" s="37"/>
      <c r="C4" s="37"/>
      <c r="D4" s="38"/>
      <c r="E4" s="39" t="s">
        <v>102</v>
      </c>
      <c r="F4" s="221" t="s">
        <v>416</v>
      </c>
      <c r="G4" s="221" t="s">
        <v>417</v>
      </c>
      <c r="H4" s="221" t="s">
        <v>418</v>
      </c>
      <c r="I4" s="221" t="s">
        <v>419</v>
      </c>
      <c r="J4" s="221" t="s">
        <v>420</v>
      </c>
      <c r="K4" s="221" t="s">
        <v>421</v>
      </c>
      <c r="L4" s="221" t="s">
        <v>422</v>
      </c>
      <c r="M4" s="221" t="s">
        <v>423</v>
      </c>
      <c r="N4" s="221" t="s">
        <v>424</v>
      </c>
      <c r="O4" s="221" t="s">
        <v>425</v>
      </c>
      <c r="P4" s="221" t="s">
        <v>426</v>
      </c>
      <c r="Q4" s="221" t="s">
        <v>429</v>
      </c>
      <c r="R4" s="222" t="s">
        <v>12</v>
      </c>
    </row>
    <row r="5" spans="1:18" ht="27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8" thickBot="1">
      <c r="A6" s="42" t="s">
        <v>107</v>
      </c>
      <c r="B6" s="43" t="s">
        <v>108</v>
      </c>
      <c r="C6" s="44" t="s">
        <v>374</v>
      </c>
      <c r="D6" s="41" t="s">
        <v>109</v>
      </c>
      <c r="E6" s="49" t="s">
        <v>95</v>
      </c>
      <c r="F6" s="219">
        <v>107432</v>
      </c>
      <c r="G6" s="219">
        <v>107381</v>
      </c>
      <c r="H6" s="219">
        <v>107485</v>
      </c>
      <c r="I6" s="219">
        <v>107448</v>
      </c>
      <c r="J6" s="219">
        <v>107481</v>
      </c>
      <c r="K6" s="219">
        <v>107428</v>
      </c>
      <c r="L6" s="219">
        <v>107727</v>
      </c>
      <c r="M6" s="219">
        <v>108000</v>
      </c>
      <c r="N6" s="219">
        <v>108266</v>
      </c>
      <c r="O6" s="219">
        <v>108597</v>
      </c>
      <c r="P6" s="219">
        <v>108883</v>
      </c>
      <c r="Q6" s="219">
        <v>108975</v>
      </c>
      <c r="R6" s="225">
        <v>1295103</v>
      </c>
    </row>
    <row r="7" spans="1:18" ht="13.8" thickBot="1">
      <c r="A7" s="45"/>
      <c r="B7" s="46"/>
      <c r="C7" s="47"/>
      <c r="D7" s="41" t="s">
        <v>111</v>
      </c>
      <c r="E7" s="49"/>
      <c r="F7" s="219">
        <v>6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5</v>
      </c>
      <c r="Q7" s="219">
        <v>5</v>
      </c>
      <c r="R7" s="225">
        <v>61</v>
      </c>
    </row>
    <row r="8" spans="1:18" ht="13.8" thickBot="1">
      <c r="A8" s="45"/>
      <c r="B8" s="46"/>
      <c r="C8" s="48"/>
      <c r="D8" s="216" t="s">
        <v>375</v>
      </c>
      <c r="E8" s="49"/>
      <c r="F8" s="220">
        <v>107438</v>
      </c>
      <c r="G8" s="220">
        <v>107386</v>
      </c>
      <c r="H8" s="220">
        <v>107490</v>
      </c>
      <c r="I8" s="220">
        <v>107453</v>
      </c>
      <c r="J8" s="220">
        <v>107486</v>
      </c>
      <c r="K8" s="220">
        <v>107433</v>
      </c>
      <c r="L8" s="220">
        <v>107732</v>
      </c>
      <c r="M8" s="220">
        <v>108005</v>
      </c>
      <c r="N8" s="220">
        <v>108271</v>
      </c>
      <c r="O8" s="220">
        <v>108602</v>
      </c>
      <c r="P8" s="220">
        <v>108888</v>
      </c>
      <c r="Q8" s="220">
        <v>108980</v>
      </c>
      <c r="R8" s="220">
        <v>1295164</v>
      </c>
    </row>
    <row r="9" spans="1:18" ht="13.8" thickBot="1">
      <c r="A9" s="45"/>
      <c r="B9" s="46"/>
      <c r="C9" s="44" t="s">
        <v>376</v>
      </c>
      <c r="D9" s="41" t="s">
        <v>110</v>
      </c>
      <c r="E9" s="49" t="s">
        <v>97</v>
      </c>
      <c r="F9" s="219">
        <v>15897</v>
      </c>
      <c r="G9" s="219">
        <v>15994</v>
      </c>
      <c r="H9" s="219">
        <v>16018</v>
      </c>
      <c r="I9" s="219">
        <v>16004</v>
      </c>
      <c r="J9" s="219">
        <v>16000</v>
      </c>
      <c r="K9" s="219">
        <v>16057</v>
      </c>
      <c r="L9" s="219">
        <v>16044</v>
      </c>
      <c r="M9" s="219">
        <v>16034</v>
      </c>
      <c r="N9" s="219">
        <v>16013</v>
      </c>
      <c r="O9" s="219">
        <v>16184</v>
      </c>
      <c r="P9" s="219">
        <v>16111</v>
      </c>
      <c r="Q9" s="219">
        <v>16091</v>
      </c>
      <c r="R9" s="225">
        <v>192447</v>
      </c>
    </row>
    <row r="10" spans="1:18" ht="13.8" thickBot="1">
      <c r="A10" s="45"/>
      <c r="B10" s="46"/>
      <c r="C10" s="47"/>
      <c r="D10" s="41" t="s">
        <v>112</v>
      </c>
      <c r="E10" s="49" t="s">
        <v>98</v>
      </c>
      <c r="F10" s="219">
        <v>126</v>
      </c>
      <c r="G10" s="219">
        <v>126</v>
      </c>
      <c r="H10" s="219">
        <v>122</v>
      </c>
      <c r="I10" s="219">
        <v>123</v>
      </c>
      <c r="J10" s="219">
        <v>122</v>
      </c>
      <c r="K10" s="219">
        <v>120</v>
      </c>
      <c r="L10" s="219">
        <v>121</v>
      </c>
      <c r="M10" s="219">
        <v>123</v>
      </c>
      <c r="N10" s="219">
        <v>122</v>
      </c>
      <c r="O10" s="219">
        <v>123</v>
      </c>
      <c r="P10" s="219">
        <v>125</v>
      </c>
      <c r="Q10" s="219">
        <v>122</v>
      </c>
      <c r="R10" s="225">
        <v>1475</v>
      </c>
    </row>
    <row r="11" spans="1:18" ht="13.8" thickBot="1">
      <c r="A11" s="45"/>
      <c r="B11" s="46"/>
      <c r="C11" s="47"/>
      <c r="D11" s="41" t="s">
        <v>111</v>
      </c>
      <c r="E11" s="49"/>
      <c r="F11" s="219">
        <v>31</v>
      </c>
      <c r="G11" s="219">
        <v>30</v>
      </c>
      <c r="H11" s="219">
        <v>29</v>
      </c>
      <c r="I11" s="219">
        <v>29</v>
      </c>
      <c r="J11" s="219">
        <v>29</v>
      </c>
      <c r="K11" s="219">
        <v>29</v>
      </c>
      <c r="L11" s="219">
        <v>29</v>
      </c>
      <c r="M11" s="219">
        <v>29</v>
      </c>
      <c r="N11" s="219">
        <v>30</v>
      </c>
      <c r="O11" s="219">
        <v>31</v>
      </c>
      <c r="P11" s="219">
        <v>31</v>
      </c>
      <c r="Q11" s="219">
        <v>31</v>
      </c>
      <c r="R11" s="225">
        <v>358</v>
      </c>
    </row>
    <row r="12" spans="1:18" ht="13.8" thickBot="1">
      <c r="A12" s="45"/>
      <c r="B12" s="46"/>
      <c r="C12" s="48"/>
      <c r="D12" s="216" t="s">
        <v>377</v>
      </c>
      <c r="E12" s="49" t="s">
        <v>99</v>
      </c>
      <c r="F12" s="220">
        <v>16054</v>
      </c>
      <c r="G12" s="220">
        <v>16150</v>
      </c>
      <c r="H12" s="220">
        <v>16169</v>
      </c>
      <c r="I12" s="220">
        <v>16156</v>
      </c>
      <c r="J12" s="220">
        <v>16151</v>
      </c>
      <c r="K12" s="220">
        <v>16206</v>
      </c>
      <c r="L12" s="220">
        <v>16194</v>
      </c>
      <c r="M12" s="220">
        <v>16186</v>
      </c>
      <c r="N12" s="220">
        <v>16165</v>
      </c>
      <c r="O12" s="220">
        <v>16338</v>
      </c>
      <c r="P12" s="220">
        <v>16267</v>
      </c>
      <c r="Q12" s="220">
        <v>16244</v>
      </c>
      <c r="R12" s="220">
        <v>194280</v>
      </c>
    </row>
    <row r="13" spans="1:18" ht="13.8" thickBot="1">
      <c r="A13" s="45"/>
      <c r="B13" s="46"/>
      <c r="C13" s="44" t="s">
        <v>378</v>
      </c>
      <c r="D13" s="41" t="s">
        <v>109</v>
      </c>
      <c r="E13" s="49" t="s">
        <v>96</v>
      </c>
      <c r="F13" s="219">
        <v>5385</v>
      </c>
      <c r="G13" s="219">
        <v>5376</v>
      </c>
      <c r="H13" s="219">
        <v>5386</v>
      </c>
      <c r="I13" s="219">
        <v>5386</v>
      </c>
      <c r="J13" s="219">
        <v>5397</v>
      </c>
      <c r="K13" s="219">
        <v>5384</v>
      </c>
      <c r="L13" s="219">
        <v>5398</v>
      </c>
      <c r="M13" s="219">
        <v>5436</v>
      </c>
      <c r="N13" s="219">
        <v>5442</v>
      </c>
      <c r="O13" s="219">
        <v>5500</v>
      </c>
      <c r="P13" s="219">
        <v>5525</v>
      </c>
      <c r="Q13" s="219">
        <v>5505</v>
      </c>
      <c r="R13" s="225">
        <v>65120</v>
      </c>
    </row>
    <row r="14" spans="1:18" ht="13.8" thickBot="1">
      <c r="A14" s="45"/>
      <c r="B14" s="46"/>
      <c r="C14" s="48"/>
      <c r="D14" s="216" t="s">
        <v>379</v>
      </c>
      <c r="E14" s="49" t="s">
        <v>99</v>
      </c>
      <c r="F14" s="220">
        <v>5385</v>
      </c>
      <c r="G14" s="220">
        <v>5376</v>
      </c>
      <c r="H14" s="220">
        <v>5386</v>
      </c>
      <c r="I14" s="220">
        <v>5386</v>
      </c>
      <c r="J14" s="220">
        <v>5397</v>
      </c>
      <c r="K14" s="220">
        <v>5384</v>
      </c>
      <c r="L14" s="220">
        <v>5398</v>
      </c>
      <c r="M14" s="220">
        <v>5436</v>
      </c>
      <c r="N14" s="220">
        <v>5442</v>
      </c>
      <c r="O14" s="220">
        <v>5500</v>
      </c>
      <c r="P14" s="220">
        <v>5525</v>
      </c>
      <c r="Q14" s="220">
        <v>5505</v>
      </c>
      <c r="R14" s="220">
        <v>65120</v>
      </c>
    </row>
    <row r="15" spans="1:18" ht="13.8" thickBot="1">
      <c r="A15" s="45"/>
      <c r="B15" s="46"/>
      <c r="C15" s="44" t="s">
        <v>380</v>
      </c>
      <c r="D15" s="41" t="s">
        <v>110</v>
      </c>
      <c r="E15" s="49" t="s">
        <v>126</v>
      </c>
      <c r="F15" s="219">
        <v>1028</v>
      </c>
      <c r="G15" s="219">
        <v>1022</v>
      </c>
      <c r="H15" s="219">
        <v>1028</v>
      </c>
      <c r="I15" s="219">
        <v>1022</v>
      </c>
      <c r="J15" s="219">
        <v>1028</v>
      </c>
      <c r="K15" s="219">
        <v>1024</v>
      </c>
      <c r="L15" s="219">
        <v>1018</v>
      </c>
      <c r="M15" s="219">
        <v>1021</v>
      </c>
      <c r="N15" s="219">
        <v>1010</v>
      </c>
      <c r="O15" s="219">
        <v>1021</v>
      </c>
      <c r="P15" s="219">
        <v>1008</v>
      </c>
      <c r="Q15" s="219">
        <v>1000</v>
      </c>
      <c r="R15" s="225">
        <v>12230</v>
      </c>
    </row>
    <row r="16" spans="1:18" ht="13.8" thickBot="1">
      <c r="A16" s="45"/>
      <c r="B16" s="46"/>
      <c r="C16" s="47"/>
      <c r="D16" s="41" t="s">
        <v>112</v>
      </c>
      <c r="E16" s="49" t="s">
        <v>127</v>
      </c>
      <c r="F16" s="219">
        <v>59</v>
      </c>
      <c r="G16" s="219">
        <v>62</v>
      </c>
      <c r="H16" s="219">
        <v>57</v>
      </c>
      <c r="I16" s="219">
        <v>59</v>
      </c>
      <c r="J16" s="219">
        <v>60</v>
      </c>
      <c r="K16" s="219">
        <v>59</v>
      </c>
      <c r="L16" s="219">
        <v>59</v>
      </c>
      <c r="M16" s="219">
        <v>60</v>
      </c>
      <c r="N16" s="219">
        <v>58</v>
      </c>
      <c r="O16" s="219">
        <v>59</v>
      </c>
      <c r="P16" s="219">
        <v>56</v>
      </c>
      <c r="Q16" s="219">
        <v>55</v>
      </c>
      <c r="R16" s="225">
        <v>703</v>
      </c>
    </row>
    <row r="17" spans="1:18" ht="13.8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v>48</v>
      </c>
    </row>
    <row r="18" spans="1:18" ht="13.8" thickBot="1">
      <c r="A18" s="45"/>
      <c r="B18" s="46"/>
      <c r="C18" s="48"/>
      <c r="D18" s="216" t="s">
        <v>381</v>
      </c>
      <c r="E18" s="49" t="s">
        <v>128</v>
      </c>
      <c r="F18" s="220">
        <v>1091</v>
      </c>
      <c r="G18" s="220">
        <v>1088</v>
      </c>
      <c r="H18" s="220">
        <v>1089</v>
      </c>
      <c r="I18" s="220">
        <v>1085</v>
      </c>
      <c r="J18" s="220">
        <v>1092</v>
      </c>
      <c r="K18" s="220">
        <v>1087</v>
      </c>
      <c r="L18" s="220">
        <v>1081</v>
      </c>
      <c r="M18" s="220">
        <v>1085</v>
      </c>
      <c r="N18" s="220">
        <v>1072</v>
      </c>
      <c r="O18" s="220">
        <v>1084</v>
      </c>
      <c r="P18" s="220">
        <v>1068</v>
      </c>
      <c r="Q18" s="220">
        <v>1059</v>
      </c>
      <c r="R18" s="220">
        <v>12981</v>
      </c>
    </row>
    <row r="19" spans="1:18" ht="13.8" thickBot="1">
      <c r="A19" s="45"/>
      <c r="B19" s="46"/>
      <c r="C19" s="44" t="s">
        <v>382</v>
      </c>
      <c r="D19" s="41" t="s">
        <v>109</v>
      </c>
      <c r="E19" s="49" t="s">
        <v>100</v>
      </c>
      <c r="F19" s="219">
        <v>16</v>
      </c>
      <c r="G19" s="219">
        <v>18</v>
      </c>
      <c r="H19" s="219">
        <v>18</v>
      </c>
      <c r="I19" s="219">
        <v>18</v>
      </c>
      <c r="J19" s="219">
        <v>18</v>
      </c>
      <c r="K19" s="219">
        <v>18</v>
      </c>
      <c r="L19" s="219">
        <v>18</v>
      </c>
      <c r="M19" s="219">
        <v>17</v>
      </c>
      <c r="N19" s="219">
        <v>19</v>
      </c>
      <c r="O19" s="219">
        <v>17</v>
      </c>
      <c r="P19" s="219">
        <v>19</v>
      </c>
      <c r="Q19" s="219">
        <v>18</v>
      </c>
      <c r="R19" s="225">
        <v>214</v>
      </c>
    </row>
    <row r="20" spans="1:18" ht="13.8" thickBot="1">
      <c r="A20" s="45"/>
      <c r="B20" s="46"/>
      <c r="C20" s="48"/>
      <c r="D20" s="216" t="s">
        <v>383</v>
      </c>
      <c r="E20" s="49" t="s">
        <v>128</v>
      </c>
      <c r="F20" s="220">
        <v>16</v>
      </c>
      <c r="G20" s="220">
        <v>18</v>
      </c>
      <c r="H20" s="220">
        <v>18</v>
      </c>
      <c r="I20" s="220">
        <v>18</v>
      </c>
      <c r="J20" s="220">
        <v>18</v>
      </c>
      <c r="K20" s="220">
        <v>18</v>
      </c>
      <c r="L20" s="220">
        <v>18</v>
      </c>
      <c r="M20" s="220">
        <v>17</v>
      </c>
      <c r="N20" s="220">
        <v>19</v>
      </c>
      <c r="O20" s="220">
        <v>17</v>
      </c>
      <c r="P20" s="220">
        <v>19</v>
      </c>
      <c r="Q20" s="220">
        <v>18</v>
      </c>
      <c r="R20" s="220">
        <v>214</v>
      </c>
    </row>
    <row r="21" spans="1:18" ht="13.8" thickBot="1">
      <c r="A21" s="45"/>
      <c r="B21" s="46"/>
      <c r="C21" s="44" t="s">
        <v>384</v>
      </c>
      <c r="D21" s="41" t="s">
        <v>110</v>
      </c>
      <c r="E21" s="49" t="s">
        <v>129</v>
      </c>
      <c r="F21" s="219">
        <v>4</v>
      </c>
      <c r="G21" s="219">
        <v>4</v>
      </c>
      <c r="H21" s="219">
        <v>4</v>
      </c>
      <c r="I21" s="219">
        <v>4</v>
      </c>
      <c r="J21" s="219">
        <v>0</v>
      </c>
      <c r="K21" s="219">
        <v>4</v>
      </c>
      <c r="L21" s="219">
        <v>4</v>
      </c>
      <c r="M21" s="219">
        <v>4</v>
      </c>
      <c r="N21" s="219">
        <v>4</v>
      </c>
      <c r="O21" s="219">
        <v>4</v>
      </c>
      <c r="P21" s="219">
        <v>4</v>
      </c>
      <c r="Q21" s="219">
        <v>4</v>
      </c>
      <c r="R21" s="225">
        <v>44</v>
      </c>
    </row>
    <row r="22" spans="1:18" ht="13.8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6</v>
      </c>
      <c r="I22" s="219">
        <v>8</v>
      </c>
      <c r="J22" s="219">
        <v>2</v>
      </c>
      <c r="K22" s="219">
        <v>8</v>
      </c>
      <c r="L22" s="219">
        <v>8</v>
      </c>
      <c r="M22" s="219">
        <v>8</v>
      </c>
      <c r="N22" s="219">
        <v>8</v>
      </c>
      <c r="O22" s="219">
        <v>8</v>
      </c>
      <c r="P22" s="219">
        <v>8</v>
      </c>
      <c r="Q22" s="219">
        <v>8</v>
      </c>
      <c r="R22" s="225">
        <v>88</v>
      </c>
    </row>
    <row r="23" spans="1:18" ht="13.8" thickBot="1">
      <c r="A23" s="45"/>
      <c r="B23" s="46"/>
      <c r="C23" s="48"/>
      <c r="D23" s="216" t="s">
        <v>385</v>
      </c>
      <c r="E23" s="49" t="s">
        <v>131</v>
      </c>
      <c r="F23" s="220">
        <v>12</v>
      </c>
      <c r="G23" s="220">
        <v>12</v>
      </c>
      <c r="H23" s="220">
        <v>10</v>
      </c>
      <c r="I23" s="220">
        <v>12</v>
      </c>
      <c r="J23" s="220">
        <v>2</v>
      </c>
      <c r="K23" s="220">
        <v>12</v>
      </c>
      <c r="L23" s="220">
        <v>12</v>
      </c>
      <c r="M23" s="220">
        <v>12</v>
      </c>
      <c r="N23" s="220">
        <v>12</v>
      </c>
      <c r="O23" s="220">
        <v>12</v>
      </c>
      <c r="P23" s="220">
        <v>12</v>
      </c>
      <c r="Q23" s="220">
        <v>12</v>
      </c>
      <c r="R23" s="220">
        <v>132</v>
      </c>
    </row>
    <row r="24" spans="1:18" ht="13.8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0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v>11</v>
      </c>
    </row>
    <row r="25" spans="1:18" ht="13.8" thickBot="1">
      <c r="A25" s="45"/>
      <c r="B25" s="46"/>
      <c r="C25" s="48"/>
      <c r="D25" s="216" t="s">
        <v>254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0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v>11</v>
      </c>
    </row>
    <row r="26" spans="1:18" ht="13.8" thickBot="1">
      <c r="A26" s="45"/>
      <c r="B26" s="46"/>
      <c r="C26" s="44" t="s">
        <v>386</v>
      </c>
      <c r="D26" s="41" t="s">
        <v>110</v>
      </c>
      <c r="E26" s="49" t="s">
        <v>132</v>
      </c>
      <c r="F26" s="219">
        <v>552</v>
      </c>
      <c r="G26" s="219">
        <v>556</v>
      </c>
      <c r="H26" s="219">
        <v>548</v>
      </c>
      <c r="I26" s="219">
        <v>559</v>
      </c>
      <c r="J26" s="219">
        <v>557</v>
      </c>
      <c r="K26" s="219">
        <v>560</v>
      </c>
      <c r="L26" s="219">
        <v>557</v>
      </c>
      <c r="M26" s="219">
        <v>559</v>
      </c>
      <c r="N26" s="219">
        <v>556</v>
      </c>
      <c r="O26" s="219">
        <v>573</v>
      </c>
      <c r="P26" s="219">
        <v>553</v>
      </c>
      <c r="Q26" s="219">
        <v>551</v>
      </c>
      <c r="R26" s="225">
        <v>6681</v>
      </c>
    </row>
    <row r="27" spans="1:18" ht="13.8" thickBot="1">
      <c r="A27" s="45"/>
      <c r="B27" s="46"/>
      <c r="C27" s="47"/>
      <c r="D27" s="41" t="s">
        <v>112</v>
      </c>
      <c r="E27" s="49" t="s">
        <v>133</v>
      </c>
      <c r="F27" s="219">
        <v>154</v>
      </c>
      <c r="G27" s="219">
        <v>162</v>
      </c>
      <c r="H27" s="219">
        <v>161</v>
      </c>
      <c r="I27" s="219">
        <v>161</v>
      </c>
      <c r="J27" s="219">
        <v>161</v>
      </c>
      <c r="K27" s="219">
        <v>161</v>
      </c>
      <c r="L27" s="219">
        <v>161</v>
      </c>
      <c r="M27" s="219">
        <v>158</v>
      </c>
      <c r="N27" s="219">
        <v>161</v>
      </c>
      <c r="O27" s="219">
        <v>173</v>
      </c>
      <c r="P27" s="219">
        <v>161</v>
      </c>
      <c r="Q27" s="219">
        <v>156</v>
      </c>
      <c r="R27" s="225">
        <v>1930</v>
      </c>
    </row>
    <row r="28" spans="1:18" ht="13.8" thickBot="1">
      <c r="A28" s="45"/>
      <c r="B28" s="46"/>
      <c r="C28" s="47"/>
      <c r="D28" s="41" t="s">
        <v>114</v>
      </c>
      <c r="E28" s="49" t="s">
        <v>133</v>
      </c>
      <c r="F28" s="219">
        <v>46</v>
      </c>
      <c r="G28" s="219">
        <v>46</v>
      </c>
      <c r="H28" s="219">
        <v>45</v>
      </c>
      <c r="I28" s="219">
        <v>45</v>
      </c>
      <c r="J28" s="219">
        <v>45</v>
      </c>
      <c r="K28" s="219">
        <v>44</v>
      </c>
      <c r="L28" s="219">
        <v>45</v>
      </c>
      <c r="M28" s="219">
        <v>46</v>
      </c>
      <c r="N28" s="219">
        <v>44</v>
      </c>
      <c r="O28" s="219">
        <v>45</v>
      </c>
      <c r="P28" s="219">
        <v>44</v>
      </c>
      <c r="Q28" s="219">
        <v>44</v>
      </c>
      <c r="R28" s="225">
        <v>539</v>
      </c>
    </row>
    <row r="29" spans="1:18" ht="13.8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v>12</v>
      </c>
    </row>
    <row r="30" spans="1:18" ht="13.8" thickBot="1">
      <c r="A30" s="45"/>
      <c r="B30" s="46"/>
      <c r="C30" s="48"/>
      <c r="D30" s="216" t="s">
        <v>387</v>
      </c>
      <c r="E30" s="49" t="s">
        <v>135</v>
      </c>
      <c r="F30" s="220">
        <v>753</v>
      </c>
      <c r="G30" s="220">
        <v>765</v>
      </c>
      <c r="H30" s="220">
        <v>755</v>
      </c>
      <c r="I30" s="220">
        <v>766</v>
      </c>
      <c r="J30" s="220">
        <v>764</v>
      </c>
      <c r="K30" s="220">
        <v>766</v>
      </c>
      <c r="L30" s="220">
        <v>764</v>
      </c>
      <c r="M30" s="220">
        <v>764</v>
      </c>
      <c r="N30" s="220">
        <v>762</v>
      </c>
      <c r="O30" s="220">
        <v>792</v>
      </c>
      <c r="P30" s="220">
        <v>759</v>
      </c>
      <c r="Q30" s="220">
        <v>752</v>
      </c>
      <c r="R30" s="220">
        <v>9162</v>
      </c>
    </row>
    <row r="31" spans="1:18" ht="13.8" thickBot="1">
      <c r="A31" s="45"/>
      <c r="B31" s="46"/>
      <c r="C31" s="44" t="s">
        <v>388</v>
      </c>
      <c r="D31" s="41" t="s">
        <v>109</v>
      </c>
      <c r="E31" s="49" t="s">
        <v>134</v>
      </c>
      <c r="F31" s="219">
        <v>623</v>
      </c>
      <c r="G31" s="219">
        <v>623</v>
      </c>
      <c r="H31" s="219">
        <v>624</v>
      </c>
      <c r="I31" s="219">
        <v>623</v>
      </c>
      <c r="J31" s="219">
        <v>626</v>
      </c>
      <c r="K31" s="219">
        <v>629</v>
      </c>
      <c r="L31" s="219">
        <v>622</v>
      </c>
      <c r="M31" s="219">
        <v>628</v>
      </c>
      <c r="N31" s="219">
        <v>621</v>
      </c>
      <c r="O31" s="219">
        <v>633</v>
      </c>
      <c r="P31" s="219">
        <v>628</v>
      </c>
      <c r="Q31" s="219">
        <v>624</v>
      </c>
      <c r="R31" s="225">
        <v>7504</v>
      </c>
    </row>
    <row r="32" spans="1:18" ht="13.8" thickBot="1">
      <c r="A32" s="45"/>
      <c r="B32" s="46"/>
      <c r="C32" s="47"/>
      <c r="D32" s="41" t="s">
        <v>114</v>
      </c>
      <c r="E32" s="49" t="s">
        <v>133</v>
      </c>
      <c r="F32" s="219">
        <v>32</v>
      </c>
      <c r="G32" s="219">
        <v>32</v>
      </c>
      <c r="H32" s="219">
        <v>32</v>
      </c>
      <c r="I32" s="219">
        <v>33</v>
      </c>
      <c r="J32" s="219">
        <v>33</v>
      </c>
      <c r="K32" s="219">
        <v>33</v>
      </c>
      <c r="L32" s="219">
        <v>33</v>
      </c>
      <c r="M32" s="219">
        <v>32</v>
      </c>
      <c r="N32" s="219">
        <v>33</v>
      </c>
      <c r="O32" s="219">
        <v>33</v>
      </c>
      <c r="P32" s="219">
        <v>33</v>
      </c>
      <c r="Q32" s="219">
        <v>33</v>
      </c>
      <c r="R32" s="225">
        <v>392</v>
      </c>
    </row>
    <row r="33" spans="1:18" ht="13.8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v>12</v>
      </c>
    </row>
    <row r="34" spans="1:18" ht="13.8" thickBot="1">
      <c r="A34" s="45"/>
      <c r="B34" s="46"/>
      <c r="C34" s="48"/>
      <c r="D34" s="216" t="s">
        <v>389</v>
      </c>
      <c r="E34" s="49" t="s">
        <v>135</v>
      </c>
      <c r="F34" s="220">
        <v>656</v>
      </c>
      <c r="G34" s="220">
        <v>656</v>
      </c>
      <c r="H34" s="220">
        <v>657</v>
      </c>
      <c r="I34" s="220">
        <v>657</v>
      </c>
      <c r="J34" s="220">
        <v>660</v>
      </c>
      <c r="K34" s="220">
        <v>663</v>
      </c>
      <c r="L34" s="220">
        <v>656</v>
      </c>
      <c r="M34" s="220">
        <v>661</v>
      </c>
      <c r="N34" s="220">
        <v>655</v>
      </c>
      <c r="O34" s="220">
        <v>667</v>
      </c>
      <c r="P34" s="220">
        <v>662</v>
      </c>
      <c r="Q34" s="220">
        <v>658</v>
      </c>
      <c r="R34" s="220">
        <v>7908</v>
      </c>
    </row>
    <row r="35" spans="1:18" ht="13.8" thickBot="1">
      <c r="A35" s="45"/>
      <c r="B35" s="43" t="s">
        <v>115</v>
      </c>
      <c r="C35" s="44" t="s">
        <v>374</v>
      </c>
      <c r="D35" s="41" t="s">
        <v>109</v>
      </c>
      <c r="E35" s="49" t="s">
        <v>88</v>
      </c>
      <c r="F35" s="219">
        <v>214780</v>
      </c>
      <c r="G35" s="219">
        <v>213786</v>
      </c>
      <c r="H35" s="219">
        <v>215635</v>
      </c>
      <c r="I35" s="219">
        <v>214561</v>
      </c>
      <c r="J35" s="219">
        <v>214696</v>
      </c>
      <c r="K35" s="219">
        <v>214421</v>
      </c>
      <c r="L35" s="219">
        <v>215004</v>
      </c>
      <c r="M35" s="219">
        <v>215247</v>
      </c>
      <c r="N35" s="219">
        <v>213725</v>
      </c>
      <c r="O35" s="219">
        <v>217987</v>
      </c>
      <c r="P35" s="219">
        <v>216560</v>
      </c>
      <c r="Q35" s="219">
        <v>216754</v>
      </c>
      <c r="R35" s="225">
        <v>2583156</v>
      </c>
    </row>
    <row r="36" spans="1:18" ht="13.8" thickBot="1">
      <c r="A36" s="45"/>
      <c r="B36" s="46"/>
      <c r="C36" s="47"/>
      <c r="D36" s="41" t="s">
        <v>111</v>
      </c>
      <c r="E36" s="49"/>
      <c r="F36" s="219">
        <v>4</v>
      </c>
      <c r="G36" s="219">
        <v>4</v>
      </c>
      <c r="H36" s="219">
        <v>4</v>
      </c>
      <c r="I36" s="219">
        <v>4</v>
      </c>
      <c r="J36" s="219">
        <v>4</v>
      </c>
      <c r="K36" s="219">
        <v>4</v>
      </c>
      <c r="L36" s="219">
        <v>4</v>
      </c>
      <c r="M36" s="219">
        <v>3</v>
      </c>
      <c r="N36" s="219">
        <v>3</v>
      </c>
      <c r="O36" s="219">
        <v>3</v>
      </c>
      <c r="P36" s="219">
        <v>6</v>
      </c>
      <c r="Q36" s="219">
        <v>6</v>
      </c>
      <c r="R36" s="225">
        <v>49</v>
      </c>
    </row>
    <row r="37" spans="1:18" ht="13.8" thickBot="1">
      <c r="A37" s="45"/>
      <c r="B37" s="46"/>
      <c r="C37" s="48"/>
      <c r="D37" s="216" t="s">
        <v>375</v>
      </c>
      <c r="E37" s="49"/>
      <c r="F37" s="220">
        <v>214784</v>
      </c>
      <c r="G37" s="220">
        <v>213790</v>
      </c>
      <c r="H37" s="220">
        <v>215639</v>
      </c>
      <c r="I37" s="220">
        <v>214565</v>
      </c>
      <c r="J37" s="220">
        <v>214700</v>
      </c>
      <c r="K37" s="220">
        <v>214425</v>
      </c>
      <c r="L37" s="220">
        <v>215008</v>
      </c>
      <c r="M37" s="220">
        <v>215250</v>
      </c>
      <c r="N37" s="220">
        <v>213728</v>
      </c>
      <c r="O37" s="220">
        <v>217990</v>
      </c>
      <c r="P37" s="220">
        <v>216566</v>
      </c>
      <c r="Q37" s="220">
        <v>216760</v>
      </c>
      <c r="R37" s="220">
        <v>2583205</v>
      </c>
    </row>
    <row r="38" spans="1:18" ht="13.8" thickBot="1">
      <c r="A38" s="45"/>
      <c r="B38" s="46"/>
      <c r="C38" s="44" t="s">
        <v>345</v>
      </c>
      <c r="D38" s="41" t="s">
        <v>109</v>
      </c>
      <c r="E38" s="49" t="s">
        <v>88</v>
      </c>
      <c r="F38" s="219">
        <v>414</v>
      </c>
      <c r="G38" s="219">
        <v>408</v>
      </c>
      <c r="H38" s="219">
        <v>406</v>
      </c>
      <c r="I38" s="219">
        <v>406</v>
      </c>
      <c r="J38" s="219">
        <v>399</v>
      </c>
      <c r="K38" s="219">
        <v>404</v>
      </c>
      <c r="L38" s="219">
        <v>400</v>
      </c>
      <c r="M38" s="219">
        <v>398</v>
      </c>
      <c r="N38" s="219">
        <v>394</v>
      </c>
      <c r="O38" s="219">
        <v>398</v>
      </c>
      <c r="P38" s="219">
        <v>377</v>
      </c>
      <c r="Q38" s="219">
        <v>366</v>
      </c>
      <c r="R38" s="225">
        <v>4770</v>
      </c>
    </row>
    <row r="39" spans="1:18" ht="13.8" thickBot="1">
      <c r="A39" s="45"/>
      <c r="B39" s="46"/>
      <c r="C39" s="48"/>
      <c r="D39" s="216" t="s">
        <v>346</v>
      </c>
      <c r="E39" s="49"/>
      <c r="F39" s="220">
        <v>414</v>
      </c>
      <c r="G39" s="220">
        <v>408</v>
      </c>
      <c r="H39" s="220">
        <v>406</v>
      </c>
      <c r="I39" s="220">
        <v>406</v>
      </c>
      <c r="J39" s="220">
        <v>399</v>
      </c>
      <c r="K39" s="220">
        <v>404</v>
      </c>
      <c r="L39" s="220">
        <v>400</v>
      </c>
      <c r="M39" s="220">
        <v>398</v>
      </c>
      <c r="N39" s="220">
        <v>394</v>
      </c>
      <c r="O39" s="220">
        <v>398</v>
      </c>
      <c r="P39" s="220">
        <v>377</v>
      </c>
      <c r="Q39" s="220">
        <v>366</v>
      </c>
      <c r="R39" s="220">
        <v>4770</v>
      </c>
    </row>
    <row r="40" spans="1:18" ht="13.8" thickBot="1">
      <c r="A40" s="45"/>
      <c r="B40" s="46"/>
      <c r="C40" s="44" t="s">
        <v>376</v>
      </c>
      <c r="D40" s="41" t="s">
        <v>110</v>
      </c>
      <c r="E40" s="49" t="s">
        <v>90</v>
      </c>
      <c r="F40" s="219">
        <v>22716</v>
      </c>
      <c r="G40" s="219">
        <v>22534</v>
      </c>
      <c r="H40" s="219">
        <v>22571</v>
      </c>
      <c r="I40" s="219">
        <v>22377</v>
      </c>
      <c r="J40" s="219">
        <v>22556</v>
      </c>
      <c r="K40" s="219">
        <v>22549</v>
      </c>
      <c r="L40" s="219">
        <v>22537</v>
      </c>
      <c r="M40" s="219">
        <v>22684</v>
      </c>
      <c r="N40" s="219">
        <v>21864</v>
      </c>
      <c r="O40" s="219">
        <v>23210</v>
      </c>
      <c r="P40" s="219">
        <v>22543</v>
      </c>
      <c r="Q40" s="219">
        <v>22542</v>
      </c>
      <c r="R40" s="225">
        <v>270683</v>
      </c>
    </row>
    <row r="41" spans="1:18" ht="13.8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122</v>
      </c>
      <c r="H41" s="219">
        <v>121</v>
      </c>
      <c r="I41" s="219">
        <v>127</v>
      </c>
      <c r="J41" s="219">
        <v>126</v>
      </c>
      <c r="K41" s="219">
        <v>125</v>
      </c>
      <c r="L41" s="219">
        <v>126</v>
      </c>
      <c r="M41" s="219">
        <v>125</v>
      </c>
      <c r="N41" s="219">
        <v>120</v>
      </c>
      <c r="O41" s="219">
        <v>133</v>
      </c>
      <c r="P41" s="219">
        <v>128</v>
      </c>
      <c r="Q41" s="219">
        <v>126</v>
      </c>
      <c r="R41" s="225">
        <v>1506</v>
      </c>
    </row>
    <row r="42" spans="1:18" ht="13.8" thickBot="1">
      <c r="A42" s="45"/>
      <c r="B42" s="46"/>
      <c r="C42" s="47"/>
      <c r="D42" s="41" t="s">
        <v>111</v>
      </c>
      <c r="E42" s="49"/>
      <c r="F42" s="219">
        <v>58</v>
      </c>
      <c r="G42" s="219">
        <v>56</v>
      </c>
      <c r="H42" s="219">
        <v>58</v>
      </c>
      <c r="I42" s="219">
        <v>58</v>
      </c>
      <c r="J42" s="219">
        <v>59</v>
      </c>
      <c r="K42" s="219">
        <v>58</v>
      </c>
      <c r="L42" s="219">
        <v>60</v>
      </c>
      <c r="M42" s="219">
        <v>61</v>
      </c>
      <c r="N42" s="219">
        <v>63</v>
      </c>
      <c r="O42" s="219">
        <v>68</v>
      </c>
      <c r="P42" s="219">
        <v>63</v>
      </c>
      <c r="Q42" s="219">
        <v>62</v>
      </c>
      <c r="R42" s="225">
        <v>724</v>
      </c>
    </row>
    <row r="43" spans="1:18" ht="13.8" thickBot="1">
      <c r="A43" s="45"/>
      <c r="B43" s="46"/>
      <c r="C43" s="48"/>
      <c r="D43" s="216" t="s">
        <v>377</v>
      </c>
      <c r="E43" s="49" t="s">
        <v>92</v>
      </c>
      <c r="F43" s="220">
        <v>22901</v>
      </c>
      <c r="G43" s="220">
        <v>22712</v>
      </c>
      <c r="H43" s="220">
        <v>22750</v>
      </c>
      <c r="I43" s="220">
        <v>22562</v>
      </c>
      <c r="J43" s="220">
        <v>22741</v>
      </c>
      <c r="K43" s="220">
        <v>22732</v>
      </c>
      <c r="L43" s="220">
        <v>22723</v>
      </c>
      <c r="M43" s="220">
        <v>22870</v>
      </c>
      <c r="N43" s="220">
        <v>22047</v>
      </c>
      <c r="O43" s="220">
        <v>23411</v>
      </c>
      <c r="P43" s="220">
        <v>22734</v>
      </c>
      <c r="Q43" s="220">
        <v>22730</v>
      </c>
      <c r="R43" s="220">
        <v>272913</v>
      </c>
    </row>
    <row r="44" spans="1:18" ht="13.8" thickBot="1">
      <c r="A44" s="45"/>
      <c r="B44" s="46"/>
      <c r="C44" s="44" t="s">
        <v>378</v>
      </c>
      <c r="D44" s="41" t="s">
        <v>109</v>
      </c>
      <c r="E44" s="49" t="s">
        <v>89</v>
      </c>
      <c r="F44" s="219">
        <v>9565</v>
      </c>
      <c r="G44" s="219">
        <v>9368</v>
      </c>
      <c r="H44" s="219">
        <v>9435</v>
      </c>
      <c r="I44" s="219">
        <v>9384</v>
      </c>
      <c r="J44" s="219">
        <v>9434</v>
      </c>
      <c r="K44" s="219">
        <v>9405</v>
      </c>
      <c r="L44" s="219">
        <v>9564</v>
      </c>
      <c r="M44" s="219">
        <v>9481</v>
      </c>
      <c r="N44" s="219">
        <v>9397</v>
      </c>
      <c r="O44" s="219">
        <v>9671</v>
      </c>
      <c r="P44" s="219">
        <v>9572</v>
      </c>
      <c r="Q44" s="219">
        <v>9599</v>
      </c>
      <c r="R44" s="225">
        <v>113875</v>
      </c>
    </row>
    <row r="45" spans="1:18" ht="13.8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v>12</v>
      </c>
    </row>
    <row r="46" spans="1:18" ht="13.8" thickBot="1">
      <c r="A46" s="45"/>
      <c r="B46" s="46"/>
      <c r="C46" s="48"/>
      <c r="D46" s="216" t="s">
        <v>379</v>
      </c>
      <c r="E46" s="49" t="s">
        <v>92</v>
      </c>
      <c r="F46" s="220">
        <v>9566</v>
      </c>
      <c r="G46" s="220">
        <v>9369</v>
      </c>
      <c r="H46" s="220">
        <v>9436</v>
      </c>
      <c r="I46" s="220">
        <v>9385</v>
      </c>
      <c r="J46" s="220">
        <v>9435</v>
      </c>
      <c r="K46" s="220">
        <v>9406</v>
      </c>
      <c r="L46" s="220">
        <v>9565</v>
      </c>
      <c r="M46" s="220">
        <v>9482</v>
      </c>
      <c r="N46" s="220">
        <v>9398</v>
      </c>
      <c r="O46" s="220">
        <v>9672</v>
      </c>
      <c r="P46" s="220">
        <v>9573</v>
      </c>
      <c r="Q46" s="220">
        <v>9600</v>
      </c>
      <c r="R46" s="220">
        <v>113887</v>
      </c>
    </row>
    <row r="47" spans="1:18" ht="13.8" thickBot="1">
      <c r="A47" s="45"/>
      <c r="B47" s="46"/>
      <c r="C47" s="44" t="s">
        <v>380</v>
      </c>
      <c r="D47" s="41" t="s">
        <v>110</v>
      </c>
      <c r="E47" s="49" t="s">
        <v>116</v>
      </c>
      <c r="F47" s="219">
        <v>1770</v>
      </c>
      <c r="G47" s="219">
        <v>1765</v>
      </c>
      <c r="H47" s="219">
        <v>1775</v>
      </c>
      <c r="I47" s="219">
        <v>1754</v>
      </c>
      <c r="J47" s="219">
        <v>1764</v>
      </c>
      <c r="K47" s="219">
        <v>1764</v>
      </c>
      <c r="L47" s="219">
        <v>1752</v>
      </c>
      <c r="M47" s="219">
        <v>1766</v>
      </c>
      <c r="N47" s="219">
        <v>1726</v>
      </c>
      <c r="O47" s="219">
        <v>1793</v>
      </c>
      <c r="P47" s="219">
        <v>1734</v>
      </c>
      <c r="Q47" s="219">
        <v>1765</v>
      </c>
      <c r="R47" s="225">
        <v>21128</v>
      </c>
    </row>
    <row r="48" spans="1:18" ht="13.8" thickBot="1">
      <c r="A48" s="45"/>
      <c r="B48" s="46"/>
      <c r="C48" s="47"/>
      <c r="D48" s="41" t="s">
        <v>112</v>
      </c>
      <c r="E48" s="49" t="s">
        <v>117</v>
      </c>
      <c r="F48" s="219">
        <v>83</v>
      </c>
      <c r="G48" s="219">
        <v>78</v>
      </c>
      <c r="H48" s="219">
        <v>79</v>
      </c>
      <c r="I48" s="219">
        <v>75</v>
      </c>
      <c r="J48" s="219">
        <v>79</v>
      </c>
      <c r="K48" s="219">
        <v>75</v>
      </c>
      <c r="L48" s="219">
        <v>79</v>
      </c>
      <c r="M48" s="219">
        <v>77</v>
      </c>
      <c r="N48" s="219">
        <v>71</v>
      </c>
      <c r="O48" s="219">
        <v>81</v>
      </c>
      <c r="P48" s="219">
        <v>75</v>
      </c>
      <c r="Q48" s="219">
        <v>77</v>
      </c>
      <c r="R48" s="225">
        <v>929</v>
      </c>
    </row>
    <row r="49" spans="1:18" ht="13.8" thickBot="1">
      <c r="A49" s="45"/>
      <c r="B49" s="46"/>
      <c r="C49" s="47"/>
      <c r="D49" s="41" t="s">
        <v>111</v>
      </c>
      <c r="E49" s="49"/>
      <c r="F49" s="219">
        <v>13</v>
      </c>
      <c r="G49" s="219">
        <v>13</v>
      </c>
      <c r="H49" s="219">
        <v>13</v>
      </c>
      <c r="I49" s="219">
        <v>13</v>
      </c>
      <c r="J49" s="219">
        <v>13</v>
      </c>
      <c r="K49" s="219">
        <v>14</v>
      </c>
      <c r="L49" s="219">
        <v>14</v>
      </c>
      <c r="M49" s="219">
        <v>14</v>
      </c>
      <c r="N49" s="219">
        <v>13</v>
      </c>
      <c r="O49" s="219">
        <v>17</v>
      </c>
      <c r="P49" s="219">
        <v>10</v>
      </c>
      <c r="Q49" s="219">
        <v>15</v>
      </c>
      <c r="R49" s="225">
        <v>162</v>
      </c>
    </row>
    <row r="50" spans="1:18" ht="13.8" thickBot="1">
      <c r="A50" s="45"/>
      <c r="B50" s="46"/>
      <c r="C50" s="48"/>
      <c r="D50" s="216" t="s">
        <v>381</v>
      </c>
      <c r="E50" s="49" t="s">
        <v>118</v>
      </c>
      <c r="F50" s="220">
        <v>1866</v>
      </c>
      <c r="G50" s="220">
        <v>1856</v>
      </c>
      <c r="H50" s="220">
        <v>1867</v>
      </c>
      <c r="I50" s="220">
        <v>1842</v>
      </c>
      <c r="J50" s="220">
        <v>1856</v>
      </c>
      <c r="K50" s="220">
        <v>1853</v>
      </c>
      <c r="L50" s="220">
        <v>1845</v>
      </c>
      <c r="M50" s="220">
        <v>1857</v>
      </c>
      <c r="N50" s="220">
        <v>1810</v>
      </c>
      <c r="O50" s="220">
        <v>1891</v>
      </c>
      <c r="P50" s="220">
        <v>1819</v>
      </c>
      <c r="Q50" s="220">
        <v>1857</v>
      </c>
      <c r="R50" s="220">
        <v>22219</v>
      </c>
    </row>
    <row r="51" spans="1:18" ht="13.8" thickBot="1">
      <c r="A51" s="45"/>
      <c r="B51" s="46"/>
      <c r="C51" s="44" t="s">
        <v>382</v>
      </c>
      <c r="D51" s="41" t="s">
        <v>109</v>
      </c>
      <c r="E51" s="49" t="s">
        <v>93</v>
      </c>
      <c r="F51" s="219">
        <v>48</v>
      </c>
      <c r="G51" s="219">
        <v>47</v>
      </c>
      <c r="H51" s="219">
        <v>47</v>
      </c>
      <c r="I51" s="219">
        <v>47</v>
      </c>
      <c r="J51" s="219">
        <v>49</v>
      </c>
      <c r="K51" s="219">
        <v>48</v>
      </c>
      <c r="L51" s="219">
        <v>47</v>
      </c>
      <c r="M51" s="219">
        <v>47</v>
      </c>
      <c r="N51" s="219">
        <v>49</v>
      </c>
      <c r="O51" s="219">
        <v>49</v>
      </c>
      <c r="P51" s="219">
        <v>46</v>
      </c>
      <c r="Q51" s="219">
        <v>44</v>
      </c>
      <c r="R51" s="225">
        <v>568</v>
      </c>
    </row>
    <row r="52" spans="1:18" ht="13.8" thickBot="1">
      <c r="A52" s="45"/>
      <c r="B52" s="46"/>
      <c r="C52" s="48"/>
      <c r="D52" s="216" t="s">
        <v>383</v>
      </c>
      <c r="E52" s="49" t="s">
        <v>118</v>
      </c>
      <c r="F52" s="220">
        <v>48</v>
      </c>
      <c r="G52" s="220">
        <v>47</v>
      </c>
      <c r="H52" s="220">
        <v>47</v>
      </c>
      <c r="I52" s="220">
        <v>47</v>
      </c>
      <c r="J52" s="220">
        <v>49</v>
      </c>
      <c r="K52" s="220">
        <v>48</v>
      </c>
      <c r="L52" s="220">
        <v>47</v>
      </c>
      <c r="M52" s="220">
        <v>47</v>
      </c>
      <c r="N52" s="220">
        <v>49</v>
      </c>
      <c r="O52" s="220">
        <v>49</v>
      </c>
      <c r="P52" s="220">
        <v>46</v>
      </c>
      <c r="Q52" s="220">
        <v>44</v>
      </c>
      <c r="R52" s="220">
        <v>568</v>
      </c>
    </row>
    <row r="53" spans="1:18" ht="13.8" thickBot="1">
      <c r="A53" s="45"/>
      <c r="B53" s="46"/>
      <c r="C53" s="44" t="s">
        <v>384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9</v>
      </c>
      <c r="I53" s="219">
        <v>12</v>
      </c>
      <c r="J53" s="219">
        <v>-1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v>110</v>
      </c>
    </row>
    <row r="54" spans="1:18" ht="13.8" thickBot="1">
      <c r="A54" s="45"/>
      <c r="B54" s="46"/>
      <c r="C54" s="47"/>
      <c r="D54" s="41" t="s">
        <v>112</v>
      </c>
      <c r="E54" s="49" t="s">
        <v>120</v>
      </c>
      <c r="F54" s="219">
        <v>11</v>
      </c>
      <c r="G54" s="219">
        <v>12</v>
      </c>
      <c r="H54" s="219">
        <v>13</v>
      </c>
      <c r="I54" s="219">
        <v>11</v>
      </c>
      <c r="J54" s="219">
        <v>5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v>143</v>
      </c>
    </row>
    <row r="55" spans="1:18" ht="13.8" thickBot="1">
      <c r="A55" s="45"/>
      <c r="B55" s="46"/>
      <c r="C55" s="48"/>
      <c r="D55" s="216" t="s">
        <v>385</v>
      </c>
      <c r="E55" s="49" t="s">
        <v>121</v>
      </c>
      <c r="F55" s="220">
        <v>21</v>
      </c>
      <c r="G55" s="220">
        <v>22</v>
      </c>
      <c r="H55" s="220">
        <v>22</v>
      </c>
      <c r="I55" s="220">
        <v>23</v>
      </c>
      <c r="J55" s="220">
        <v>4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v>253</v>
      </c>
    </row>
    <row r="56" spans="1:18" ht="13.8" thickBot="1">
      <c r="A56" s="45"/>
      <c r="B56" s="46"/>
      <c r="C56" s="44" t="s">
        <v>390</v>
      </c>
      <c r="D56" s="41" t="s">
        <v>114</v>
      </c>
      <c r="E56" s="49" t="s">
        <v>122</v>
      </c>
      <c r="F56" s="219">
        <v>49</v>
      </c>
      <c r="G56" s="219">
        <v>49</v>
      </c>
      <c r="H56" s="219">
        <v>48</v>
      </c>
      <c r="I56" s="219">
        <v>47</v>
      </c>
      <c r="J56" s="219">
        <v>49</v>
      </c>
      <c r="K56" s="219">
        <v>48</v>
      </c>
      <c r="L56" s="219">
        <v>48</v>
      </c>
      <c r="M56" s="219">
        <v>48</v>
      </c>
      <c r="N56" s="219">
        <v>48</v>
      </c>
      <c r="O56" s="219">
        <v>48</v>
      </c>
      <c r="P56" s="219">
        <v>48</v>
      </c>
      <c r="Q56" s="219">
        <v>42</v>
      </c>
      <c r="R56" s="225">
        <v>572</v>
      </c>
    </row>
    <row r="57" spans="1:18" ht="13.8" thickBot="1">
      <c r="A57" s="45"/>
      <c r="B57" s="46"/>
      <c r="C57" s="47"/>
      <c r="D57" s="41" t="s">
        <v>109</v>
      </c>
      <c r="E57" s="49" t="s">
        <v>124</v>
      </c>
      <c r="F57" s="223"/>
      <c r="G57" s="223"/>
      <c r="H57" s="223"/>
      <c r="I57" s="219">
        <v>1</v>
      </c>
      <c r="J57" s="219">
        <v>1</v>
      </c>
      <c r="K57" s="219">
        <v>1</v>
      </c>
      <c r="L57" s="219">
        <v>2</v>
      </c>
      <c r="M57" s="219">
        <v>2</v>
      </c>
      <c r="N57" s="219">
        <v>1</v>
      </c>
      <c r="O57" s="219">
        <v>4</v>
      </c>
      <c r="P57" s="219">
        <v>3</v>
      </c>
      <c r="Q57" s="219">
        <v>4</v>
      </c>
      <c r="R57" s="225">
        <v>19</v>
      </c>
    </row>
    <row r="58" spans="1:18" ht="13.8" thickBot="1">
      <c r="A58" s="45"/>
      <c r="B58" s="46"/>
      <c r="C58" s="48"/>
      <c r="D58" s="216" t="s">
        <v>391</v>
      </c>
      <c r="E58" s="49" t="s">
        <v>125</v>
      </c>
      <c r="F58" s="220">
        <v>49</v>
      </c>
      <c r="G58" s="220">
        <v>49</v>
      </c>
      <c r="H58" s="220">
        <v>48</v>
      </c>
      <c r="I58" s="220">
        <v>48</v>
      </c>
      <c r="J58" s="220">
        <v>50</v>
      </c>
      <c r="K58" s="220">
        <v>49</v>
      </c>
      <c r="L58" s="220">
        <v>50</v>
      </c>
      <c r="M58" s="220">
        <v>50</v>
      </c>
      <c r="N58" s="220">
        <v>49</v>
      </c>
      <c r="O58" s="220">
        <v>52</v>
      </c>
      <c r="P58" s="220">
        <v>51</v>
      </c>
      <c r="Q58" s="220">
        <v>46</v>
      </c>
      <c r="R58" s="220">
        <v>591</v>
      </c>
    </row>
    <row r="59" spans="1:18" ht="13.8" thickBot="1">
      <c r="A59" s="45"/>
      <c r="B59" s="46"/>
      <c r="C59" s="44" t="s">
        <v>386</v>
      </c>
      <c r="D59" s="41" t="s">
        <v>110</v>
      </c>
      <c r="E59" s="49" t="s">
        <v>123</v>
      </c>
      <c r="F59" s="219">
        <v>711</v>
      </c>
      <c r="G59" s="219">
        <v>663</v>
      </c>
      <c r="H59" s="219">
        <v>659</v>
      </c>
      <c r="I59" s="219">
        <v>660</v>
      </c>
      <c r="J59" s="219">
        <v>669</v>
      </c>
      <c r="K59" s="219">
        <v>664</v>
      </c>
      <c r="L59" s="219">
        <v>664</v>
      </c>
      <c r="M59" s="219">
        <v>668</v>
      </c>
      <c r="N59" s="219">
        <v>652</v>
      </c>
      <c r="O59" s="219">
        <v>684</v>
      </c>
      <c r="P59" s="219">
        <v>661</v>
      </c>
      <c r="Q59" s="219">
        <v>651</v>
      </c>
      <c r="R59" s="225">
        <v>8006</v>
      </c>
    </row>
    <row r="60" spans="1:18" ht="13.8" thickBot="1">
      <c r="A60" s="45"/>
      <c r="B60" s="46"/>
      <c r="C60" s="47"/>
      <c r="D60" s="41" t="s">
        <v>112</v>
      </c>
      <c r="E60" s="49" t="s">
        <v>122</v>
      </c>
      <c r="F60" s="219">
        <v>125</v>
      </c>
      <c r="G60" s="219">
        <v>134</v>
      </c>
      <c r="H60" s="219">
        <v>125</v>
      </c>
      <c r="I60" s="219">
        <v>126</v>
      </c>
      <c r="J60" s="219">
        <v>126</v>
      </c>
      <c r="K60" s="219">
        <v>128</v>
      </c>
      <c r="L60" s="219">
        <v>127</v>
      </c>
      <c r="M60" s="219">
        <v>136</v>
      </c>
      <c r="N60" s="219">
        <v>117</v>
      </c>
      <c r="O60" s="219">
        <v>136</v>
      </c>
      <c r="P60" s="219">
        <v>118</v>
      </c>
      <c r="Q60" s="219">
        <v>127</v>
      </c>
      <c r="R60" s="225">
        <v>1525</v>
      </c>
    </row>
    <row r="61" spans="1:18" ht="13.8" thickBot="1">
      <c r="A61" s="45"/>
      <c r="B61" s="46"/>
      <c r="C61" s="47"/>
      <c r="D61" s="41" t="s">
        <v>114</v>
      </c>
      <c r="E61" s="49" t="s">
        <v>122</v>
      </c>
      <c r="F61" s="219">
        <v>405</v>
      </c>
      <c r="G61" s="219">
        <v>399</v>
      </c>
      <c r="H61" s="219">
        <v>407</v>
      </c>
      <c r="I61" s="219">
        <v>402</v>
      </c>
      <c r="J61" s="219">
        <v>404</v>
      </c>
      <c r="K61" s="219">
        <v>406</v>
      </c>
      <c r="L61" s="219">
        <v>405</v>
      </c>
      <c r="M61" s="219">
        <v>406</v>
      </c>
      <c r="N61" s="219">
        <v>408</v>
      </c>
      <c r="O61" s="219">
        <v>404</v>
      </c>
      <c r="P61" s="219">
        <v>406</v>
      </c>
      <c r="Q61" s="219">
        <v>398</v>
      </c>
      <c r="R61" s="225">
        <v>4850</v>
      </c>
    </row>
    <row r="62" spans="1:18" ht="13.8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v>48</v>
      </c>
    </row>
    <row r="63" spans="1:18" ht="13.8" thickBot="1">
      <c r="A63" s="45"/>
      <c r="B63" s="46"/>
      <c r="C63" s="48"/>
      <c r="D63" s="216" t="s">
        <v>387</v>
      </c>
      <c r="E63" s="49" t="s">
        <v>125</v>
      </c>
      <c r="F63" s="220">
        <v>1245</v>
      </c>
      <c r="G63" s="220">
        <v>1200</v>
      </c>
      <c r="H63" s="220">
        <v>1195</v>
      </c>
      <c r="I63" s="220">
        <v>1192</v>
      </c>
      <c r="J63" s="220">
        <v>1203</v>
      </c>
      <c r="K63" s="220">
        <v>1202</v>
      </c>
      <c r="L63" s="220">
        <v>1200</v>
      </c>
      <c r="M63" s="220">
        <v>1214</v>
      </c>
      <c r="N63" s="220">
        <v>1181</v>
      </c>
      <c r="O63" s="220">
        <v>1228</v>
      </c>
      <c r="P63" s="220">
        <v>1189</v>
      </c>
      <c r="Q63" s="220">
        <v>1180</v>
      </c>
      <c r="R63" s="220">
        <v>14429</v>
      </c>
    </row>
    <row r="64" spans="1:18" ht="13.8" thickBot="1">
      <c r="A64" s="45"/>
      <c r="B64" s="46"/>
      <c r="C64" s="44" t="s">
        <v>388</v>
      </c>
      <c r="D64" s="41" t="s">
        <v>109</v>
      </c>
      <c r="E64" s="49" t="s">
        <v>124</v>
      </c>
      <c r="F64" s="219">
        <v>1096</v>
      </c>
      <c r="G64" s="219">
        <v>1117</v>
      </c>
      <c r="H64" s="219">
        <v>1111</v>
      </c>
      <c r="I64" s="219">
        <v>1084</v>
      </c>
      <c r="J64" s="219">
        <v>1114</v>
      </c>
      <c r="K64" s="219">
        <v>1101</v>
      </c>
      <c r="L64" s="219">
        <v>1116</v>
      </c>
      <c r="M64" s="219">
        <v>1113</v>
      </c>
      <c r="N64" s="219">
        <v>1091</v>
      </c>
      <c r="O64" s="219">
        <v>1129</v>
      </c>
      <c r="P64" s="219">
        <v>1107</v>
      </c>
      <c r="Q64" s="219">
        <v>1099</v>
      </c>
      <c r="R64" s="225">
        <v>13278</v>
      </c>
    </row>
    <row r="65" spans="1:18" ht="13.8" thickBot="1">
      <c r="A65" s="45"/>
      <c r="B65" s="46"/>
      <c r="C65" s="47"/>
      <c r="D65" s="41" t="s">
        <v>114</v>
      </c>
      <c r="E65" s="49" t="s">
        <v>122</v>
      </c>
      <c r="F65" s="219">
        <v>97</v>
      </c>
      <c r="G65" s="219">
        <v>95</v>
      </c>
      <c r="H65" s="219">
        <v>98</v>
      </c>
      <c r="I65" s="219">
        <v>95</v>
      </c>
      <c r="J65" s="219">
        <v>96</v>
      </c>
      <c r="K65" s="219">
        <v>95</v>
      </c>
      <c r="L65" s="219">
        <v>98</v>
      </c>
      <c r="M65" s="219">
        <v>96</v>
      </c>
      <c r="N65" s="219">
        <v>93</v>
      </c>
      <c r="O65" s="219">
        <v>96</v>
      </c>
      <c r="P65" s="219">
        <v>94</v>
      </c>
      <c r="Q65" s="219">
        <v>95</v>
      </c>
      <c r="R65" s="225">
        <v>1148</v>
      </c>
    </row>
    <row r="66" spans="1:18" ht="13.8" thickBot="1">
      <c r="A66" s="45"/>
      <c r="B66" s="46"/>
      <c r="C66" s="48"/>
      <c r="D66" s="216" t="s">
        <v>389</v>
      </c>
      <c r="E66" s="49" t="s">
        <v>125</v>
      </c>
      <c r="F66" s="220">
        <v>1193</v>
      </c>
      <c r="G66" s="220">
        <v>1212</v>
      </c>
      <c r="H66" s="220">
        <v>1209</v>
      </c>
      <c r="I66" s="220">
        <v>1179</v>
      </c>
      <c r="J66" s="220">
        <v>1210</v>
      </c>
      <c r="K66" s="220">
        <v>1196</v>
      </c>
      <c r="L66" s="220">
        <v>1214</v>
      </c>
      <c r="M66" s="220">
        <v>1209</v>
      </c>
      <c r="N66" s="220">
        <v>1184</v>
      </c>
      <c r="O66" s="220">
        <v>1225</v>
      </c>
      <c r="P66" s="220">
        <v>1201</v>
      </c>
      <c r="Q66" s="220">
        <v>1194</v>
      </c>
      <c r="R66" s="220">
        <v>14426</v>
      </c>
    </row>
    <row r="67" spans="1:18" ht="13.8" thickBot="1">
      <c r="A67" s="42" t="s">
        <v>174</v>
      </c>
      <c r="B67" s="43" t="s">
        <v>108</v>
      </c>
      <c r="C67" s="44" t="s">
        <v>354</v>
      </c>
      <c r="D67" s="41" t="s">
        <v>109</v>
      </c>
      <c r="E67" s="49" t="s">
        <v>68</v>
      </c>
      <c r="F67" s="219">
        <v>73978</v>
      </c>
      <c r="G67" s="219">
        <v>74058</v>
      </c>
      <c r="H67" s="219">
        <v>74133</v>
      </c>
      <c r="I67" s="219">
        <v>74203</v>
      </c>
      <c r="J67" s="219">
        <v>74237</v>
      </c>
      <c r="K67" s="219">
        <v>74308</v>
      </c>
      <c r="L67" s="219">
        <v>74483</v>
      </c>
      <c r="M67" s="219">
        <v>74741</v>
      </c>
      <c r="N67" s="219">
        <v>74775</v>
      </c>
      <c r="O67" s="219">
        <v>75296</v>
      </c>
      <c r="P67" s="219">
        <v>75505</v>
      </c>
      <c r="Q67" s="219">
        <v>75681</v>
      </c>
      <c r="R67" s="225">
        <v>895398</v>
      </c>
    </row>
    <row r="68" spans="1:18" ht="13.8" thickBot="1">
      <c r="A68" s="45"/>
      <c r="B68" s="46"/>
      <c r="C68" s="47"/>
      <c r="D68" s="41" t="s">
        <v>110</v>
      </c>
      <c r="E68" s="49" t="s">
        <v>69</v>
      </c>
      <c r="F68" s="219">
        <v>7625</v>
      </c>
      <c r="G68" s="219">
        <v>7628</v>
      </c>
      <c r="H68" s="219">
        <v>7604</v>
      </c>
      <c r="I68" s="219">
        <v>7629</v>
      </c>
      <c r="J68" s="219">
        <v>7611</v>
      </c>
      <c r="K68" s="219">
        <v>7638</v>
      </c>
      <c r="L68" s="219">
        <v>7624</v>
      </c>
      <c r="M68" s="219">
        <v>7606</v>
      </c>
      <c r="N68" s="219">
        <v>7528</v>
      </c>
      <c r="O68" s="219">
        <v>7712</v>
      </c>
      <c r="P68" s="219">
        <v>7663</v>
      </c>
      <c r="Q68" s="219">
        <v>7634</v>
      </c>
      <c r="R68" s="225">
        <v>91502</v>
      </c>
    </row>
    <row r="69" spans="1:18" ht="13.8" thickBot="1">
      <c r="A69" s="45"/>
      <c r="B69" s="46"/>
      <c r="C69" s="47"/>
      <c r="D69" s="41" t="s">
        <v>112</v>
      </c>
      <c r="E69" s="49" t="s">
        <v>70</v>
      </c>
      <c r="F69" s="219">
        <v>55</v>
      </c>
      <c r="G69" s="219">
        <v>55</v>
      </c>
      <c r="H69" s="219">
        <v>53</v>
      </c>
      <c r="I69" s="219">
        <v>54</v>
      </c>
      <c r="J69" s="219">
        <v>54</v>
      </c>
      <c r="K69" s="219">
        <v>54</v>
      </c>
      <c r="L69" s="219">
        <v>52</v>
      </c>
      <c r="M69" s="219">
        <v>56</v>
      </c>
      <c r="N69" s="219">
        <v>53</v>
      </c>
      <c r="O69" s="219">
        <v>55</v>
      </c>
      <c r="P69" s="219">
        <v>54</v>
      </c>
      <c r="Q69" s="219">
        <v>54</v>
      </c>
      <c r="R69" s="225">
        <v>649</v>
      </c>
    </row>
    <row r="70" spans="1:18" ht="13.8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v>60</v>
      </c>
    </row>
    <row r="71" spans="1:18" ht="13.8" thickBot="1">
      <c r="A71" s="45"/>
      <c r="B71" s="46"/>
      <c r="C71" s="48"/>
      <c r="D71" s="216" t="s">
        <v>362</v>
      </c>
      <c r="E71" s="49" t="s">
        <v>71</v>
      </c>
      <c r="F71" s="220">
        <v>81663</v>
      </c>
      <c r="G71" s="220">
        <v>81746</v>
      </c>
      <c r="H71" s="220">
        <v>81795</v>
      </c>
      <c r="I71" s="220">
        <v>81891</v>
      </c>
      <c r="J71" s="220">
        <v>81907</v>
      </c>
      <c r="K71" s="220">
        <v>82005</v>
      </c>
      <c r="L71" s="220">
        <v>82164</v>
      </c>
      <c r="M71" s="220">
        <v>82408</v>
      </c>
      <c r="N71" s="220">
        <v>82361</v>
      </c>
      <c r="O71" s="220">
        <v>83068</v>
      </c>
      <c r="P71" s="220">
        <v>83227</v>
      </c>
      <c r="Q71" s="220">
        <v>83374</v>
      </c>
      <c r="R71" s="220">
        <v>987609</v>
      </c>
    </row>
    <row r="72" spans="1:18" ht="13.8" thickBot="1">
      <c r="A72" s="45"/>
      <c r="B72" s="46"/>
      <c r="C72" s="44" t="s">
        <v>355</v>
      </c>
      <c r="D72" s="41" t="s">
        <v>109</v>
      </c>
      <c r="E72" s="49" t="s">
        <v>72</v>
      </c>
      <c r="F72" s="219">
        <v>106</v>
      </c>
      <c r="G72" s="219">
        <v>108</v>
      </c>
      <c r="H72" s="219">
        <v>108</v>
      </c>
      <c r="I72" s="219">
        <v>107</v>
      </c>
      <c r="J72" s="219">
        <v>109</v>
      </c>
      <c r="K72" s="219">
        <v>109</v>
      </c>
      <c r="L72" s="219">
        <v>110</v>
      </c>
      <c r="M72" s="219">
        <v>109</v>
      </c>
      <c r="N72" s="219">
        <v>108</v>
      </c>
      <c r="O72" s="219">
        <v>110</v>
      </c>
      <c r="P72" s="219">
        <v>111</v>
      </c>
      <c r="Q72" s="219">
        <v>111</v>
      </c>
      <c r="R72" s="225">
        <v>1306</v>
      </c>
    </row>
    <row r="73" spans="1:18" ht="13.8" thickBot="1">
      <c r="A73" s="45"/>
      <c r="B73" s="46"/>
      <c r="C73" s="47"/>
      <c r="D73" s="41" t="s">
        <v>110</v>
      </c>
      <c r="E73" s="49" t="s">
        <v>73</v>
      </c>
      <c r="F73" s="219">
        <v>1306</v>
      </c>
      <c r="G73" s="219">
        <v>1325</v>
      </c>
      <c r="H73" s="219">
        <v>1332</v>
      </c>
      <c r="I73" s="219">
        <v>1342</v>
      </c>
      <c r="J73" s="219">
        <v>1351</v>
      </c>
      <c r="K73" s="219">
        <v>1352</v>
      </c>
      <c r="L73" s="219">
        <v>1348</v>
      </c>
      <c r="M73" s="219">
        <v>1338</v>
      </c>
      <c r="N73" s="219">
        <v>1347</v>
      </c>
      <c r="O73" s="219">
        <v>1360</v>
      </c>
      <c r="P73" s="219">
        <v>1346</v>
      </c>
      <c r="Q73" s="219">
        <v>1350</v>
      </c>
      <c r="R73" s="225">
        <v>16097</v>
      </c>
    </row>
    <row r="74" spans="1:18" ht="13.8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36</v>
      </c>
      <c r="H74" s="219">
        <v>36</v>
      </c>
      <c r="I74" s="219">
        <v>36</v>
      </c>
      <c r="J74" s="219">
        <v>37</v>
      </c>
      <c r="K74" s="219">
        <v>36</v>
      </c>
      <c r="L74" s="219">
        <v>36</v>
      </c>
      <c r="M74" s="219">
        <v>36</v>
      </c>
      <c r="N74" s="219">
        <v>35</v>
      </c>
      <c r="O74" s="219">
        <v>37</v>
      </c>
      <c r="P74" s="219">
        <v>36</v>
      </c>
      <c r="Q74" s="219">
        <v>36</v>
      </c>
      <c r="R74" s="225">
        <v>433</v>
      </c>
    </row>
    <row r="75" spans="1:18" ht="13.8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v>48</v>
      </c>
    </row>
    <row r="76" spans="1:18" ht="13.8" thickBot="1">
      <c r="A76" s="45"/>
      <c r="B76" s="46"/>
      <c r="C76" s="48"/>
      <c r="D76" s="216" t="s">
        <v>363</v>
      </c>
      <c r="E76" s="49" t="s">
        <v>175</v>
      </c>
      <c r="F76" s="220">
        <v>1452</v>
      </c>
      <c r="G76" s="220">
        <v>1473</v>
      </c>
      <c r="H76" s="220">
        <v>1480</v>
      </c>
      <c r="I76" s="220">
        <v>1489</v>
      </c>
      <c r="J76" s="220">
        <v>1501</v>
      </c>
      <c r="K76" s="220">
        <v>1501</v>
      </c>
      <c r="L76" s="220">
        <v>1498</v>
      </c>
      <c r="M76" s="220">
        <v>1487</v>
      </c>
      <c r="N76" s="220">
        <v>1494</v>
      </c>
      <c r="O76" s="220">
        <v>1511</v>
      </c>
      <c r="P76" s="220">
        <v>1497</v>
      </c>
      <c r="Q76" s="220">
        <v>1501</v>
      </c>
      <c r="R76" s="220">
        <v>17884</v>
      </c>
    </row>
    <row r="77" spans="1:18" ht="13.8" thickBot="1">
      <c r="A77" s="45"/>
      <c r="B77" s="46"/>
      <c r="C77" s="44" t="s">
        <v>370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v>24</v>
      </c>
    </row>
    <row r="78" spans="1:18" ht="13.8" thickBot="1">
      <c r="A78" s="45"/>
      <c r="B78" s="46"/>
      <c r="C78" s="48"/>
      <c r="D78" s="216" t="s">
        <v>371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v>24</v>
      </c>
    </row>
    <row r="79" spans="1:18" ht="13.8" thickBot="1">
      <c r="A79" s="45"/>
      <c r="B79" s="46"/>
      <c r="C79" s="44" t="s">
        <v>359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v>36</v>
      </c>
    </row>
    <row r="80" spans="1:18" ht="13.8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v>36</v>
      </c>
    </row>
    <row r="81" spans="1:18" ht="13.8" thickBot="1">
      <c r="A81" s="45"/>
      <c r="B81" s="46"/>
      <c r="C81" s="48"/>
      <c r="D81" s="216" t="s">
        <v>367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v>72</v>
      </c>
    </row>
    <row r="82" spans="1:18" ht="13.8" thickBot="1">
      <c r="A82" s="45"/>
      <c r="B82" s="46"/>
      <c r="C82" s="44" t="s">
        <v>360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v>12</v>
      </c>
    </row>
    <row r="83" spans="1:18" ht="13.8" thickBot="1">
      <c r="A83" s="45"/>
      <c r="B83" s="46"/>
      <c r="C83" s="48"/>
      <c r="D83" s="216" t="s">
        <v>368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v>12</v>
      </c>
    </row>
    <row r="84" spans="1:18" ht="13.8" thickBot="1">
      <c r="A84" s="45"/>
      <c r="B84" s="46"/>
      <c r="C84" s="44" t="s">
        <v>372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v>12</v>
      </c>
    </row>
    <row r="85" spans="1:18" ht="13.8" thickBot="1">
      <c r="A85" s="45"/>
      <c r="B85" s="46"/>
      <c r="C85" s="48"/>
      <c r="D85" s="216" t="s">
        <v>373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v>12</v>
      </c>
    </row>
    <row r="86" spans="1:18" ht="13.8" thickBot="1">
      <c r="A86" s="45"/>
      <c r="B86" s="43" t="s">
        <v>115</v>
      </c>
      <c r="C86" s="44" t="s">
        <v>354</v>
      </c>
      <c r="D86" s="41" t="s">
        <v>109</v>
      </c>
      <c r="E86" s="49" t="s">
        <v>60</v>
      </c>
      <c r="F86" s="219">
        <v>148217</v>
      </c>
      <c r="G86" s="219">
        <v>148086</v>
      </c>
      <c r="H86" s="219">
        <v>148943</v>
      </c>
      <c r="I86" s="219">
        <v>148724</v>
      </c>
      <c r="J86" s="219">
        <v>149066</v>
      </c>
      <c r="K86" s="219">
        <v>148972</v>
      </c>
      <c r="L86" s="219">
        <v>149318</v>
      </c>
      <c r="M86" s="219">
        <v>149619</v>
      </c>
      <c r="N86" s="219">
        <v>148423</v>
      </c>
      <c r="O86" s="219">
        <v>151997</v>
      </c>
      <c r="P86" s="219">
        <v>151042</v>
      </c>
      <c r="Q86" s="219">
        <v>151508</v>
      </c>
      <c r="R86" s="225">
        <v>1793915</v>
      </c>
    </row>
    <row r="87" spans="1:18" ht="13.8" thickBot="1">
      <c r="A87" s="45"/>
      <c r="B87" s="46"/>
      <c r="C87" s="47"/>
      <c r="D87" s="41" t="s">
        <v>110</v>
      </c>
      <c r="E87" s="49" t="s">
        <v>61</v>
      </c>
      <c r="F87" s="219">
        <v>12105</v>
      </c>
      <c r="G87" s="219">
        <v>12009</v>
      </c>
      <c r="H87" s="219">
        <v>12000</v>
      </c>
      <c r="I87" s="219">
        <v>11933</v>
      </c>
      <c r="J87" s="219">
        <v>12033</v>
      </c>
      <c r="K87" s="219">
        <v>12004</v>
      </c>
      <c r="L87" s="219">
        <v>12003</v>
      </c>
      <c r="M87" s="219">
        <v>12011</v>
      </c>
      <c r="N87" s="219">
        <v>11705</v>
      </c>
      <c r="O87" s="219">
        <v>12338</v>
      </c>
      <c r="P87" s="219">
        <v>12078</v>
      </c>
      <c r="Q87" s="219">
        <v>12077</v>
      </c>
      <c r="R87" s="225">
        <v>144296</v>
      </c>
    </row>
    <row r="88" spans="1:18" ht="13.8" thickBot="1">
      <c r="A88" s="45"/>
      <c r="B88" s="46"/>
      <c r="C88" s="47"/>
      <c r="D88" s="41" t="s">
        <v>112</v>
      </c>
      <c r="E88" s="49" t="s">
        <v>62</v>
      </c>
      <c r="F88" s="219">
        <v>77</v>
      </c>
      <c r="G88" s="219">
        <v>73</v>
      </c>
      <c r="H88" s="219">
        <v>72</v>
      </c>
      <c r="I88" s="219">
        <v>71</v>
      </c>
      <c r="J88" s="219">
        <v>71</v>
      </c>
      <c r="K88" s="219">
        <v>72</v>
      </c>
      <c r="L88" s="219">
        <v>71</v>
      </c>
      <c r="M88" s="219">
        <v>72</v>
      </c>
      <c r="N88" s="219">
        <v>69</v>
      </c>
      <c r="O88" s="219">
        <v>75</v>
      </c>
      <c r="P88" s="219">
        <v>71</v>
      </c>
      <c r="Q88" s="219">
        <v>72</v>
      </c>
      <c r="R88" s="225">
        <v>866</v>
      </c>
    </row>
    <row r="89" spans="1:18" ht="13.8" thickBot="1">
      <c r="A89" s="45"/>
      <c r="B89" s="46"/>
      <c r="C89" s="47"/>
      <c r="D89" s="41" t="s">
        <v>111</v>
      </c>
      <c r="E89" s="49"/>
      <c r="F89" s="219">
        <v>27</v>
      </c>
      <c r="G89" s="219">
        <v>26</v>
      </c>
      <c r="H89" s="219">
        <v>27</v>
      </c>
      <c r="I89" s="219">
        <v>26</v>
      </c>
      <c r="J89" s="219">
        <v>25</v>
      </c>
      <c r="K89" s="219">
        <v>25</v>
      </c>
      <c r="L89" s="219">
        <v>25</v>
      </c>
      <c r="M89" s="219">
        <v>28</v>
      </c>
      <c r="N89" s="219">
        <v>28</v>
      </c>
      <c r="O89" s="219">
        <v>28</v>
      </c>
      <c r="P89" s="219">
        <v>28</v>
      </c>
      <c r="Q89" s="219">
        <v>26</v>
      </c>
      <c r="R89" s="225">
        <v>319</v>
      </c>
    </row>
    <row r="90" spans="1:18" ht="13.8" thickBot="1">
      <c r="A90" s="45"/>
      <c r="B90" s="46"/>
      <c r="C90" s="48"/>
      <c r="D90" s="216" t="s">
        <v>362</v>
      </c>
      <c r="E90" s="49" t="s">
        <v>63</v>
      </c>
      <c r="F90" s="220">
        <v>160426</v>
      </c>
      <c r="G90" s="220">
        <v>160194</v>
      </c>
      <c r="H90" s="220">
        <v>161042</v>
      </c>
      <c r="I90" s="220">
        <v>160754</v>
      </c>
      <c r="J90" s="220">
        <v>161195</v>
      </c>
      <c r="K90" s="220">
        <v>161073</v>
      </c>
      <c r="L90" s="220">
        <v>161417</v>
      </c>
      <c r="M90" s="220">
        <v>161730</v>
      </c>
      <c r="N90" s="220">
        <v>160225</v>
      </c>
      <c r="O90" s="220">
        <v>164438</v>
      </c>
      <c r="P90" s="220">
        <v>163219</v>
      </c>
      <c r="Q90" s="220">
        <v>163683</v>
      </c>
      <c r="R90" s="220">
        <v>1939396</v>
      </c>
    </row>
    <row r="91" spans="1:18" ht="13.8" thickBot="1">
      <c r="A91" s="45"/>
      <c r="B91" s="46"/>
      <c r="C91" s="44" t="s">
        <v>347</v>
      </c>
      <c r="D91" s="41" t="s">
        <v>109</v>
      </c>
      <c r="E91" s="49" t="s">
        <v>60</v>
      </c>
      <c r="F91" s="219">
        <v>185</v>
      </c>
      <c r="G91" s="219">
        <v>184</v>
      </c>
      <c r="H91" s="219">
        <v>186</v>
      </c>
      <c r="I91" s="219">
        <v>181</v>
      </c>
      <c r="J91" s="219">
        <v>176</v>
      </c>
      <c r="K91" s="219">
        <v>174</v>
      </c>
      <c r="L91" s="219">
        <v>171</v>
      </c>
      <c r="M91" s="219">
        <v>170</v>
      </c>
      <c r="N91" s="219">
        <v>170</v>
      </c>
      <c r="O91" s="219">
        <v>168</v>
      </c>
      <c r="P91" s="219">
        <v>167</v>
      </c>
      <c r="Q91" s="219">
        <v>167</v>
      </c>
      <c r="R91" s="225">
        <v>2099</v>
      </c>
    </row>
    <row r="92" spans="1:18" ht="13.8" thickBot="1">
      <c r="A92" s="45"/>
      <c r="B92" s="46"/>
      <c r="C92" s="48"/>
      <c r="D92" s="216" t="s">
        <v>348</v>
      </c>
      <c r="E92" s="49" t="s">
        <v>63</v>
      </c>
      <c r="F92" s="220">
        <v>185</v>
      </c>
      <c r="G92" s="220">
        <v>184</v>
      </c>
      <c r="H92" s="220">
        <v>186</v>
      </c>
      <c r="I92" s="220">
        <v>181</v>
      </c>
      <c r="J92" s="220">
        <v>176</v>
      </c>
      <c r="K92" s="220">
        <v>174</v>
      </c>
      <c r="L92" s="220">
        <v>171</v>
      </c>
      <c r="M92" s="220">
        <v>170</v>
      </c>
      <c r="N92" s="220">
        <v>170</v>
      </c>
      <c r="O92" s="220">
        <v>168</v>
      </c>
      <c r="P92" s="220">
        <v>167</v>
      </c>
      <c r="Q92" s="220">
        <v>167</v>
      </c>
      <c r="R92" s="220">
        <v>2099</v>
      </c>
    </row>
    <row r="93" spans="1:18" ht="13.8" thickBot="1">
      <c r="A93" s="45"/>
      <c r="B93" s="46"/>
      <c r="C93" s="44" t="s">
        <v>355</v>
      </c>
      <c r="D93" s="41" t="s">
        <v>109</v>
      </c>
      <c r="E93" s="49" t="s">
        <v>64</v>
      </c>
      <c r="F93" s="219">
        <v>290</v>
      </c>
      <c r="G93" s="219">
        <v>282</v>
      </c>
      <c r="H93" s="219">
        <v>287</v>
      </c>
      <c r="I93" s="219">
        <v>285</v>
      </c>
      <c r="J93" s="219">
        <v>284</v>
      </c>
      <c r="K93" s="219">
        <v>283</v>
      </c>
      <c r="L93" s="219">
        <v>285</v>
      </c>
      <c r="M93" s="219">
        <v>284</v>
      </c>
      <c r="N93" s="219">
        <v>283</v>
      </c>
      <c r="O93" s="219">
        <v>295</v>
      </c>
      <c r="P93" s="219">
        <v>292</v>
      </c>
      <c r="Q93" s="219">
        <v>301</v>
      </c>
      <c r="R93" s="225">
        <v>3451</v>
      </c>
    </row>
    <row r="94" spans="1:18" ht="13.8" thickBot="1">
      <c r="A94" s="45"/>
      <c r="B94" s="46"/>
      <c r="C94" s="47"/>
      <c r="D94" s="41" t="s">
        <v>110</v>
      </c>
      <c r="E94" s="49" t="s">
        <v>65</v>
      </c>
      <c r="F94" s="219">
        <v>2638</v>
      </c>
      <c r="G94" s="219">
        <v>2661</v>
      </c>
      <c r="H94" s="219">
        <v>2713</v>
      </c>
      <c r="I94" s="219">
        <v>2703</v>
      </c>
      <c r="J94" s="219">
        <v>2683</v>
      </c>
      <c r="K94" s="219">
        <v>2708</v>
      </c>
      <c r="L94" s="219">
        <v>2695</v>
      </c>
      <c r="M94" s="219">
        <v>2690</v>
      </c>
      <c r="N94" s="219">
        <v>2626</v>
      </c>
      <c r="O94" s="219">
        <v>2754</v>
      </c>
      <c r="P94" s="219">
        <v>2692</v>
      </c>
      <c r="Q94" s="219">
        <v>3265</v>
      </c>
      <c r="R94" s="225">
        <v>32828</v>
      </c>
    </row>
    <row r="95" spans="1:18" ht="13.8" thickBot="1">
      <c r="A95" s="45"/>
      <c r="B95" s="46"/>
      <c r="C95" s="47"/>
      <c r="D95" s="41" t="s">
        <v>112</v>
      </c>
      <c r="E95" s="49" t="s">
        <v>66</v>
      </c>
      <c r="F95" s="219">
        <v>54</v>
      </c>
      <c r="G95" s="219">
        <v>53</v>
      </c>
      <c r="H95" s="219">
        <v>55</v>
      </c>
      <c r="I95" s="219">
        <v>55</v>
      </c>
      <c r="J95" s="219">
        <v>55</v>
      </c>
      <c r="K95" s="219">
        <v>54</v>
      </c>
      <c r="L95" s="219">
        <v>56</v>
      </c>
      <c r="M95" s="219">
        <v>55</v>
      </c>
      <c r="N95" s="219">
        <v>50</v>
      </c>
      <c r="O95" s="219">
        <v>56</v>
      </c>
      <c r="P95" s="219">
        <v>54</v>
      </c>
      <c r="Q95" s="219">
        <v>132</v>
      </c>
      <c r="R95" s="225">
        <v>729</v>
      </c>
    </row>
    <row r="96" spans="1:18" ht="13.8" thickBot="1">
      <c r="A96" s="45"/>
      <c r="B96" s="46"/>
      <c r="C96" s="47"/>
      <c r="D96" s="41" t="s">
        <v>111</v>
      </c>
      <c r="E96" s="49"/>
      <c r="F96" s="219">
        <v>17</v>
      </c>
      <c r="G96" s="219">
        <v>17</v>
      </c>
      <c r="H96" s="219">
        <v>18</v>
      </c>
      <c r="I96" s="219">
        <v>19</v>
      </c>
      <c r="J96" s="219">
        <v>20</v>
      </c>
      <c r="K96" s="219">
        <v>20</v>
      </c>
      <c r="L96" s="219">
        <v>18</v>
      </c>
      <c r="M96" s="219">
        <v>16</v>
      </c>
      <c r="N96" s="219">
        <v>16</v>
      </c>
      <c r="O96" s="219">
        <v>16</v>
      </c>
      <c r="P96" s="219">
        <v>16</v>
      </c>
      <c r="Q96" s="219">
        <v>18</v>
      </c>
      <c r="R96" s="225">
        <v>211</v>
      </c>
    </row>
    <row r="97" spans="1:18" ht="13.8" thickBot="1">
      <c r="A97" s="45"/>
      <c r="B97" s="46"/>
      <c r="C97" s="48"/>
      <c r="D97" s="216" t="s">
        <v>363</v>
      </c>
      <c r="E97" s="49" t="s">
        <v>183</v>
      </c>
      <c r="F97" s="220">
        <v>2999</v>
      </c>
      <c r="G97" s="220">
        <v>3013</v>
      </c>
      <c r="H97" s="220">
        <v>3073</v>
      </c>
      <c r="I97" s="220">
        <v>3062</v>
      </c>
      <c r="J97" s="220">
        <v>3042</v>
      </c>
      <c r="K97" s="220">
        <v>3065</v>
      </c>
      <c r="L97" s="220">
        <v>3054</v>
      </c>
      <c r="M97" s="220">
        <v>3045</v>
      </c>
      <c r="N97" s="220">
        <v>2975</v>
      </c>
      <c r="O97" s="220">
        <v>3121</v>
      </c>
      <c r="P97" s="220">
        <v>3054</v>
      </c>
      <c r="Q97" s="220">
        <v>3716</v>
      </c>
      <c r="R97" s="220">
        <v>37219</v>
      </c>
    </row>
    <row r="98" spans="1:18" ht="13.8" thickBot="1">
      <c r="A98" s="45"/>
      <c r="B98" s="46"/>
      <c r="C98" s="44" t="s">
        <v>370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v>12</v>
      </c>
    </row>
    <row r="99" spans="1:18" ht="13.8" thickBot="1">
      <c r="A99" s="45"/>
      <c r="B99" s="46"/>
      <c r="C99" s="48"/>
      <c r="D99" s="216" t="s">
        <v>371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v>12</v>
      </c>
    </row>
    <row r="100" spans="1:18" ht="13.8" thickBot="1">
      <c r="A100" s="45"/>
      <c r="B100" s="46"/>
      <c r="C100" s="44" t="s">
        <v>356</v>
      </c>
      <c r="D100" s="41" t="s">
        <v>110</v>
      </c>
      <c r="E100" s="49" t="s">
        <v>67</v>
      </c>
      <c r="F100" s="219">
        <v>19</v>
      </c>
      <c r="G100" s="219">
        <v>19</v>
      </c>
      <c r="H100" s="219">
        <v>19</v>
      </c>
      <c r="I100" s="219">
        <v>19</v>
      </c>
      <c r="J100" s="219">
        <v>19</v>
      </c>
      <c r="K100" s="219">
        <v>19</v>
      </c>
      <c r="L100" s="219">
        <v>19</v>
      </c>
      <c r="M100" s="219">
        <v>20</v>
      </c>
      <c r="N100" s="219">
        <v>16</v>
      </c>
      <c r="O100" s="219">
        <v>21</v>
      </c>
      <c r="P100" s="219">
        <v>19</v>
      </c>
      <c r="Q100" s="226">
        <v>-533</v>
      </c>
      <c r="R100" s="225">
        <v>-324</v>
      </c>
    </row>
    <row r="101" spans="1:18" ht="13.8" thickBot="1">
      <c r="A101" s="45"/>
      <c r="B101" s="46"/>
      <c r="C101" s="47"/>
      <c r="D101" s="41" t="s">
        <v>112</v>
      </c>
      <c r="E101" s="49" t="s">
        <v>184</v>
      </c>
      <c r="F101" s="219">
        <v>3</v>
      </c>
      <c r="G101" s="219">
        <v>3</v>
      </c>
      <c r="H101" s="219">
        <v>3</v>
      </c>
      <c r="I101" s="219">
        <v>3</v>
      </c>
      <c r="J101" s="219">
        <v>3</v>
      </c>
      <c r="K101" s="219">
        <v>3</v>
      </c>
      <c r="L101" s="219">
        <v>3</v>
      </c>
      <c r="M101" s="219">
        <v>3</v>
      </c>
      <c r="N101" s="219">
        <v>3</v>
      </c>
      <c r="O101" s="219">
        <v>3</v>
      </c>
      <c r="P101" s="219">
        <v>3</v>
      </c>
      <c r="Q101" s="226">
        <v>-75</v>
      </c>
      <c r="R101" s="225">
        <v>-42</v>
      </c>
    </row>
    <row r="102" spans="1:18" ht="13.8" thickBot="1">
      <c r="A102" s="45"/>
      <c r="B102" s="46"/>
      <c r="C102" s="48"/>
      <c r="D102" s="216" t="s">
        <v>364</v>
      </c>
      <c r="E102" s="49" t="s">
        <v>185</v>
      </c>
      <c r="F102" s="220">
        <v>22</v>
      </c>
      <c r="G102" s="220">
        <v>22</v>
      </c>
      <c r="H102" s="220">
        <v>22</v>
      </c>
      <c r="I102" s="220">
        <v>22</v>
      </c>
      <c r="J102" s="220">
        <v>22</v>
      </c>
      <c r="K102" s="220">
        <v>22</v>
      </c>
      <c r="L102" s="220">
        <v>22</v>
      </c>
      <c r="M102" s="220">
        <v>23</v>
      </c>
      <c r="N102" s="220">
        <v>19</v>
      </c>
      <c r="O102" s="220">
        <v>24</v>
      </c>
      <c r="P102" s="220">
        <v>22</v>
      </c>
      <c r="Q102" s="230">
        <v>-608</v>
      </c>
      <c r="R102" s="220">
        <v>-366</v>
      </c>
    </row>
    <row r="103" spans="1:18" ht="13.8" thickBot="1">
      <c r="A103" s="45"/>
      <c r="B103" s="46"/>
      <c r="C103" s="44" t="s">
        <v>357</v>
      </c>
      <c r="D103" s="41" t="s">
        <v>110</v>
      </c>
      <c r="E103" s="49" t="s">
        <v>67</v>
      </c>
      <c r="F103" s="219">
        <v>1</v>
      </c>
      <c r="G103" s="219">
        <v>1</v>
      </c>
      <c r="H103" s="219">
        <v>1</v>
      </c>
      <c r="I103" s="219">
        <v>1</v>
      </c>
      <c r="J103" s="219">
        <v>1</v>
      </c>
      <c r="K103" s="219">
        <v>1</v>
      </c>
      <c r="L103" s="219">
        <v>1</v>
      </c>
      <c r="M103" s="219">
        <v>1</v>
      </c>
      <c r="N103" s="219">
        <v>1</v>
      </c>
      <c r="O103" s="219">
        <v>1</v>
      </c>
      <c r="P103" s="219">
        <v>1</v>
      </c>
      <c r="Q103" s="219">
        <v>1</v>
      </c>
      <c r="R103" s="225">
        <v>12</v>
      </c>
    </row>
    <row r="104" spans="1:18" ht="13.8" thickBot="1">
      <c r="A104" s="45"/>
      <c r="B104" s="46"/>
      <c r="C104" s="48"/>
      <c r="D104" s="216" t="s">
        <v>365</v>
      </c>
      <c r="E104" s="49" t="s">
        <v>185</v>
      </c>
      <c r="F104" s="220">
        <v>1</v>
      </c>
      <c r="G104" s="220">
        <v>1</v>
      </c>
      <c r="H104" s="220">
        <v>1</v>
      </c>
      <c r="I104" s="220">
        <v>1</v>
      </c>
      <c r="J104" s="220">
        <v>1</v>
      </c>
      <c r="K104" s="220">
        <v>1</v>
      </c>
      <c r="L104" s="220">
        <v>1</v>
      </c>
      <c r="M104" s="220">
        <v>1</v>
      </c>
      <c r="N104" s="220">
        <v>1</v>
      </c>
      <c r="O104" s="220">
        <v>1</v>
      </c>
      <c r="P104" s="220">
        <v>1</v>
      </c>
      <c r="Q104" s="220">
        <v>1</v>
      </c>
      <c r="R104" s="220">
        <v>12</v>
      </c>
    </row>
    <row r="105" spans="1:18" ht="13.8" thickBot="1">
      <c r="A105" s="45"/>
      <c r="B105" s="46"/>
      <c r="C105" s="44" t="s">
        <v>358</v>
      </c>
      <c r="D105" s="41" t="s">
        <v>181</v>
      </c>
      <c r="E105" s="49"/>
      <c r="F105" s="219">
        <v>2</v>
      </c>
      <c r="G105" s="219">
        <v>2</v>
      </c>
      <c r="H105" s="219">
        <v>2</v>
      </c>
      <c r="I105" s="219">
        <v>2</v>
      </c>
      <c r="J105" s="219">
        <v>2</v>
      </c>
      <c r="K105" s="219">
        <v>2</v>
      </c>
      <c r="L105" s="219">
        <v>2</v>
      </c>
      <c r="M105" s="219">
        <v>2</v>
      </c>
      <c r="N105" s="219">
        <v>2</v>
      </c>
      <c r="O105" s="219">
        <v>2</v>
      </c>
      <c r="P105" s="219">
        <v>2</v>
      </c>
      <c r="Q105" s="219">
        <v>2</v>
      </c>
      <c r="R105" s="225">
        <v>24</v>
      </c>
    </row>
    <row r="106" spans="1:18" ht="13.8" thickBot="1">
      <c r="A106" s="45"/>
      <c r="B106" s="46"/>
      <c r="C106" s="48"/>
      <c r="D106" s="216" t="s">
        <v>366</v>
      </c>
      <c r="E106" s="49" t="s">
        <v>186</v>
      </c>
      <c r="F106" s="220">
        <v>2</v>
      </c>
      <c r="G106" s="220">
        <v>2</v>
      </c>
      <c r="H106" s="220">
        <v>2</v>
      </c>
      <c r="I106" s="220">
        <v>2</v>
      </c>
      <c r="J106" s="220">
        <v>2</v>
      </c>
      <c r="K106" s="220">
        <v>2</v>
      </c>
      <c r="L106" s="220">
        <v>2</v>
      </c>
      <c r="M106" s="220">
        <v>2</v>
      </c>
      <c r="N106" s="220">
        <v>2</v>
      </c>
      <c r="O106" s="220">
        <v>2</v>
      </c>
      <c r="P106" s="220">
        <v>2</v>
      </c>
      <c r="Q106" s="220">
        <v>2</v>
      </c>
      <c r="R106" s="220">
        <v>24</v>
      </c>
    </row>
    <row r="107" spans="1:18" ht="13.8" thickBot="1">
      <c r="A107" s="45"/>
      <c r="B107" s="46"/>
      <c r="C107" s="44" t="s">
        <v>359</v>
      </c>
      <c r="D107" s="41" t="s">
        <v>178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17</v>
      </c>
      <c r="P107" s="219">
        <v>19</v>
      </c>
      <c r="Q107" s="219">
        <v>19</v>
      </c>
      <c r="R107" s="225">
        <v>235</v>
      </c>
    </row>
    <row r="108" spans="1:18" ht="13.8" thickBot="1">
      <c r="A108" s="45"/>
      <c r="B108" s="46"/>
      <c r="C108" s="47"/>
      <c r="D108" s="41" t="s">
        <v>182</v>
      </c>
      <c r="E108" s="49"/>
      <c r="F108" s="219">
        <v>21</v>
      </c>
      <c r="G108" s="219">
        <v>21</v>
      </c>
      <c r="H108" s="219">
        <v>21</v>
      </c>
      <c r="I108" s="219">
        <v>21</v>
      </c>
      <c r="J108" s="219">
        <v>21</v>
      </c>
      <c r="K108" s="219">
        <v>21</v>
      </c>
      <c r="L108" s="219">
        <v>21</v>
      </c>
      <c r="M108" s="219">
        <v>21</v>
      </c>
      <c r="N108" s="219">
        <v>21</v>
      </c>
      <c r="O108" s="219">
        <v>21</v>
      </c>
      <c r="P108" s="219">
        <v>21</v>
      </c>
      <c r="Q108" s="219">
        <v>20</v>
      </c>
      <c r="R108" s="225">
        <v>251</v>
      </c>
    </row>
    <row r="109" spans="1:18" ht="13.8" thickBot="1">
      <c r="A109" s="45"/>
      <c r="B109" s="46"/>
      <c r="C109" s="48"/>
      <c r="D109" s="216" t="s">
        <v>367</v>
      </c>
      <c r="E109" s="49"/>
      <c r="F109" s="220">
        <v>41</v>
      </c>
      <c r="G109" s="220">
        <v>41</v>
      </c>
      <c r="H109" s="220">
        <v>41</v>
      </c>
      <c r="I109" s="220">
        <v>41</v>
      </c>
      <c r="J109" s="220">
        <v>41</v>
      </c>
      <c r="K109" s="220">
        <v>41</v>
      </c>
      <c r="L109" s="220">
        <v>41</v>
      </c>
      <c r="M109" s="220">
        <v>41</v>
      </c>
      <c r="N109" s="220">
        <v>41</v>
      </c>
      <c r="O109" s="220">
        <v>38</v>
      </c>
      <c r="P109" s="220">
        <v>40</v>
      </c>
      <c r="Q109" s="220">
        <v>39</v>
      </c>
      <c r="R109" s="220">
        <v>486</v>
      </c>
    </row>
    <row r="110" spans="1:18" ht="13.8" thickBot="1">
      <c r="A110" s="45"/>
      <c r="B110" s="46"/>
      <c r="C110" s="44" t="s">
        <v>360</v>
      </c>
      <c r="D110" s="41" t="s">
        <v>187</v>
      </c>
      <c r="E110" s="49"/>
      <c r="F110" s="219">
        <v>3</v>
      </c>
      <c r="G110" s="219">
        <v>2</v>
      </c>
      <c r="H110" s="219">
        <v>3</v>
      </c>
      <c r="I110" s="219">
        <v>3</v>
      </c>
      <c r="J110" s="219">
        <v>3</v>
      </c>
      <c r="K110" s="219">
        <v>2</v>
      </c>
      <c r="L110" s="219">
        <v>3</v>
      </c>
      <c r="M110" s="219">
        <v>3</v>
      </c>
      <c r="N110" s="219">
        <v>3</v>
      </c>
      <c r="O110" s="219">
        <v>3</v>
      </c>
      <c r="P110" s="219">
        <v>3</v>
      </c>
      <c r="Q110" s="219">
        <v>3</v>
      </c>
      <c r="R110" s="225">
        <v>34</v>
      </c>
    </row>
    <row r="111" spans="1:18" ht="13.8" thickBot="1">
      <c r="A111" s="45"/>
      <c r="B111" s="46"/>
      <c r="C111" s="48"/>
      <c r="D111" s="216" t="s">
        <v>368</v>
      </c>
      <c r="E111" s="49"/>
      <c r="F111" s="220">
        <v>3</v>
      </c>
      <c r="G111" s="220">
        <v>2</v>
      </c>
      <c r="H111" s="220">
        <v>3</v>
      </c>
      <c r="I111" s="220">
        <v>3</v>
      </c>
      <c r="J111" s="220">
        <v>3</v>
      </c>
      <c r="K111" s="220">
        <v>2</v>
      </c>
      <c r="L111" s="220">
        <v>3</v>
      </c>
      <c r="M111" s="220">
        <v>3</v>
      </c>
      <c r="N111" s="220">
        <v>3</v>
      </c>
      <c r="O111" s="220">
        <v>3</v>
      </c>
      <c r="P111" s="220">
        <v>3</v>
      </c>
      <c r="Q111" s="220">
        <v>3</v>
      </c>
      <c r="R111" s="220">
        <v>34</v>
      </c>
    </row>
    <row r="112" spans="1:18" ht="13.8" thickBot="1">
      <c r="A112" s="45"/>
      <c r="B112" s="46"/>
      <c r="C112" s="44" t="s">
        <v>361</v>
      </c>
      <c r="D112" s="41" t="s">
        <v>178</v>
      </c>
      <c r="E112" s="49"/>
      <c r="F112" s="219">
        <v>1</v>
      </c>
      <c r="G112" s="219">
        <v>1</v>
      </c>
      <c r="H112" s="219">
        <v>1</v>
      </c>
      <c r="I112" s="219">
        <v>1</v>
      </c>
      <c r="J112" s="219">
        <v>1</v>
      </c>
      <c r="K112" s="219">
        <v>1</v>
      </c>
      <c r="L112" s="219">
        <v>1</v>
      </c>
      <c r="M112" s="219">
        <v>1</v>
      </c>
      <c r="N112" s="219">
        <v>1</v>
      </c>
      <c r="O112" s="219">
        <v>1</v>
      </c>
      <c r="P112" s="219">
        <v>1</v>
      </c>
      <c r="Q112" s="219">
        <v>1</v>
      </c>
      <c r="R112" s="225">
        <v>12</v>
      </c>
    </row>
    <row r="113" spans="1:18" ht="13.8" thickBot="1">
      <c r="A113" s="45"/>
      <c r="B113" s="46"/>
      <c r="C113" s="47"/>
      <c r="D113" s="41" t="s">
        <v>182</v>
      </c>
      <c r="E113" s="49"/>
      <c r="F113" s="219">
        <v>4</v>
      </c>
      <c r="G113" s="219">
        <v>4</v>
      </c>
      <c r="H113" s="219">
        <v>4</v>
      </c>
      <c r="I113" s="219">
        <v>4</v>
      </c>
      <c r="J113" s="219">
        <v>4</v>
      </c>
      <c r="K113" s="219">
        <v>4</v>
      </c>
      <c r="L113" s="219">
        <v>4</v>
      </c>
      <c r="M113" s="219">
        <v>4</v>
      </c>
      <c r="N113" s="219">
        <v>4</v>
      </c>
      <c r="O113" s="219">
        <v>4</v>
      </c>
      <c r="P113" s="219">
        <v>4</v>
      </c>
      <c r="Q113" s="219">
        <v>4</v>
      </c>
      <c r="R113" s="225">
        <v>48</v>
      </c>
    </row>
    <row r="114" spans="1:18" ht="13.8" thickBot="1">
      <c r="A114" s="45"/>
      <c r="B114" s="46"/>
      <c r="C114" s="48"/>
      <c r="D114" s="216" t="s">
        <v>369</v>
      </c>
      <c r="E114" s="49"/>
      <c r="F114" s="220">
        <v>5</v>
      </c>
      <c r="G114" s="220">
        <v>5</v>
      </c>
      <c r="H114" s="220">
        <v>5</v>
      </c>
      <c r="I114" s="220">
        <v>5</v>
      </c>
      <c r="J114" s="220">
        <v>5</v>
      </c>
      <c r="K114" s="220">
        <v>5</v>
      </c>
      <c r="L114" s="220">
        <v>5</v>
      </c>
      <c r="M114" s="220">
        <v>5</v>
      </c>
      <c r="N114" s="220">
        <v>5</v>
      </c>
      <c r="O114" s="220">
        <v>5</v>
      </c>
      <c r="P114" s="220">
        <v>5</v>
      </c>
      <c r="Q114" s="220">
        <v>5</v>
      </c>
      <c r="R114" s="220">
        <v>60</v>
      </c>
    </row>
    <row r="119" spans="1:18" ht="13.2">
      <c r="A119" s="60" t="s">
        <v>168</v>
      </c>
      <c r="B119" s="60"/>
      <c r="C119" s="60"/>
      <c r="D119" s="60"/>
      <c r="E119" s="60"/>
      <c r="F119" s="64"/>
      <c r="G119" s="82"/>
      <c r="H119" s="64"/>
      <c r="I119" s="64"/>
      <c r="J119" s="64"/>
      <c r="K119" s="64"/>
      <c r="L119" s="64"/>
      <c r="M119" s="64"/>
      <c r="N119" s="64"/>
      <c r="O119" s="60"/>
      <c r="P119" s="60"/>
      <c r="Q119" s="60"/>
    </row>
    <row r="120" spans="1:18" ht="13.2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3.2">
      <c r="A121" s="60"/>
      <c r="B121" s="60"/>
      <c r="C121" s="60"/>
      <c r="D121" s="64"/>
      <c r="E121" s="113"/>
      <c r="F121" s="64"/>
      <c r="G121" s="82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1:18" ht="13.2">
      <c r="A122" s="60"/>
      <c r="B122" s="60"/>
      <c r="C122" s="60"/>
      <c r="D122" s="60"/>
      <c r="E122" s="60"/>
      <c r="F122" s="161" t="str">
        <f t="shared" ref="F122:Q122" si="0">F4</f>
        <v>201801</v>
      </c>
      <c r="G122" s="161" t="str">
        <f t="shared" si="0"/>
        <v>201802</v>
      </c>
      <c r="H122" s="161" t="str">
        <f t="shared" si="0"/>
        <v>201803</v>
      </c>
      <c r="I122" s="161" t="str">
        <f t="shared" si="0"/>
        <v>201804</v>
      </c>
      <c r="J122" s="161" t="str">
        <f t="shared" si="0"/>
        <v>201805</v>
      </c>
      <c r="K122" s="161" t="str">
        <f t="shared" si="0"/>
        <v>201806</v>
      </c>
      <c r="L122" s="161" t="str">
        <f t="shared" si="0"/>
        <v>201807</v>
      </c>
      <c r="M122" s="161" t="str">
        <f t="shared" si="0"/>
        <v>201808</v>
      </c>
      <c r="N122" s="161" t="str">
        <f t="shared" si="0"/>
        <v>201809</v>
      </c>
      <c r="O122" s="63" t="str">
        <f t="shared" si="0"/>
        <v>201810</v>
      </c>
      <c r="P122" s="63" t="str">
        <f t="shared" si="0"/>
        <v>201811</v>
      </c>
      <c r="Q122" s="63" t="str">
        <f t="shared" si="0"/>
        <v>201812</v>
      </c>
    </row>
    <row r="123" spans="1:18" ht="13.2">
      <c r="A123" s="60" t="s">
        <v>136</v>
      </c>
      <c r="B123" s="60"/>
      <c r="C123" s="60"/>
      <c r="D123" s="60"/>
      <c r="E123" s="60" t="s">
        <v>88</v>
      </c>
      <c r="F123" s="162">
        <f t="shared" ref="F123:Q132" si="1">ROUND(SUMIF($E$6:$E$114,$E123,F$6:F$114),0)</f>
        <v>215194</v>
      </c>
      <c r="G123" s="162">
        <f t="shared" si="1"/>
        <v>214194</v>
      </c>
      <c r="H123" s="162">
        <f t="shared" si="1"/>
        <v>216041</v>
      </c>
      <c r="I123" s="162">
        <f t="shared" si="1"/>
        <v>214967</v>
      </c>
      <c r="J123" s="162">
        <f t="shared" si="1"/>
        <v>215095</v>
      </c>
      <c r="K123" s="162">
        <f t="shared" si="1"/>
        <v>214825</v>
      </c>
      <c r="L123" s="162">
        <f t="shared" si="1"/>
        <v>215404</v>
      </c>
      <c r="M123" s="162">
        <f t="shared" si="1"/>
        <v>215645</v>
      </c>
      <c r="N123" s="162">
        <f t="shared" si="1"/>
        <v>214119</v>
      </c>
      <c r="O123" s="62">
        <f t="shared" si="1"/>
        <v>218385</v>
      </c>
      <c r="P123" s="62">
        <f t="shared" si="1"/>
        <v>216937</v>
      </c>
      <c r="Q123" s="62">
        <f t="shared" si="1"/>
        <v>217120</v>
      </c>
    </row>
    <row r="124" spans="1:18" ht="13.2">
      <c r="A124" s="60" t="s">
        <v>137</v>
      </c>
      <c r="B124" s="60"/>
      <c r="C124" s="60"/>
      <c r="D124" s="60"/>
      <c r="E124" s="60" t="s">
        <v>89</v>
      </c>
      <c r="F124" s="162">
        <f t="shared" si="1"/>
        <v>9565</v>
      </c>
      <c r="G124" s="162">
        <f t="shared" si="1"/>
        <v>9368</v>
      </c>
      <c r="H124" s="162">
        <f t="shared" si="1"/>
        <v>9435</v>
      </c>
      <c r="I124" s="162">
        <f t="shared" si="1"/>
        <v>9384</v>
      </c>
      <c r="J124" s="162">
        <f t="shared" si="1"/>
        <v>9434</v>
      </c>
      <c r="K124" s="162">
        <f t="shared" si="1"/>
        <v>9405</v>
      </c>
      <c r="L124" s="162">
        <f t="shared" si="1"/>
        <v>9564</v>
      </c>
      <c r="M124" s="162">
        <f t="shared" si="1"/>
        <v>9481</v>
      </c>
      <c r="N124" s="162">
        <f t="shared" si="1"/>
        <v>9397</v>
      </c>
      <c r="O124" s="62">
        <f t="shared" si="1"/>
        <v>9671</v>
      </c>
      <c r="P124" s="62">
        <f t="shared" si="1"/>
        <v>9572</v>
      </c>
      <c r="Q124" s="62">
        <f t="shared" si="1"/>
        <v>9599</v>
      </c>
    </row>
    <row r="125" spans="1:18" ht="13.2">
      <c r="A125" s="60" t="s">
        <v>138</v>
      </c>
      <c r="B125" s="60"/>
      <c r="C125" s="60"/>
      <c r="D125" s="60"/>
      <c r="E125" s="60" t="s">
        <v>90</v>
      </c>
      <c r="F125" s="162">
        <f t="shared" si="1"/>
        <v>22716</v>
      </c>
      <c r="G125" s="162">
        <f t="shared" si="1"/>
        <v>22534</v>
      </c>
      <c r="H125" s="162">
        <f t="shared" si="1"/>
        <v>22571</v>
      </c>
      <c r="I125" s="162">
        <f t="shared" si="1"/>
        <v>22377</v>
      </c>
      <c r="J125" s="162">
        <f t="shared" si="1"/>
        <v>22556</v>
      </c>
      <c r="K125" s="162">
        <f t="shared" si="1"/>
        <v>22549</v>
      </c>
      <c r="L125" s="162">
        <f t="shared" si="1"/>
        <v>22537</v>
      </c>
      <c r="M125" s="162">
        <f t="shared" si="1"/>
        <v>22684</v>
      </c>
      <c r="N125" s="162">
        <f t="shared" si="1"/>
        <v>21864</v>
      </c>
      <c r="O125" s="62">
        <f t="shared" si="1"/>
        <v>23210</v>
      </c>
      <c r="P125" s="62">
        <f t="shared" si="1"/>
        <v>22543</v>
      </c>
      <c r="Q125" s="62">
        <f t="shared" si="1"/>
        <v>22542</v>
      </c>
    </row>
    <row r="126" spans="1:18" ht="13.2">
      <c r="A126" s="60" t="s">
        <v>139</v>
      </c>
      <c r="B126" s="60"/>
      <c r="C126" s="60"/>
      <c r="D126" s="60"/>
      <c r="E126" s="60" t="s">
        <v>91</v>
      </c>
      <c r="F126" s="162">
        <f t="shared" si="1"/>
        <v>127</v>
      </c>
      <c r="G126" s="162">
        <f t="shared" si="1"/>
        <v>122</v>
      </c>
      <c r="H126" s="162">
        <f t="shared" si="1"/>
        <v>121</v>
      </c>
      <c r="I126" s="162">
        <f t="shared" si="1"/>
        <v>127</v>
      </c>
      <c r="J126" s="162">
        <f t="shared" si="1"/>
        <v>126</v>
      </c>
      <c r="K126" s="162">
        <f t="shared" si="1"/>
        <v>125</v>
      </c>
      <c r="L126" s="162">
        <f t="shared" si="1"/>
        <v>126</v>
      </c>
      <c r="M126" s="162">
        <f t="shared" si="1"/>
        <v>125</v>
      </c>
      <c r="N126" s="162">
        <f t="shared" si="1"/>
        <v>120</v>
      </c>
      <c r="O126" s="62">
        <f t="shared" si="1"/>
        <v>133</v>
      </c>
      <c r="P126" s="62">
        <f t="shared" si="1"/>
        <v>128</v>
      </c>
      <c r="Q126" s="62">
        <f t="shared" si="1"/>
        <v>126</v>
      </c>
    </row>
    <row r="127" spans="1:18" ht="13.2">
      <c r="A127" s="60" t="s">
        <v>140</v>
      </c>
      <c r="B127" s="60"/>
      <c r="C127" s="60"/>
      <c r="D127" s="60"/>
      <c r="E127" s="60" t="s">
        <v>92</v>
      </c>
      <c r="F127" s="162">
        <f t="shared" si="1"/>
        <v>32467</v>
      </c>
      <c r="G127" s="162">
        <f t="shared" si="1"/>
        <v>32081</v>
      </c>
      <c r="H127" s="162">
        <f t="shared" si="1"/>
        <v>32186</v>
      </c>
      <c r="I127" s="162">
        <f t="shared" si="1"/>
        <v>31947</v>
      </c>
      <c r="J127" s="162">
        <f t="shared" si="1"/>
        <v>32176</v>
      </c>
      <c r="K127" s="162">
        <f t="shared" si="1"/>
        <v>32138</v>
      </c>
      <c r="L127" s="162">
        <f t="shared" si="1"/>
        <v>32288</v>
      </c>
      <c r="M127" s="162">
        <f t="shared" si="1"/>
        <v>32352</v>
      </c>
      <c r="N127" s="162">
        <f t="shared" si="1"/>
        <v>31445</v>
      </c>
      <c r="O127" s="62">
        <f t="shared" si="1"/>
        <v>33083</v>
      </c>
      <c r="P127" s="62">
        <f t="shared" si="1"/>
        <v>32307</v>
      </c>
      <c r="Q127" s="62">
        <f t="shared" si="1"/>
        <v>32330</v>
      </c>
    </row>
    <row r="128" spans="1:18" ht="13.2">
      <c r="A128" s="60" t="s">
        <v>141</v>
      </c>
      <c r="B128" s="60"/>
      <c r="C128" s="60"/>
      <c r="D128" s="60"/>
      <c r="E128" s="60" t="s">
        <v>93</v>
      </c>
      <c r="F128" s="162">
        <f t="shared" si="1"/>
        <v>48</v>
      </c>
      <c r="G128" s="162">
        <f t="shared" si="1"/>
        <v>47</v>
      </c>
      <c r="H128" s="162">
        <f t="shared" si="1"/>
        <v>47</v>
      </c>
      <c r="I128" s="162">
        <f t="shared" si="1"/>
        <v>47</v>
      </c>
      <c r="J128" s="162">
        <f t="shared" si="1"/>
        <v>49</v>
      </c>
      <c r="K128" s="162">
        <f t="shared" si="1"/>
        <v>48</v>
      </c>
      <c r="L128" s="162">
        <f t="shared" si="1"/>
        <v>47</v>
      </c>
      <c r="M128" s="162">
        <f t="shared" si="1"/>
        <v>47</v>
      </c>
      <c r="N128" s="162">
        <f t="shared" si="1"/>
        <v>49</v>
      </c>
      <c r="O128" s="62">
        <f t="shared" si="1"/>
        <v>49</v>
      </c>
      <c r="P128" s="62">
        <f t="shared" si="1"/>
        <v>46</v>
      </c>
      <c r="Q128" s="62">
        <f t="shared" si="1"/>
        <v>44</v>
      </c>
    </row>
    <row r="129" spans="1:17" ht="13.2">
      <c r="A129" s="60" t="s">
        <v>142</v>
      </c>
      <c r="B129" s="60"/>
      <c r="C129" s="60"/>
      <c r="D129" s="60"/>
      <c r="E129" s="60" t="s">
        <v>116</v>
      </c>
      <c r="F129" s="162">
        <f t="shared" si="1"/>
        <v>1770</v>
      </c>
      <c r="G129" s="162">
        <f t="shared" si="1"/>
        <v>1765</v>
      </c>
      <c r="H129" s="162">
        <f t="shared" si="1"/>
        <v>1775</v>
      </c>
      <c r="I129" s="162">
        <f t="shared" si="1"/>
        <v>1754</v>
      </c>
      <c r="J129" s="162">
        <f t="shared" si="1"/>
        <v>1764</v>
      </c>
      <c r="K129" s="162">
        <f t="shared" si="1"/>
        <v>1764</v>
      </c>
      <c r="L129" s="162">
        <f t="shared" si="1"/>
        <v>1752</v>
      </c>
      <c r="M129" s="162">
        <f t="shared" si="1"/>
        <v>1766</v>
      </c>
      <c r="N129" s="162">
        <f t="shared" si="1"/>
        <v>1726</v>
      </c>
      <c r="O129" s="62">
        <f t="shared" si="1"/>
        <v>1793</v>
      </c>
      <c r="P129" s="62">
        <f t="shared" si="1"/>
        <v>1734</v>
      </c>
      <c r="Q129" s="62">
        <f t="shared" si="1"/>
        <v>1765</v>
      </c>
    </row>
    <row r="130" spans="1:17" ht="13.2">
      <c r="A130" s="60" t="s">
        <v>143</v>
      </c>
      <c r="B130" s="60"/>
      <c r="C130" s="60"/>
      <c r="D130" s="60"/>
      <c r="E130" s="60" t="s">
        <v>117</v>
      </c>
      <c r="F130" s="162">
        <f t="shared" si="1"/>
        <v>83</v>
      </c>
      <c r="G130" s="162">
        <f t="shared" si="1"/>
        <v>78</v>
      </c>
      <c r="H130" s="162">
        <f t="shared" si="1"/>
        <v>79</v>
      </c>
      <c r="I130" s="162">
        <f t="shared" si="1"/>
        <v>75</v>
      </c>
      <c r="J130" s="162">
        <f t="shared" si="1"/>
        <v>79</v>
      </c>
      <c r="K130" s="162">
        <f t="shared" si="1"/>
        <v>75</v>
      </c>
      <c r="L130" s="162">
        <f t="shared" si="1"/>
        <v>79</v>
      </c>
      <c r="M130" s="162">
        <f t="shared" si="1"/>
        <v>77</v>
      </c>
      <c r="N130" s="162">
        <f t="shared" si="1"/>
        <v>71</v>
      </c>
      <c r="O130" s="62">
        <f t="shared" si="1"/>
        <v>81</v>
      </c>
      <c r="P130" s="62">
        <f t="shared" si="1"/>
        <v>75</v>
      </c>
      <c r="Q130" s="62">
        <f t="shared" si="1"/>
        <v>77</v>
      </c>
    </row>
    <row r="131" spans="1:17" ht="13.2">
      <c r="A131" s="60" t="s">
        <v>144</v>
      </c>
      <c r="B131" s="60"/>
      <c r="C131" s="60"/>
      <c r="D131" s="60"/>
      <c r="E131" s="60" t="s">
        <v>118</v>
      </c>
      <c r="F131" s="162">
        <f t="shared" si="1"/>
        <v>1914</v>
      </c>
      <c r="G131" s="162">
        <f t="shared" si="1"/>
        <v>1903</v>
      </c>
      <c r="H131" s="162">
        <f t="shared" si="1"/>
        <v>1914</v>
      </c>
      <c r="I131" s="162">
        <f t="shared" si="1"/>
        <v>1889</v>
      </c>
      <c r="J131" s="162">
        <f t="shared" si="1"/>
        <v>1905</v>
      </c>
      <c r="K131" s="162">
        <f t="shared" si="1"/>
        <v>1901</v>
      </c>
      <c r="L131" s="162">
        <f t="shared" si="1"/>
        <v>1892</v>
      </c>
      <c r="M131" s="162">
        <f t="shared" si="1"/>
        <v>1904</v>
      </c>
      <c r="N131" s="162">
        <f t="shared" si="1"/>
        <v>1859</v>
      </c>
      <c r="O131" s="62">
        <f t="shared" si="1"/>
        <v>1940</v>
      </c>
      <c r="P131" s="62">
        <f t="shared" si="1"/>
        <v>1865</v>
      </c>
      <c r="Q131" s="62">
        <f t="shared" si="1"/>
        <v>1901</v>
      </c>
    </row>
    <row r="132" spans="1:17" ht="13.2">
      <c r="A132" s="60" t="s">
        <v>145</v>
      </c>
      <c r="B132" s="60"/>
      <c r="C132" s="60"/>
      <c r="D132" s="60"/>
      <c r="E132" s="60" t="s">
        <v>119</v>
      </c>
      <c r="F132" s="162">
        <f t="shared" si="1"/>
        <v>10</v>
      </c>
      <c r="G132" s="162">
        <f t="shared" si="1"/>
        <v>10</v>
      </c>
      <c r="H132" s="162">
        <f t="shared" si="1"/>
        <v>9</v>
      </c>
      <c r="I132" s="162">
        <f t="shared" si="1"/>
        <v>12</v>
      </c>
      <c r="J132" s="162">
        <f t="shared" si="1"/>
        <v>-1</v>
      </c>
      <c r="K132" s="162">
        <f t="shared" si="1"/>
        <v>10</v>
      </c>
      <c r="L132" s="162">
        <f t="shared" si="1"/>
        <v>10</v>
      </c>
      <c r="M132" s="162">
        <f t="shared" si="1"/>
        <v>10</v>
      </c>
      <c r="N132" s="162">
        <f t="shared" si="1"/>
        <v>10</v>
      </c>
      <c r="O132" s="62">
        <f t="shared" si="1"/>
        <v>10</v>
      </c>
      <c r="P132" s="62">
        <f t="shared" si="1"/>
        <v>10</v>
      </c>
      <c r="Q132" s="62">
        <f t="shared" si="1"/>
        <v>10</v>
      </c>
    </row>
    <row r="133" spans="1:17" ht="13.2">
      <c r="A133" s="60" t="s">
        <v>146</v>
      </c>
      <c r="B133" s="60"/>
      <c r="C133" s="60"/>
      <c r="D133" s="60"/>
      <c r="E133" s="60" t="s">
        <v>120</v>
      </c>
      <c r="F133" s="162">
        <f t="shared" ref="F133:Q142" si="2">ROUND(SUMIF($E$6:$E$114,$E133,F$6:F$114),0)</f>
        <v>11</v>
      </c>
      <c r="G133" s="162">
        <f t="shared" si="2"/>
        <v>12</v>
      </c>
      <c r="H133" s="162">
        <f t="shared" si="2"/>
        <v>13</v>
      </c>
      <c r="I133" s="162">
        <f t="shared" si="2"/>
        <v>11</v>
      </c>
      <c r="J133" s="162">
        <f t="shared" si="2"/>
        <v>5</v>
      </c>
      <c r="K133" s="162">
        <f t="shared" si="2"/>
        <v>13</v>
      </c>
      <c r="L133" s="162">
        <f t="shared" si="2"/>
        <v>13</v>
      </c>
      <c r="M133" s="162">
        <f t="shared" si="2"/>
        <v>13</v>
      </c>
      <c r="N133" s="162">
        <f t="shared" si="2"/>
        <v>13</v>
      </c>
      <c r="O133" s="62">
        <f t="shared" si="2"/>
        <v>13</v>
      </c>
      <c r="P133" s="62">
        <f t="shared" si="2"/>
        <v>13</v>
      </c>
      <c r="Q133" s="62">
        <f t="shared" si="2"/>
        <v>13</v>
      </c>
    </row>
    <row r="134" spans="1:17" ht="13.2">
      <c r="A134" s="60" t="s">
        <v>147</v>
      </c>
      <c r="B134" s="60"/>
      <c r="C134" s="60"/>
      <c r="D134" s="60"/>
      <c r="E134" s="60" t="s">
        <v>121</v>
      </c>
      <c r="F134" s="162">
        <f t="shared" si="2"/>
        <v>21</v>
      </c>
      <c r="G134" s="162">
        <f t="shared" si="2"/>
        <v>22</v>
      </c>
      <c r="H134" s="162">
        <f t="shared" si="2"/>
        <v>22</v>
      </c>
      <c r="I134" s="162">
        <f t="shared" si="2"/>
        <v>23</v>
      </c>
      <c r="J134" s="162">
        <f t="shared" si="2"/>
        <v>4</v>
      </c>
      <c r="K134" s="162">
        <f t="shared" si="2"/>
        <v>23</v>
      </c>
      <c r="L134" s="162">
        <f t="shared" si="2"/>
        <v>23</v>
      </c>
      <c r="M134" s="162">
        <f t="shared" si="2"/>
        <v>23</v>
      </c>
      <c r="N134" s="162">
        <f t="shared" si="2"/>
        <v>23</v>
      </c>
      <c r="O134" s="62">
        <f t="shared" si="2"/>
        <v>23</v>
      </c>
      <c r="P134" s="62">
        <f t="shared" si="2"/>
        <v>23</v>
      </c>
      <c r="Q134" s="62">
        <f t="shared" si="2"/>
        <v>23</v>
      </c>
    </row>
    <row r="135" spans="1:17" ht="13.2">
      <c r="A135" s="60" t="s">
        <v>148</v>
      </c>
      <c r="B135" s="60"/>
      <c r="C135" s="60"/>
      <c r="D135" s="60"/>
      <c r="E135" s="60" t="s">
        <v>124</v>
      </c>
      <c r="F135" s="162">
        <f t="shared" si="2"/>
        <v>1096</v>
      </c>
      <c r="G135" s="162">
        <f t="shared" si="2"/>
        <v>1117</v>
      </c>
      <c r="H135" s="162">
        <f t="shared" si="2"/>
        <v>1111</v>
      </c>
      <c r="I135" s="162">
        <f t="shared" si="2"/>
        <v>1085</v>
      </c>
      <c r="J135" s="162">
        <f t="shared" si="2"/>
        <v>1115</v>
      </c>
      <c r="K135" s="162">
        <f t="shared" si="2"/>
        <v>1102</v>
      </c>
      <c r="L135" s="162">
        <f t="shared" si="2"/>
        <v>1118</v>
      </c>
      <c r="M135" s="162">
        <f t="shared" si="2"/>
        <v>1115</v>
      </c>
      <c r="N135" s="162">
        <f t="shared" si="2"/>
        <v>1092</v>
      </c>
      <c r="O135" s="62">
        <f t="shared" si="2"/>
        <v>1133</v>
      </c>
      <c r="P135" s="62">
        <f t="shared" si="2"/>
        <v>1110</v>
      </c>
      <c r="Q135" s="62">
        <f t="shared" si="2"/>
        <v>1103</v>
      </c>
    </row>
    <row r="136" spans="1:17" ht="13.2">
      <c r="A136" s="60" t="s">
        <v>149</v>
      </c>
      <c r="B136" s="60"/>
      <c r="C136" s="60"/>
      <c r="D136" s="60"/>
      <c r="E136" s="60" t="s">
        <v>123</v>
      </c>
      <c r="F136" s="162">
        <f t="shared" si="2"/>
        <v>711</v>
      </c>
      <c r="G136" s="162">
        <f t="shared" si="2"/>
        <v>663</v>
      </c>
      <c r="H136" s="162">
        <f t="shared" si="2"/>
        <v>659</v>
      </c>
      <c r="I136" s="162">
        <f t="shared" si="2"/>
        <v>660</v>
      </c>
      <c r="J136" s="162">
        <f t="shared" si="2"/>
        <v>669</v>
      </c>
      <c r="K136" s="162">
        <f t="shared" si="2"/>
        <v>664</v>
      </c>
      <c r="L136" s="162">
        <f t="shared" si="2"/>
        <v>664</v>
      </c>
      <c r="M136" s="162">
        <f t="shared" si="2"/>
        <v>668</v>
      </c>
      <c r="N136" s="162">
        <f t="shared" si="2"/>
        <v>652</v>
      </c>
      <c r="O136" s="62">
        <f t="shared" si="2"/>
        <v>684</v>
      </c>
      <c r="P136" s="62">
        <f t="shared" si="2"/>
        <v>661</v>
      </c>
      <c r="Q136" s="62">
        <f t="shared" si="2"/>
        <v>651</v>
      </c>
    </row>
    <row r="137" spans="1:17" ht="13.2">
      <c r="A137" s="60" t="s">
        <v>150</v>
      </c>
      <c r="B137" s="60"/>
      <c r="C137" s="60"/>
      <c r="D137" s="60"/>
      <c r="E137" s="60" t="s">
        <v>122</v>
      </c>
      <c r="F137" s="162">
        <f t="shared" si="2"/>
        <v>676</v>
      </c>
      <c r="G137" s="162">
        <f t="shared" si="2"/>
        <v>677</v>
      </c>
      <c r="H137" s="162">
        <f t="shared" si="2"/>
        <v>678</v>
      </c>
      <c r="I137" s="162">
        <f t="shared" si="2"/>
        <v>670</v>
      </c>
      <c r="J137" s="162">
        <f t="shared" si="2"/>
        <v>675</v>
      </c>
      <c r="K137" s="162">
        <f t="shared" si="2"/>
        <v>677</v>
      </c>
      <c r="L137" s="162">
        <f t="shared" si="2"/>
        <v>678</v>
      </c>
      <c r="M137" s="162">
        <f t="shared" si="2"/>
        <v>686</v>
      </c>
      <c r="N137" s="162">
        <f t="shared" si="2"/>
        <v>666</v>
      </c>
      <c r="O137" s="62">
        <f t="shared" si="2"/>
        <v>684</v>
      </c>
      <c r="P137" s="62">
        <f t="shared" si="2"/>
        <v>666</v>
      </c>
      <c r="Q137" s="62">
        <f t="shared" si="2"/>
        <v>662</v>
      </c>
    </row>
    <row r="138" spans="1:17" ht="13.2">
      <c r="A138" s="60" t="s">
        <v>151</v>
      </c>
      <c r="B138" s="60"/>
      <c r="C138" s="60"/>
      <c r="D138" s="60"/>
      <c r="E138" s="60" t="s">
        <v>125</v>
      </c>
      <c r="F138" s="162">
        <f t="shared" si="2"/>
        <v>2487</v>
      </c>
      <c r="G138" s="162">
        <f t="shared" si="2"/>
        <v>2461</v>
      </c>
      <c r="H138" s="162">
        <f t="shared" si="2"/>
        <v>2452</v>
      </c>
      <c r="I138" s="162">
        <f t="shared" si="2"/>
        <v>2419</v>
      </c>
      <c r="J138" s="162">
        <f t="shared" si="2"/>
        <v>2463</v>
      </c>
      <c r="K138" s="162">
        <f t="shared" si="2"/>
        <v>2447</v>
      </c>
      <c r="L138" s="162">
        <f t="shared" si="2"/>
        <v>2464</v>
      </c>
      <c r="M138" s="162">
        <f t="shared" si="2"/>
        <v>2473</v>
      </c>
      <c r="N138" s="162">
        <f t="shared" si="2"/>
        <v>2414</v>
      </c>
      <c r="O138" s="62">
        <f t="shared" si="2"/>
        <v>2505</v>
      </c>
      <c r="P138" s="62">
        <f t="shared" si="2"/>
        <v>2441</v>
      </c>
      <c r="Q138" s="62">
        <f t="shared" si="2"/>
        <v>2420</v>
      </c>
    </row>
    <row r="139" spans="1:17" ht="13.2">
      <c r="A139" s="60"/>
      <c r="B139" s="60"/>
      <c r="C139" s="60"/>
      <c r="D139" s="60"/>
      <c r="E139" s="60"/>
      <c r="F139" s="162">
        <f t="shared" si="2"/>
        <v>0</v>
      </c>
      <c r="G139" s="162">
        <f t="shared" si="2"/>
        <v>0</v>
      </c>
      <c r="H139" s="162">
        <f t="shared" si="2"/>
        <v>0</v>
      </c>
      <c r="I139" s="162">
        <f t="shared" si="2"/>
        <v>0</v>
      </c>
      <c r="J139" s="162">
        <f t="shared" si="2"/>
        <v>0</v>
      </c>
      <c r="K139" s="162">
        <f t="shared" si="2"/>
        <v>0</v>
      </c>
      <c r="L139" s="162">
        <f t="shared" si="2"/>
        <v>0</v>
      </c>
      <c r="M139" s="162">
        <f t="shared" si="2"/>
        <v>0</v>
      </c>
      <c r="N139" s="162">
        <f t="shared" si="2"/>
        <v>0</v>
      </c>
      <c r="O139" s="62">
        <f t="shared" si="2"/>
        <v>0</v>
      </c>
      <c r="P139" s="62">
        <f t="shared" si="2"/>
        <v>0</v>
      </c>
      <c r="Q139" s="62">
        <f t="shared" si="2"/>
        <v>0</v>
      </c>
    </row>
    <row r="140" spans="1:17" ht="13.2">
      <c r="A140" s="60" t="s">
        <v>152</v>
      </c>
      <c r="B140" s="60"/>
      <c r="C140" s="60"/>
      <c r="D140" s="60"/>
      <c r="E140" s="60" t="s">
        <v>95</v>
      </c>
      <c r="F140" s="162">
        <f t="shared" si="2"/>
        <v>107432</v>
      </c>
      <c r="G140" s="162">
        <f t="shared" si="2"/>
        <v>107381</v>
      </c>
      <c r="H140" s="162">
        <f t="shared" si="2"/>
        <v>107485</v>
      </c>
      <c r="I140" s="162">
        <f t="shared" si="2"/>
        <v>107448</v>
      </c>
      <c r="J140" s="162">
        <f t="shared" si="2"/>
        <v>107481</v>
      </c>
      <c r="K140" s="162">
        <f t="shared" si="2"/>
        <v>107428</v>
      </c>
      <c r="L140" s="162">
        <f t="shared" si="2"/>
        <v>107727</v>
      </c>
      <c r="M140" s="162">
        <f t="shared" si="2"/>
        <v>108000</v>
      </c>
      <c r="N140" s="162">
        <f t="shared" si="2"/>
        <v>108266</v>
      </c>
      <c r="O140" s="62">
        <f t="shared" si="2"/>
        <v>108597</v>
      </c>
      <c r="P140" s="62">
        <f t="shared" si="2"/>
        <v>108883</v>
      </c>
      <c r="Q140" s="62">
        <f t="shared" si="2"/>
        <v>108975</v>
      </c>
    </row>
    <row r="141" spans="1:17" ht="13.2">
      <c r="A141" s="60" t="s">
        <v>153</v>
      </c>
      <c r="B141" s="60"/>
      <c r="C141" s="60"/>
      <c r="D141" s="60"/>
      <c r="E141" s="60" t="s">
        <v>96</v>
      </c>
      <c r="F141" s="162">
        <f t="shared" si="2"/>
        <v>5385</v>
      </c>
      <c r="G141" s="162">
        <f t="shared" si="2"/>
        <v>5376</v>
      </c>
      <c r="H141" s="162">
        <f t="shared" si="2"/>
        <v>5386</v>
      </c>
      <c r="I141" s="162">
        <f t="shared" si="2"/>
        <v>5386</v>
      </c>
      <c r="J141" s="162">
        <f t="shared" si="2"/>
        <v>5397</v>
      </c>
      <c r="K141" s="162">
        <f t="shared" si="2"/>
        <v>5384</v>
      </c>
      <c r="L141" s="162">
        <f t="shared" si="2"/>
        <v>5398</v>
      </c>
      <c r="M141" s="162">
        <f t="shared" si="2"/>
        <v>5436</v>
      </c>
      <c r="N141" s="162">
        <f t="shared" si="2"/>
        <v>5442</v>
      </c>
      <c r="O141" s="62">
        <f t="shared" si="2"/>
        <v>5500</v>
      </c>
      <c r="P141" s="62">
        <f t="shared" si="2"/>
        <v>5525</v>
      </c>
      <c r="Q141" s="62">
        <f t="shared" si="2"/>
        <v>5505</v>
      </c>
    </row>
    <row r="142" spans="1:17" ht="13.2">
      <c r="A142" s="60" t="s">
        <v>154</v>
      </c>
      <c r="B142" s="60"/>
      <c r="C142" s="60"/>
      <c r="D142" s="60"/>
      <c r="E142" s="60" t="s">
        <v>97</v>
      </c>
      <c r="F142" s="162">
        <f t="shared" si="2"/>
        <v>15897</v>
      </c>
      <c r="G142" s="162">
        <f t="shared" si="2"/>
        <v>15994</v>
      </c>
      <c r="H142" s="162">
        <f t="shared" si="2"/>
        <v>16018</v>
      </c>
      <c r="I142" s="162">
        <f t="shared" si="2"/>
        <v>16004</v>
      </c>
      <c r="J142" s="162">
        <f t="shared" si="2"/>
        <v>16000</v>
      </c>
      <c r="K142" s="162">
        <f t="shared" si="2"/>
        <v>16057</v>
      </c>
      <c r="L142" s="162">
        <f t="shared" si="2"/>
        <v>16044</v>
      </c>
      <c r="M142" s="162">
        <f t="shared" si="2"/>
        <v>16034</v>
      </c>
      <c r="N142" s="162">
        <f t="shared" si="2"/>
        <v>16013</v>
      </c>
      <c r="O142" s="62">
        <f t="shared" si="2"/>
        <v>16184</v>
      </c>
      <c r="P142" s="62">
        <f t="shared" si="2"/>
        <v>16111</v>
      </c>
      <c r="Q142" s="62">
        <f t="shared" si="2"/>
        <v>16091</v>
      </c>
    </row>
    <row r="143" spans="1:17" ht="13.2">
      <c r="A143" s="60" t="s">
        <v>155</v>
      </c>
      <c r="B143" s="60"/>
      <c r="C143" s="60"/>
      <c r="D143" s="60"/>
      <c r="E143" s="60" t="s">
        <v>98</v>
      </c>
      <c r="F143" s="162">
        <f t="shared" ref="F143:Q155" si="3">ROUND(SUMIF($E$6:$E$114,$E143,F$6:F$114),0)</f>
        <v>126</v>
      </c>
      <c r="G143" s="162">
        <f t="shared" si="3"/>
        <v>126</v>
      </c>
      <c r="H143" s="162">
        <f t="shared" si="3"/>
        <v>122</v>
      </c>
      <c r="I143" s="162">
        <f t="shared" si="3"/>
        <v>123</v>
      </c>
      <c r="J143" s="162">
        <f t="shared" si="3"/>
        <v>122</v>
      </c>
      <c r="K143" s="162">
        <f t="shared" si="3"/>
        <v>120</v>
      </c>
      <c r="L143" s="162">
        <f t="shared" si="3"/>
        <v>121</v>
      </c>
      <c r="M143" s="162">
        <f t="shared" si="3"/>
        <v>123</v>
      </c>
      <c r="N143" s="162">
        <f t="shared" si="3"/>
        <v>122</v>
      </c>
      <c r="O143" s="62">
        <f t="shared" si="3"/>
        <v>123</v>
      </c>
      <c r="P143" s="62">
        <f t="shared" si="3"/>
        <v>125</v>
      </c>
      <c r="Q143" s="62">
        <f t="shared" si="3"/>
        <v>122</v>
      </c>
    </row>
    <row r="144" spans="1:17" ht="13.2">
      <c r="A144" s="60" t="s">
        <v>156</v>
      </c>
      <c r="B144" s="60"/>
      <c r="C144" s="60"/>
      <c r="D144" s="60"/>
      <c r="E144" s="60" t="s">
        <v>99</v>
      </c>
      <c r="F144" s="162">
        <f t="shared" si="3"/>
        <v>21439</v>
      </c>
      <c r="G144" s="162">
        <f t="shared" si="3"/>
        <v>21526</v>
      </c>
      <c r="H144" s="162">
        <f t="shared" si="3"/>
        <v>21555</v>
      </c>
      <c r="I144" s="162">
        <f t="shared" si="3"/>
        <v>21542</v>
      </c>
      <c r="J144" s="162">
        <f t="shared" si="3"/>
        <v>21548</v>
      </c>
      <c r="K144" s="162">
        <f t="shared" si="3"/>
        <v>21590</v>
      </c>
      <c r="L144" s="162">
        <f t="shared" si="3"/>
        <v>21592</v>
      </c>
      <c r="M144" s="162">
        <f t="shared" si="3"/>
        <v>21622</v>
      </c>
      <c r="N144" s="162">
        <f t="shared" si="3"/>
        <v>21607</v>
      </c>
      <c r="O144" s="62">
        <f t="shared" si="3"/>
        <v>21838</v>
      </c>
      <c r="P144" s="62">
        <f t="shared" si="3"/>
        <v>21792</v>
      </c>
      <c r="Q144" s="62">
        <f t="shared" si="3"/>
        <v>21749</v>
      </c>
    </row>
    <row r="145" spans="1:17" ht="13.2">
      <c r="A145" s="60" t="s">
        <v>157</v>
      </c>
      <c r="B145" s="60"/>
      <c r="C145" s="60"/>
      <c r="D145" s="60"/>
      <c r="E145" s="60" t="s">
        <v>100</v>
      </c>
      <c r="F145" s="162">
        <f t="shared" si="3"/>
        <v>16</v>
      </c>
      <c r="G145" s="162">
        <f t="shared" si="3"/>
        <v>18</v>
      </c>
      <c r="H145" s="162">
        <f t="shared" si="3"/>
        <v>18</v>
      </c>
      <c r="I145" s="162">
        <f t="shared" si="3"/>
        <v>18</v>
      </c>
      <c r="J145" s="162">
        <f t="shared" si="3"/>
        <v>18</v>
      </c>
      <c r="K145" s="162">
        <f t="shared" si="3"/>
        <v>18</v>
      </c>
      <c r="L145" s="162">
        <f t="shared" si="3"/>
        <v>18</v>
      </c>
      <c r="M145" s="162">
        <f t="shared" si="3"/>
        <v>17</v>
      </c>
      <c r="N145" s="162">
        <f t="shared" si="3"/>
        <v>19</v>
      </c>
      <c r="O145" s="62">
        <f t="shared" si="3"/>
        <v>17</v>
      </c>
      <c r="P145" s="62">
        <f t="shared" si="3"/>
        <v>19</v>
      </c>
      <c r="Q145" s="62">
        <f t="shared" si="3"/>
        <v>18</v>
      </c>
    </row>
    <row r="146" spans="1:17" ht="13.2">
      <c r="A146" s="60" t="s">
        <v>158</v>
      </c>
      <c r="B146" s="60"/>
      <c r="C146" s="60"/>
      <c r="D146" s="60"/>
      <c r="E146" s="60" t="s">
        <v>126</v>
      </c>
      <c r="F146" s="162">
        <f t="shared" si="3"/>
        <v>1028</v>
      </c>
      <c r="G146" s="162">
        <f t="shared" si="3"/>
        <v>1022</v>
      </c>
      <c r="H146" s="162">
        <f t="shared" si="3"/>
        <v>1028</v>
      </c>
      <c r="I146" s="162">
        <f t="shared" si="3"/>
        <v>1022</v>
      </c>
      <c r="J146" s="162">
        <f t="shared" si="3"/>
        <v>1028</v>
      </c>
      <c r="K146" s="162">
        <f t="shared" si="3"/>
        <v>1024</v>
      </c>
      <c r="L146" s="162">
        <f t="shared" si="3"/>
        <v>1018</v>
      </c>
      <c r="M146" s="162">
        <f t="shared" si="3"/>
        <v>1021</v>
      </c>
      <c r="N146" s="162">
        <f t="shared" si="3"/>
        <v>1010</v>
      </c>
      <c r="O146" s="62">
        <f t="shared" si="3"/>
        <v>1021</v>
      </c>
      <c r="P146" s="62">
        <f t="shared" si="3"/>
        <v>1008</v>
      </c>
      <c r="Q146" s="62">
        <f t="shared" si="3"/>
        <v>1000</v>
      </c>
    </row>
    <row r="147" spans="1:17" ht="13.2">
      <c r="A147" s="60" t="s">
        <v>159</v>
      </c>
      <c r="B147" s="60"/>
      <c r="C147" s="60"/>
      <c r="D147" s="60"/>
      <c r="E147" s="60" t="s">
        <v>127</v>
      </c>
      <c r="F147" s="162">
        <f t="shared" si="3"/>
        <v>59</v>
      </c>
      <c r="G147" s="162">
        <f t="shared" si="3"/>
        <v>62</v>
      </c>
      <c r="H147" s="162">
        <f t="shared" si="3"/>
        <v>57</v>
      </c>
      <c r="I147" s="162">
        <f t="shared" si="3"/>
        <v>59</v>
      </c>
      <c r="J147" s="162">
        <f t="shared" si="3"/>
        <v>60</v>
      </c>
      <c r="K147" s="162">
        <f t="shared" si="3"/>
        <v>59</v>
      </c>
      <c r="L147" s="162">
        <f t="shared" si="3"/>
        <v>59</v>
      </c>
      <c r="M147" s="162">
        <f t="shared" si="3"/>
        <v>60</v>
      </c>
      <c r="N147" s="162">
        <f t="shared" si="3"/>
        <v>58</v>
      </c>
      <c r="O147" s="62">
        <f t="shared" si="3"/>
        <v>59</v>
      </c>
      <c r="P147" s="62">
        <f t="shared" si="3"/>
        <v>56</v>
      </c>
      <c r="Q147" s="62">
        <f t="shared" si="3"/>
        <v>55</v>
      </c>
    </row>
    <row r="148" spans="1:17" ht="13.2">
      <c r="A148" s="60" t="s">
        <v>160</v>
      </c>
      <c r="B148" s="60"/>
      <c r="C148" s="60"/>
      <c r="D148" s="60"/>
      <c r="E148" s="60" t="s">
        <v>128</v>
      </c>
      <c r="F148" s="162">
        <f t="shared" si="3"/>
        <v>1107</v>
      </c>
      <c r="G148" s="162">
        <f t="shared" si="3"/>
        <v>1106</v>
      </c>
      <c r="H148" s="162">
        <f t="shared" si="3"/>
        <v>1107</v>
      </c>
      <c r="I148" s="162">
        <f t="shared" si="3"/>
        <v>1103</v>
      </c>
      <c r="J148" s="162">
        <f t="shared" si="3"/>
        <v>1110</v>
      </c>
      <c r="K148" s="162">
        <f t="shared" si="3"/>
        <v>1105</v>
      </c>
      <c r="L148" s="162">
        <f t="shared" si="3"/>
        <v>1099</v>
      </c>
      <c r="M148" s="162">
        <f t="shared" si="3"/>
        <v>1102</v>
      </c>
      <c r="N148" s="162">
        <f t="shared" si="3"/>
        <v>1091</v>
      </c>
      <c r="O148" s="62">
        <f t="shared" si="3"/>
        <v>1101</v>
      </c>
      <c r="P148" s="62">
        <f t="shared" si="3"/>
        <v>1087</v>
      </c>
      <c r="Q148" s="62">
        <f t="shared" si="3"/>
        <v>1077</v>
      </c>
    </row>
    <row r="149" spans="1:17" ht="13.2">
      <c r="A149" s="60" t="s">
        <v>161</v>
      </c>
      <c r="B149" s="60"/>
      <c r="C149" s="60"/>
      <c r="D149" s="60"/>
      <c r="E149" s="60" t="s">
        <v>129</v>
      </c>
      <c r="F149" s="162">
        <f t="shared" si="3"/>
        <v>4</v>
      </c>
      <c r="G149" s="162">
        <f t="shared" si="3"/>
        <v>4</v>
      </c>
      <c r="H149" s="162">
        <f t="shared" si="3"/>
        <v>4</v>
      </c>
      <c r="I149" s="162">
        <f t="shared" si="3"/>
        <v>4</v>
      </c>
      <c r="J149" s="162">
        <f t="shared" si="3"/>
        <v>0</v>
      </c>
      <c r="K149" s="162">
        <f t="shared" si="3"/>
        <v>4</v>
      </c>
      <c r="L149" s="162">
        <f t="shared" si="3"/>
        <v>4</v>
      </c>
      <c r="M149" s="162">
        <f t="shared" si="3"/>
        <v>4</v>
      </c>
      <c r="N149" s="162">
        <f t="shared" si="3"/>
        <v>4</v>
      </c>
      <c r="O149" s="62">
        <f t="shared" si="3"/>
        <v>4</v>
      </c>
      <c r="P149" s="62">
        <f t="shared" si="3"/>
        <v>4</v>
      </c>
      <c r="Q149" s="62">
        <f t="shared" si="3"/>
        <v>4</v>
      </c>
    </row>
    <row r="150" spans="1:17" ht="13.2">
      <c r="A150" s="60" t="s">
        <v>162</v>
      </c>
      <c r="B150" s="60"/>
      <c r="C150" s="60"/>
      <c r="D150" s="60"/>
      <c r="E150" s="60" t="s">
        <v>130</v>
      </c>
      <c r="F150" s="162">
        <f t="shared" si="3"/>
        <v>8</v>
      </c>
      <c r="G150" s="162">
        <f t="shared" si="3"/>
        <v>8</v>
      </c>
      <c r="H150" s="162">
        <f t="shared" si="3"/>
        <v>6</v>
      </c>
      <c r="I150" s="162">
        <f t="shared" si="3"/>
        <v>8</v>
      </c>
      <c r="J150" s="162">
        <f t="shared" si="3"/>
        <v>2</v>
      </c>
      <c r="K150" s="162">
        <f t="shared" si="3"/>
        <v>8</v>
      </c>
      <c r="L150" s="162">
        <f t="shared" si="3"/>
        <v>8</v>
      </c>
      <c r="M150" s="162">
        <f t="shared" si="3"/>
        <v>8</v>
      </c>
      <c r="N150" s="162">
        <f t="shared" si="3"/>
        <v>8</v>
      </c>
      <c r="O150" s="62">
        <f t="shared" si="3"/>
        <v>8</v>
      </c>
      <c r="P150" s="62">
        <f t="shared" si="3"/>
        <v>8</v>
      </c>
      <c r="Q150" s="62">
        <f t="shared" si="3"/>
        <v>8</v>
      </c>
    </row>
    <row r="151" spans="1:17" ht="13.2">
      <c r="A151" s="60" t="s">
        <v>163</v>
      </c>
      <c r="B151" s="60"/>
      <c r="C151" s="60"/>
      <c r="D151" s="60"/>
      <c r="E151" s="60" t="s">
        <v>131</v>
      </c>
      <c r="F151" s="162">
        <f t="shared" si="3"/>
        <v>12</v>
      </c>
      <c r="G151" s="162">
        <f t="shared" si="3"/>
        <v>12</v>
      </c>
      <c r="H151" s="162">
        <f t="shared" si="3"/>
        <v>10</v>
      </c>
      <c r="I151" s="162">
        <f t="shared" si="3"/>
        <v>12</v>
      </c>
      <c r="J151" s="162">
        <f t="shared" si="3"/>
        <v>2</v>
      </c>
      <c r="K151" s="162">
        <f t="shared" si="3"/>
        <v>12</v>
      </c>
      <c r="L151" s="162">
        <f t="shared" si="3"/>
        <v>12</v>
      </c>
      <c r="M151" s="162">
        <f t="shared" si="3"/>
        <v>12</v>
      </c>
      <c r="N151" s="162">
        <f t="shared" si="3"/>
        <v>12</v>
      </c>
      <c r="O151" s="62">
        <f t="shared" si="3"/>
        <v>12</v>
      </c>
      <c r="P151" s="62">
        <f t="shared" si="3"/>
        <v>12</v>
      </c>
      <c r="Q151" s="62">
        <f t="shared" si="3"/>
        <v>12</v>
      </c>
    </row>
    <row r="152" spans="1:17" ht="13.2">
      <c r="A152" s="60" t="s">
        <v>164</v>
      </c>
      <c r="B152" s="60"/>
      <c r="C152" s="60"/>
      <c r="D152" s="60"/>
      <c r="E152" s="60" t="s">
        <v>134</v>
      </c>
      <c r="F152" s="162">
        <f t="shared" si="3"/>
        <v>623</v>
      </c>
      <c r="G152" s="162">
        <f t="shared" si="3"/>
        <v>623</v>
      </c>
      <c r="H152" s="162">
        <f t="shared" si="3"/>
        <v>624</v>
      </c>
      <c r="I152" s="162">
        <f t="shared" si="3"/>
        <v>623</v>
      </c>
      <c r="J152" s="162">
        <f t="shared" si="3"/>
        <v>626</v>
      </c>
      <c r="K152" s="162">
        <f t="shared" si="3"/>
        <v>629</v>
      </c>
      <c r="L152" s="162">
        <f t="shared" si="3"/>
        <v>622</v>
      </c>
      <c r="M152" s="162">
        <f t="shared" si="3"/>
        <v>628</v>
      </c>
      <c r="N152" s="162">
        <f t="shared" si="3"/>
        <v>621</v>
      </c>
      <c r="O152" s="62">
        <f t="shared" si="3"/>
        <v>633</v>
      </c>
      <c r="P152" s="62">
        <f t="shared" si="3"/>
        <v>628</v>
      </c>
      <c r="Q152" s="62">
        <f t="shared" si="3"/>
        <v>624</v>
      </c>
    </row>
    <row r="153" spans="1:17" ht="13.2">
      <c r="A153" s="60" t="s">
        <v>165</v>
      </c>
      <c r="B153" s="60"/>
      <c r="C153" s="60"/>
      <c r="D153" s="60"/>
      <c r="E153" s="60" t="s">
        <v>132</v>
      </c>
      <c r="F153" s="162">
        <f t="shared" si="3"/>
        <v>552</v>
      </c>
      <c r="G153" s="162">
        <f t="shared" si="3"/>
        <v>556</v>
      </c>
      <c r="H153" s="162">
        <f t="shared" si="3"/>
        <v>548</v>
      </c>
      <c r="I153" s="162">
        <f t="shared" si="3"/>
        <v>559</v>
      </c>
      <c r="J153" s="162">
        <f t="shared" si="3"/>
        <v>557</v>
      </c>
      <c r="K153" s="162">
        <f t="shared" si="3"/>
        <v>560</v>
      </c>
      <c r="L153" s="162">
        <f t="shared" si="3"/>
        <v>557</v>
      </c>
      <c r="M153" s="162">
        <f t="shared" si="3"/>
        <v>559</v>
      </c>
      <c r="N153" s="162">
        <f t="shared" si="3"/>
        <v>556</v>
      </c>
      <c r="O153" s="62">
        <f t="shared" si="3"/>
        <v>573</v>
      </c>
      <c r="P153" s="62">
        <f t="shared" si="3"/>
        <v>553</v>
      </c>
      <c r="Q153" s="62">
        <f t="shared" si="3"/>
        <v>551</v>
      </c>
    </row>
    <row r="154" spans="1:17" ht="13.2">
      <c r="A154" s="60" t="s">
        <v>166</v>
      </c>
      <c r="B154" s="60"/>
      <c r="C154" s="60"/>
      <c r="D154" s="60"/>
      <c r="E154" s="60" t="s">
        <v>133</v>
      </c>
      <c r="F154" s="162">
        <f t="shared" si="3"/>
        <v>232</v>
      </c>
      <c r="G154" s="162">
        <f t="shared" si="3"/>
        <v>240</v>
      </c>
      <c r="H154" s="162">
        <f t="shared" si="3"/>
        <v>238</v>
      </c>
      <c r="I154" s="162">
        <f t="shared" si="3"/>
        <v>239</v>
      </c>
      <c r="J154" s="162">
        <f t="shared" si="3"/>
        <v>239</v>
      </c>
      <c r="K154" s="162">
        <f t="shared" si="3"/>
        <v>238</v>
      </c>
      <c r="L154" s="162">
        <f t="shared" si="3"/>
        <v>239</v>
      </c>
      <c r="M154" s="162">
        <f t="shared" si="3"/>
        <v>236</v>
      </c>
      <c r="N154" s="162">
        <f t="shared" si="3"/>
        <v>238</v>
      </c>
      <c r="O154" s="62">
        <f t="shared" si="3"/>
        <v>251</v>
      </c>
      <c r="P154" s="62">
        <f t="shared" si="3"/>
        <v>238</v>
      </c>
      <c r="Q154" s="62">
        <f t="shared" si="3"/>
        <v>233</v>
      </c>
    </row>
    <row r="155" spans="1:17" ht="13.2">
      <c r="A155" s="60" t="s">
        <v>167</v>
      </c>
      <c r="B155" s="60"/>
      <c r="C155" s="60"/>
      <c r="D155" s="60"/>
      <c r="E155" s="60" t="s">
        <v>135</v>
      </c>
      <c r="F155" s="162">
        <f t="shared" si="3"/>
        <v>1409</v>
      </c>
      <c r="G155" s="162">
        <f t="shared" si="3"/>
        <v>1421</v>
      </c>
      <c r="H155" s="162">
        <f t="shared" si="3"/>
        <v>1412</v>
      </c>
      <c r="I155" s="162">
        <f t="shared" si="3"/>
        <v>1423</v>
      </c>
      <c r="J155" s="162">
        <f t="shared" si="3"/>
        <v>1424</v>
      </c>
      <c r="K155" s="162">
        <f t="shared" si="3"/>
        <v>1429</v>
      </c>
      <c r="L155" s="162">
        <f t="shared" si="3"/>
        <v>1420</v>
      </c>
      <c r="M155" s="162">
        <f t="shared" si="3"/>
        <v>1425</v>
      </c>
      <c r="N155" s="162">
        <f t="shared" si="3"/>
        <v>1417</v>
      </c>
      <c r="O155" s="62">
        <f t="shared" si="3"/>
        <v>1459</v>
      </c>
      <c r="P155" s="62">
        <f t="shared" si="3"/>
        <v>1421</v>
      </c>
      <c r="Q155" s="62">
        <f t="shared" si="3"/>
        <v>1410</v>
      </c>
    </row>
    <row r="156" spans="1:17" ht="13.2">
      <c r="A156" s="60"/>
      <c r="B156" s="60"/>
      <c r="C156" s="60"/>
      <c r="D156" s="60"/>
      <c r="E156" s="60"/>
      <c r="F156" s="64"/>
      <c r="G156" s="82"/>
      <c r="H156" s="64"/>
      <c r="I156" s="64"/>
      <c r="J156" s="64"/>
      <c r="K156" s="64"/>
      <c r="L156" s="64"/>
      <c r="M156" s="64"/>
      <c r="N156" s="64"/>
      <c r="O156" s="60"/>
      <c r="P156" s="60"/>
      <c r="Q156" s="60"/>
    </row>
    <row r="158" spans="1:17" ht="13.2">
      <c r="A158" s="60" t="s">
        <v>168</v>
      </c>
      <c r="B158" s="60"/>
      <c r="C158" s="60"/>
      <c r="D158" s="60"/>
      <c r="E158" s="60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3.2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3.2">
      <c r="A160" s="60"/>
      <c r="B160" s="60"/>
      <c r="C160" s="60"/>
      <c r="D160" s="60"/>
      <c r="E160" s="61"/>
      <c r="F160" s="64"/>
      <c r="G160" s="82"/>
      <c r="H160" s="64"/>
      <c r="I160" s="64"/>
      <c r="J160" s="64"/>
      <c r="K160" s="64"/>
      <c r="L160" s="64"/>
      <c r="M160" s="64"/>
      <c r="N160" s="64"/>
      <c r="O160" s="60"/>
      <c r="P160" s="60"/>
      <c r="Q160" s="60"/>
    </row>
    <row r="161" spans="1:17" ht="13.2">
      <c r="A161" s="60"/>
      <c r="B161" s="60"/>
      <c r="C161" s="60"/>
      <c r="D161" s="60"/>
      <c r="E161" s="60"/>
      <c r="F161" s="161" t="str">
        <f t="shared" ref="F161:Q161" si="4">F4</f>
        <v>201801</v>
      </c>
      <c r="G161" s="161" t="str">
        <f t="shared" si="4"/>
        <v>201802</v>
      </c>
      <c r="H161" s="161" t="str">
        <f t="shared" si="4"/>
        <v>201803</v>
      </c>
      <c r="I161" s="161" t="str">
        <f t="shared" si="4"/>
        <v>201804</v>
      </c>
      <c r="J161" s="161" t="str">
        <f t="shared" si="4"/>
        <v>201805</v>
      </c>
      <c r="K161" s="161" t="str">
        <f t="shared" si="4"/>
        <v>201806</v>
      </c>
      <c r="L161" s="161" t="str">
        <f t="shared" si="4"/>
        <v>201807</v>
      </c>
      <c r="M161" s="161" t="str">
        <f t="shared" si="4"/>
        <v>201808</v>
      </c>
      <c r="N161" s="161" t="str">
        <f t="shared" si="4"/>
        <v>201809</v>
      </c>
      <c r="O161" s="63" t="str">
        <f t="shared" si="4"/>
        <v>201810</v>
      </c>
      <c r="P161" s="63" t="str">
        <f t="shared" si="4"/>
        <v>201811</v>
      </c>
      <c r="Q161" s="63" t="str">
        <f t="shared" si="4"/>
        <v>201812</v>
      </c>
    </row>
    <row r="162" spans="1:17" ht="13.2">
      <c r="A162" s="60" t="s">
        <v>188</v>
      </c>
      <c r="B162" s="60"/>
      <c r="C162" s="60"/>
      <c r="D162" s="60"/>
      <c r="E162" s="60" t="s">
        <v>60</v>
      </c>
      <c r="F162" s="162">
        <f t="shared" ref="F162:Q171" si="5">ROUND(SUMIF($E$6:$E$114,$E162,F$6:F$114),0)</f>
        <v>148402</v>
      </c>
      <c r="G162" s="162">
        <f t="shared" si="5"/>
        <v>148270</v>
      </c>
      <c r="H162" s="162">
        <f t="shared" si="5"/>
        <v>149129</v>
      </c>
      <c r="I162" s="162">
        <f t="shared" si="5"/>
        <v>148905</v>
      </c>
      <c r="J162" s="162">
        <f t="shared" si="5"/>
        <v>149242</v>
      </c>
      <c r="K162" s="162">
        <f t="shared" si="5"/>
        <v>149146</v>
      </c>
      <c r="L162" s="162">
        <f t="shared" si="5"/>
        <v>149489</v>
      </c>
      <c r="M162" s="162">
        <f t="shared" si="5"/>
        <v>149789</v>
      </c>
      <c r="N162" s="162">
        <f t="shared" si="5"/>
        <v>148593</v>
      </c>
      <c r="O162" s="62">
        <f t="shared" si="5"/>
        <v>152165</v>
      </c>
      <c r="P162" s="62">
        <f t="shared" si="5"/>
        <v>151209</v>
      </c>
      <c r="Q162" s="62">
        <f t="shared" si="5"/>
        <v>151675</v>
      </c>
    </row>
    <row r="163" spans="1:17" ht="13.2">
      <c r="A163" s="60" t="s">
        <v>189</v>
      </c>
      <c r="B163" s="60"/>
      <c r="C163" s="60"/>
      <c r="D163" s="60"/>
      <c r="E163" s="60" t="s">
        <v>61</v>
      </c>
      <c r="F163" s="162">
        <f t="shared" si="5"/>
        <v>12105</v>
      </c>
      <c r="G163" s="162">
        <f t="shared" si="5"/>
        <v>12009</v>
      </c>
      <c r="H163" s="162">
        <f t="shared" si="5"/>
        <v>12000</v>
      </c>
      <c r="I163" s="162">
        <f t="shared" si="5"/>
        <v>11933</v>
      </c>
      <c r="J163" s="162">
        <f t="shared" si="5"/>
        <v>12033</v>
      </c>
      <c r="K163" s="162">
        <f t="shared" si="5"/>
        <v>12004</v>
      </c>
      <c r="L163" s="162">
        <f t="shared" si="5"/>
        <v>12003</v>
      </c>
      <c r="M163" s="162">
        <f t="shared" si="5"/>
        <v>12011</v>
      </c>
      <c r="N163" s="162">
        <f t="shared" si="5"/>
        <v>11705</v>
      </c>
      <c r="O163" s="62">
        <f t="shared" si="5"/>
        <v>12338</v>
      </c>
      <c r="P163" s="62">
        <f t="shared" si="5"/>
        <v>12078</v>
      </c>
      <c r="Q163" s="62">
        <f t="shared" si="5"/>
        <v>12077</v>
      </c>
    </row>
    <row r="164" spans="1:17" ht="13.2">
      <c r="A164" s="60" t="s">
        <v>190</v>
      </c>
      <c r="B164" s="60"/>
      <c r="C164" s="60"/>
      <c r="D164" s="60"/>
      <c r="E164" s="60" t="s">
        <v>62</v>
      </c>
      <c r="F164" s="162">
        <f t="shared" si="5"/>
        <v>77</v>
      </c>
      <c r="G164" s="162">
        <f t="shared" si="5"/>
        <v>73</v>
      </c>
      <c r="H164" s="162">
        <f t="shared" si="5"/>
        <v>72</v>
      </c>
      <c r="I164" s="162">
        <f t="shared" si="5"/>
        <v>71</v>
      </c>
      <c r="J164" s="162">
        <f t="shared" si="5"/>
        <v>71</v>
      </c>
      <c r="K164" s="162">
        <f t="shared" si="5"/>
        <v>72</v>
      </c>
      <c r="L164" s="162">
        <f t="shared" si="5"/>
        <v>71</v>
      </c>
      <c r="M164" s="162">
        <f t="shared" si="5"/>
        <v>72</v>
      </c>
      <c r="N164" s="162">
        <f t="shared" si="5"/>
        <v>69</v>
      </c>
      <c r="O164" s="62">
        <f t="shared" si="5"/>
        <v>75</v>
      </c>
      <c r="P164" s="62">
        <f t="shared" si="5"/>
        <v>71</v>
      </c>
      <c r="Q164" s="62">
        <f t="shared" si="5"/>
        <v>72</v>
      </c>
    </row>
    <row r="165" spans="1:17" ht="13.2">
      <c r="A165" s="60" t="s">
        <v>191</v>
      </c>
      <c r="B165" s="60"/>
      <c r="C165" s="60"/>
      <c r="D165" s="60"/>
      <c r="E165" s="60" t="s">
        <v>63</v>
      </c>
      <c r="F165" s="162">
        <f t="shared" si="5"/>
        <v>160611</v>
      </c>
      <c r="G165" s="162">
        <f t="shared" si="5"/>
        <v>160378</v>
      </c>
      <c r="H165" s="162">
        <f t="shared" si="5"/>
        <v>161228</v>
      </c>
      <c r="I165" s="162">
        <f t="shared" si="5"/>
        <v>160935</v>
      </c>
      <c r="J165" s="162">
        <f t="shared" si="5"/>
        <v>161371</v>
      </c>
      <c r="K165" s="162">
        <f t="shared" si="5"/>
        <v>161247</v>
      </c>
      <c r="L165" s="162">
        <f t="shared" si="5"/>
        <v>161588</v>
      </c>
      <c r="M165" s="162">
        <f t="shared" si="5"/>
        <v>161900</v>
      </c>
      <c r="N165" s="162">
        <f t="shared" si="5"/>
        <v>160395</v>
      </c>
      <c r="O165" s="62">
        <f t="shared" si="5"/>
        <v>164606</v>
      </c>
      <c r="P165" s="62">
        <f t="shared" si="5"/>
        <v>163386</v>
      </c>
      <c r="Q165" s="62">
        <f t="shared" si="5"/>
        <v>163850</v>
      </c>
    </row>
    <row r="166" spans="1:17" ht="13.2">
      <c r="A166" s="60" t="s">
        <v>192</v>
      </c>
      <c r="B166" s="60"/>
      <c r="C166" s="60"/>
      <c r="D166" s="60"/>
      <c r="E166" s="60" t="s">
        <v>64</v>
      </c>
      <c r="F166" s="162">
        <f t="shared" si="5"/>
        <v>290</v>
      </c>
      <c r="G166" s="162">
        <f t="shared" si="5"/>
        <v>282</v>
      </c>
      <c r="H166" s="162">
        <f t="shared" si="5"/>
        <v>287</v>
      </c>
      <c r="I166" s="162">
        <f t="shared" si="5"/>
        <v>285</v>
      </c>
      <c r="J166" s="162">
        <f t="shared" si="5"/>
        <v>284</v>
      </c>
      <c r="K166" s="162">
        <f t="shared" si="5"/>
        <v>283</v>
      </c>
      <c r="L166" s="162">
        <f t="shared" si="5"/>
        <v>285</v>
      </c>
      <c r="M166" s="162">
        <f t="shared" si="5"/>
        <v>284</v>
      </c>
      <c r="N166" s="162">
        <f t="shared" si="5"/>
        <v>283</v>
      </c>
      <c r="O166" s="62">
        <f t="shared" si="5"/>
        <v>295</v>
      </c>
      <c r="P166" s="62">
        <f t="shared" si="5"/>
        <v>292</v>
      </c>
      <c r="Q166" s="62">
        <f t="shared" si="5"/>
        <v>301</v>
      </c>
    </row>
    <row r="167" spans="1:17" ht="13.2">
      <c r="A167" s="60" t="s">
        <v>193</v>
      </c>
      <c r="B167" s="60"/>
      <c r="C167" s="60"/>
      <c r="D167" s="60"/>
      <c r="E167" s="60" t="s">
        <v>65</v>
      </c>
      <c r="F167" s="162">
        <f t="shared" si="5"/>
        <v>2639</v>
      </c>
      <c r="G167" s="162">
        <f t="shared" si="5"/>
        <v>2662</v>
      </c>
      <c r="H167" s="162">
        <f t="shared" si="5"/>
        <v>2714</v>
      </c>
      <c r="I167" s="162">
        <f t="shared" si="5"/>
        <v>2704</v>
      </c>
      <c r="J167" s="162">
        <f t="shared" si="5"/>
        <v>2684</v>
      </c>
      <c r="K167" s="162">
        <f t="shared" si="5"/>
        <v>2709</v>
      </c>
      <c r="L167" s="162">
        <f t="shared" si="5"/>
        <v>2696</v>
      </c>
      <c r="M167" s="162">
        <f t="shared" si="5"/>
        <v>2691</v>
      </c>
      <c r="N167" s="162">
        <f t="shared" si="5"/>
        <v>2627</v>
      </c>
      <c r="O167" s="62">
        <f t="shared" si="5"/>
        <v>2755</v>
      </c>
      <c r="P167" s="62">
        <f t="shared" si="5"/>
        <v>2693</v>
      </c>
      <c r="Q167" s="62">
        <f t="shared" si="5"/>
        <v>3266</v>
      </c>
    </row>
    <row r="168" spans="1:17" ht="13.2">
      <c r="A168" s="60" t="s">
        <v>194</v>
      </c>
      <c r="B168" s="60"/>
      <c r="C168" s="60"/>
      <c r="D168" s="60"/>
      <c r="E168" s="60" t="s">
        <v>66</v>
      </c>
      <c r="F168" s="162">
        <f t="shared" si="5"/>
        <v>54</v>
      </c>
      <c r="G168" s="162">
        <f t="shared" si="5"/>
        <v>53</v>
      </c>
      <c r="H168" s="162">
        <f t="shared" si="5"/>
        <v>55</v>
      </c>
      <c r="I168" s="162">
        <f t="shared" si="5"/>
        <v>55</v>
      </c>
      <c r="J168" s="162">
        <f t="shared" si="5"/>
        <v>55</v>
      </c>
      <c r="K168" s="162">
        <f t="shared" si="5"/>
        <v>54</v>
      </c>
      <c r="L168" s="162">
        <f t="shared" si="5"/>
        <v>56</v>
      </c>
      <c r="M168" s="162">
        <f t="shared" si="5"/>
        <v>55</v>
      </c>
      <c r="N168" s="162">
        <f t="shared" si="5"/>
        <v>50</v>
      </c>
      <c r="O168" s="62">
        <f t="shared" si="5"/>
        <v>56</v>
      </c>
      <c r="P168" s="62">
        <f t="shared" si="5"/>
        <v>54</v>
      </c>
      <c r="Q168" s="62">
        <f t="shared" si="5"/>
        <v>132</v>
      </c>
    </row>
    <row r="169" spans="1:17" ht="13.2">
      <c r="A169" s="60" t="s">
        <v>195</v>
      </c>
      <c r="B169" s="60"/>
      <c r="C169" s="60"/>
      <c r="D169" s="60"/>
      <c r="E169" s="60" t="s">
        <v>183</v>
      </c>
      <c r="F169" s="162">
        <f t="shared" si="5"/>
        <v>3000</v>
      </c>
      <c r="G169" s="162">
        <f t="shared" si="5"/>
        <v>3014</v>
      </c>
      <c r="H169" s="162">
        <f t="shared" si="5"/>
        <v>3074</v>
      </c>
      <c r="I169" s="162">
        <f t="shared" si="5"/>
        <v>3063</v>
      </c>
      <c r="J169" s="162">
        <f t="shared" si="5"/>
        <v>3043</v>
      </c>
      <c r="K169" s="162">
        <f t="shared" si="5"/>
        <v>3066</v>
      </c>
      <c r="L169" s="162">
        <f t="shared" si="5"/>
        <v>3055</v>
      </c>
      <c r="M169" s="162">
        <f t="shared" si="5"/>
        <v>3046</v>
      </c>
      <c r="N169" s="162">
        <f t="shared" si="5"/>
        <v>2976</v>
      </c>
      <c r="O169" s="62">
        <f t="shared" si="5"/>
        <v>3122</v>
      </c>
      <c r="P169" s="62">
        <f t="shared" si="5"/>
        <v>3055</v>
      </c>
      <c r="Q169" s="62">
        <f t="shared" si="5"/>
        <v>3717</v>
      </c>
    </row>
    <row r="170" spans="1:17" ht="13.2">
      <c r="A170" s="60" t="s">
        <v>196</v>
      </c>
      <c r="B170" s="60"/>
      <c r="C170" s="60"/>
      <c r="D170" s="60"/>
      <c r="E170" s="60" t="s">
        <v>197</v>
      </c>
      <c r="F170" s="162">
        <f t="shared" si="5"/>
        <v>0</v>
      </c>
      <c r="G170" s="162">
        <f t="shared" si="5"/>
        <v>0</v>
      </c>
      <c r="H170" s="162">
        <f t="shared" si="5"/>
        <v>0</v>
      </c>
      <c r="I170" s="162">
        <f t="shared" si="5"/>
        <v>0</v>
      </c>
      <c r="J170" s="162">
        <f t="shared" si="5"/>
        <v>0</v>
      </c>
      <c r="K170" s="162">
        <f t="shared" si="5"/>
        <v>0</v>
      </c>
      <c r="L170" s="162">
        <f t="shared" si="5"/>
        <v>0</v>
      </c>
      <c r="M170" s="162">
        <f t="shared" si="5"/>
        <v>0</v>
      </c>
      <c r="N170" s="162">
        <f t="shared" si="5"/>
        <v>0</v>
      </c>
      <c r="O170" s="62">
        <f t="shared" si="5"/>
        <v>0</v>
      </c>
      <c r="P170" s="62">
        <f t="shared" si="5"/>
        <v>0</v>
      </c>
      <c r="Q170" s="62">
        <f t="shared" si="5"/>
        <v>0</v>
      </c>
    </row>
    <row r="171" spans="1:17" ht="13.2">
      <c r="A171" s="60" t="s">
        <v>198</v>
      </c>
      <c r="B171" s="60"/>
      <c r="C171" s="60"/>
      <c r="D171" s="60"/>
      <c r="E171" s="60" t="s">
        <v>67</v>
      </c>
      <c r="F171" s="162">
        <f t="shared" si="5"/>
        <v>20</v>
      </c>
      <c r="G171" s="162">
        <f t="shared" si="5"/>
        <v>20</v>
      </c>
      <c r="H171" s="162">
        <f t="shared" si="5"/>
        <v>20</v>
      </c>
      <c r="I171" s="162">
        <f t="shared" si="5"/>
        <v>20</v>
      </c>
      <c r="J171" s="162">
        <f t="shared" si="5"/>
        <v>20</v>
      </c>
      <c r="K171" s="162">
        <f t="shared" si="5"/>
        <v>20</v>
      </c>
      <c r="L171" s="162">
        <f t="shared" si="5"/>
        <v>20</v>
      </c>
      <c r="M171" s="162">
        <f t="shared" si="5"/>
        <v>21</v>
      </c>
      <c r="N171" s="162">
        <f t="shared" si="5"/>
        <v>17</v>
      </c>
      <c r="O171" s="62">
        <f t="shared" si="5"/>
        <v>22</v>
      </c>
      <c r="P171" s="62">
        <f t="shared" si="5"/>
        <v>20</v>
      </c>
      <c r="Q171" s="62">
        <f t="shared" si="5"/>
        <v>-532</v>
      </c>
    </row>
    <row r="172" spans="1:17" ht="13.2">
      <c r="A172" s="60" t="s">
        <v>199</v>
      </c>
      <c r="B172" s="60"/>
      <c r="C172" s="60"/>
      <c r="D172" s="60"/>
      <c r="E172" s="60" t="s">
        <v>184</v>
      </c>
      <c r="F172" s="162">
        <f t="shared" ref="F172:Q181" si="6">ROUND(SUMIF($E$6:$E$114,$E172,F$6:F$114),0)</f>
        <v>3</v>
      </c>
      <c r="G172" s="162">
        <f t="shared" si="6"/>
        <v>3</v>
      </c>
      <c r="H172" s="162">
        <f t="shared" si="6"/>
        <v>3</v>
      </c>
      <c r="I172" s="162">
        <f t="shared" si="6"/>
        <v>3</v>
      </c>
      <c r="J172" s="162">
        <f t="shared" si="6"/>
        <v>3</v>
      </c>
      <c r="K172" s="162">
        <f t="shared" si="6"/>
        <v>3</v>
      </c>
      <c r="L172" s="162">
        <f t="shared" si="6"/>
        <v>3</v>
      </c>
      <c r="M172" s="162">
        <f t="shared" si="6"/>
        <v>3</v>
      </c>
      <c r="N172" s="162">
        <f t="shared" si="6"/>
        <v>3</v>
      </c>
      <c r="O172" s="62">
        <f t="shared" si="6"/>
        <v>3</v>
      </c>
      <c r="P172" s="62">
        <f t="shared" si="6"/>
        <v>3</v>
      </c>
      <c r="Q172" s="62">
        <f t="shared" si="6"/>
        <v>-75</v>
      </c>
    </row>
    <row r="173" spans="1:17" ht="13.2">
      <c r="A173" s="60" t="s">
        <v>200</v>
      </c>
      <c r="B173" s="60"/>
      <c r="C173" s="60"/>
      <c r="D173" s="60"/>
      <c r="E173" s="60" t="s">
        <v>185</v>
      </c>
      <c r="F173" s="162">
        <f t="shared" si="6"/>
        <v>23</v>
      </c>
      <c r="G173" s="162">
        <f t="shared" si="6"/>
        <v>23</v>
      </c>
      <c r="H173" s="162">
        <f t="shared" si="6"/>
        <v>23</v>
      </c>
      <c r="I173" s="162">
        <f t="shared" si="6"/>
        <v>23</v>
      </c>
      <c r="J173" s="162">
        <f t="shared" si="6"/>
        <v>23</v>
      </c>
      <c r="K173" s="162">
        <f t="shared" si="6"/>
        <v>23</v>
      </c>
      <c r="L173" s="162">
        <f t="shared" si="6"/>
        <v>23</v>
      </c>
      <c r="M173" s="162">
        <f t="shared" si="6"/>
        <v>24</v>
      </c>
      <c r="N173" s="162">
        <f t="shared" si="6"/>
        <v>20</v>
      </c>
      <c r="O173" s="62">
        <f t="shared" si="6"/>
        <v>25</v>
      </c>
      <c r="P173" s="62">
        <f t="shared" si="6"/>
        <v>23</v>
      </c>
      <c r="Q173" s="62">
        <f t="shared" si="6"/>
        <v>-607</v>
      </c>
    </row>
    <row r="174" spans="1:17" ht="13.2">
      <c r="A174" s="60" t="s">
        <v>201</v>
      </c>
      <c r="B174" s="60"/>
      <c r="C174" s="60"/>
      <c r="D174" s="60"/>
      <c r="E174" s="60" t="s">
        <v>186</v>
      </c>
      <c r="F174" s="162">
        <f t="shared" si="6"/>
        <v>2</v>
      </c>
      <c r="G174" s="162">
        <f t="shared" si="6"/>
        <v>2</v>
      </c>
      <c r="H174" s="162">
        <f t="shared" si="6"/>
        <v>2</v>
      </c>
      <c r="I174" s="162">
        <f t="shared" si="6"/>
        <v>2</v>
      </c>
      <c r="J174" s="162">
        <f t="shared" si="6"/>
        <v>2</v>
      </c>
      <c r="K174" s="162">
        <f t="shared" si="6"/>
        <v>2</v>
      </c>
      <c r="L174" s="162">
        <f t="shared" si="6"/>
        <v>2</v>
      </c>
      <c r="M174" s="162">
        <f t="shared" si="6"/>
        <v>2</v>
      </c>
      <c r="N174" s="162">
        <f t="shared" si="6"/>
        <v>2</v>
      </c>
      <c r="O174" s="62">
        <f t="shared" si="6"/>
        <v>2</v>
      </c>
      <c r="P174" s="62">
        <f t="shared" si="6"/>
        <v>2</v>
      </c>
      <c r="Q174" s="62">
        <f t="shared" si="6"/>
        <v>2</v>
      </c>
    </row>
    <row r="175" spans="1:17" ht="13.2">
      <c r="A175" s="60"/>
      <c r="B175" s="60"/>
      <c r="C175" s="60"/>
      <c r="D175" s="60"/>
      <c r="E175" s="60"/>
      <c r="F175" s="162">
        <f t="shared" si="6"/>
        <v>0</v>
      </c>
      <c r="G175" s="162">
        <f t="shared" si="6"/>
        <v>0</v>
      </c>
      <c r="H175" s="162">
        <f t="shared" si="6"/>
        <v>0</v>
      </c>
      <c r="I175" s="162">
        <f t="shared" si="6"/>
        <v>0</v>
      </c>
      <c r="J175" s="162">
        <f t="shared" si="6"/>
        <v>0</v>
      </c>
      <c r="K175" s="162">
        <f t="shared" si="6"/>
        <v>0</v>
      </c>
      <c r="L175" s="162">
        <f t="shared" si="6"/>
        <v>0</v>
      </c>
      <c r="M175" s="162">
        <f t="shared" si="6"/>
        <v>0</v>
      </c>
      <c r="N175" s="162">
        <f t="shared" si="6"/>
        <v>0</v>
      </c>
      <c r="O175" s="62">
        <f t="shared" si="6"/>
        <v>0</v>
      </c>
      <c r="P175" s="62">
        <f t="shared" si="6"/>
        <v>0</v>
      </c>
      <c r="Q175" s="62">
        <f t="shared" si="6"/>
        <v>0</v>
      </c>
    </row>
    <row r="176" spans="1:17" ht="13.2">
      <c r="A176" s="60" t="s">
        <v>202</v>
      </c>
      <c r="B176" s="60"/>
      <c r="C176" s="60"/>
      <c r="D176" s="60"/>
      <c r="E176" s="60" t="s">
        <v>68</v>
      </c>
      <c r="F176" s="162">
        <f t="shared" si="6"/>
        <v>73978</v>
      </c>
      <c r="G176" s="162">
        <f t="shared" si="6"/>
        <v>74058</v>
      </c>
      <c r="H176" s="162">
        <f t="shared" si="6"/>
        <v>74133</v>
      </c>
      <c r="I176" s="162">
        <f t="shared" si="6"/>
        <v>74203</v>
      </c>
      <c r="J176" s="162">
        <f t="shared" si="6"/>
        <v>74237</v>
      </c>
      <c r="K176" s="162">
        <f t="shared" si="6"/>
        <v>74308</v>
      </c>
      <c r="L176" s="162">
        <f t="shared" si="6"/>
        <v>74483</v>
      </c>
      <c r="M176" s="162">
        <f t="shared" si="6"/>
        <v>74741</v>
      </c>
      <c r="N176" s="162">
        <f t="shared" si="6"/>
        <v>74775</v>
      </c>
      <c r="O176" s="62">
        <f t="shared" si="6"/>
        <v>75296</v>
      </c>
      <c r="P176" s="62">
        <f t="shared" si="6"/>
        <v>75505</v>
      </c>
      <c r="Q176" s="62">
        <f t="shared" si="6"/>
        <v>75681</v>
      </c>
    </row>
    <row r="177" spans="1:17" ht="13.2">
      <c r="A177" s="60" t="s">
        <v>203</v>
      </c>
      <c r="B177" s="60"/>
      <c r="C177" s="60"/>
      <c r="D177" s="60"/>
      <c r="E177" s="60" t="s">
        <v>69</v>
      </c>
      <c r="F177" s="162">
        <f t="shared" si="6"/>
        <v>7625</v>
      </c>
      <c r="G177" s="162">
        <f t="shared" si="6"/>
        <v>7628</v>
      </c>
      <c r="H177" s="162">
        <f t="shared" si="6"/>
        <v>7604</v>
      </c>
      <c r="I177" s="162">
        <f t="shared" si="6"/>
        <v>7629</v>
      </c>
      <c r="J177" s="162">
        <f t="shared" si="6"/>
        <v>7611</v>
      </c>
      <c r="K177" s="162">
        <f t="shared" si="6"/>
        <v>7638</v>
      </c>
      <c r="L177" s="162">
        <f t="shared" si="6"/>
        <v>7624</v>
      </c>
      <c r="M177" s="162">
        <f t="shared" si="6"/>
        <v>7606</v>
      </c>
      <c r="N177" s="162">
        <f t="shared" si="6"/>
        <v>7528</v>
      </c>
      <c r="O177" s="62">
        <f t="shared" si="6"/>
        <v>7712</v>
      </c>
      <c r="P177" s="62">
        <f t="shared" si="6"/>
        <v>7663</v>
      </c>
      <c r="Q177" s="62">
        <f t="shared" si="6"/>
        <v>7634</v>
      </c>
    </row>
    <row r="178" spans="1:17" ht="13.2">
      <c r="A178" s="60" t="s">
        <v>204</v>
      </c>
      <c r="B178" s="60"/>
      <c r="C178" s="60"/>
      <c r="D178" s="60"/>
      <c r="E178" s="60" t="s">
        <v>70</v>
      </c>
      <c r="F178" s="162">
        <f t="shared" si="6"/>
        <v>55</v>
      </c>
      <c r="G178" s="162">
        <f t="shared" si="6"/>
        <v>55</v>
      </c>
      <c r="H178" s="162">
        <f t="shared" si="6"/>
        <v>53</v>
      </c>
      <c r="I178" s="162">
        <f t="shared" si="6"/>
        <v>54</v>
      </c>
      <c r="J178" s="162">
        <f t="shared" si="6"/>
        <v>54</v>
      </c>
      <c r="K178" s="162">
        <f t="shared" si="6"/>
        <v>54</v>
      </c>
      <c r="L178" s="162">
        <f t="shared" si="6"/>
        <v>52</v>
      </c>
      <c r="M178" s="162">
        <f t="shared" si="6"/>
        <v>56</v>
      </c>
      <c r="N178" s="162">
        <f t="shared" si="6"/>
        <v>53</v>
      </c>
      <c r="O178" s="62">
        <f t="shared" si="6"/>
        <v>55</v>
      </c>
      <c r="P178" s="62">
        <f t="shared" si="6"/>
        <v>54</v>
      </c>
      <c r="Q178" s="62">
        <f t="shared" si="6"/>
        <v>54</v>
      </c>
    </row>
    <row r="179" spans="1:17" ht="13.2">
      <c r="A179" s="60" t="s">
        <v>205</v>
      </c>
      <c r="B179" s="60"/>
      <c r="C179" s="60"/>
      <c r="D179" s="60"/>
      <c r="E179" s="60" t="s">
        <v>71</v>
      </c>
      <c r="F179" s="162">
        <f t="shared" si="6"/>
        <v>81663</v>
      </c>
      <c r="G179" s="162">
        <f t="shared" si="6"/>
        <v>81746</v>
      </c>
      <c r="H179" s="162">
        <f t="shared" si="6"/>
        <v>81795</v>
      </c>
      <c r="I179" s="162">
        <f t="shared" si="6"/>
        <v>81891</v>
      </c>
      <c r="J179" s="162">
        <f t="shared" si="6"/>
        <v>81907</v>
      </c>
      <c r="K179" s="162">
        <f t="shared" si="6"/>
        <v>82005</v>
      </c>
      <c r="L179" s="162">
        <f t="shared" si="6"/>
        <v>82164</v>
      </c>
      <c r="M179" s="162">
        <f t="shared" si="6"/>
        <v>82408</v>
      </c>
      <c r="N179" s="162">
        <f t="shared" si="6"/>
        <v>82361</v>
      </c>
      <c r="O179" s="62">
        <f t="shared" si="6"/>
        <v>83068</v>
      </c>
      <c r="P179" s="62">
        <f t="shared" si="6"/>
        <v>83227</v>
      </c>
      <c r="Q179" s="62">
        <f t="shared" si="6"/>
        <v>83374</v>
      </c>
    </row>
    <row r="180" spans="1:17" ht="13.2">
      <c r="A180" s="60" t="s">
        <v>206</v>
      </c>
      <c r="B180" s="60"/>
      <c r="C180" s="60"/>
      <c r="D180" s="60"/>
      <c r="E180" s="60" t="s">
        <v>72</v>
      </c>
      <c r="F180" s="162">
        <f t="shared" si="6"/>
        <v>106</v>
      </c>
      <c r="G180" s="162">
        <f t="shared" si="6"/>
        <v>108</v>
      </c>
      <c r="H180" s="162">
        <f t="shared" si="6"/>
        <v>108</v>
      </c>
      <c r="I180" s="162">
        <f t="shared" si="6"/>
        <v>107</v>
      </c>
      <c r="J180" s="162">
        <f t="shared" si="6"/>
        <v>109</v>
      </c>
      <c r="K180" s="162">
        <f t="shared" si="6"/>
        <v>109</v>
      </c>
      <c r="L180" s="162">
        <f t="shared" si="6"/>
        <v>110</v>
      </c>
      <c r="M180" s="162">
        <f t="shared" si="6"/>
        <v>109</v>
      </c>
      <c r="N180" s="162">
        <f t="shared" si="6"/>
        <v>108</v>
      </c>
      <c r="O180" s="62">
        <f t="shared" si="6"/>
        <v>110</v>
      </c>
      <c r="P180" s="62">
        <f t="shared" si="6"/>
        <v>111</v>
      </c>
      <c r="Q180" s="62">
        <f t="shared" si="6"/>
        <v>111</v>
      </c>
    </row>
    <row r="181" spans="1:17" ht="13.2">
      <c r="A181" s="60" t="s">
        <v>207</v>
      </c>
      <c r="B181" s="60"/>
      <c r="C181" s="60"/>
      <c r="D181" s="60"/>
      <c r="E181" s="60" t="s">
        <v>73</v>
      </c>
      <c r="F181" s="162">
        <f t="shared" si="6"/>
        <v>1306</v>
      </c>
      <c r="G181" s="162">
        <f t="shared" si="6"/>
        <v>1325</v>
      </c>
      <c r="H181" s="162">
        <f t="shared" si="6"/>
        <v>1332</v>
      </c>
      <c r="I181" s="162">
        <f t="shared" si="6"/>
        <v>1342</v>
      </c>
      <c r="J181" s="162">
        <f t="shared" si="6"/>
        <v>1351</v>
      </c>
      <c r="K181" s="162">
        <f t="shared" si="6"/>
        <v>1352</v>
      </c>
      <c r="L181" s="162">
        <f t="shared" si="6"/>
        <v>1348</v>
      </c>
      <c r="M181" s="162">
        <f t="shared" si="6"/>
        <v>1338</v>
      </c>
      <c r="N181" s="162">
        <f t="shared" si="6"/>
        <v>1347</v>
      </c>
      <c r="O181" s="62">
        <f t="shared" si="6"/>
        <v>1360</v>
      </c>
      <c r="P181" s="62">
        <f t="shared" si="6"/>
        <v>1346</v>
      </c>
      <c r="Q181" s="62">
        <f t="shared" si="6"/>
        <v>1350</v>
      </c>
    </row>
    <row r="182" spans="1:17" ht="13.2">
      <c r="A182" s="60" t="s">
        <v>208</v>
      </c>
      <c r="B182" s="60"/>
      <c r="C182" s="60"/>
      <c r="D182" s="60"/>
      <c r="E182" s="60" t="s">
        <v>74</v>
      </c>
      <c r="F182" s="162">
        <f t="shared" ref="F182:Q187" si="7">ROUND(SUMIF($E$6:$E$114,$E182,F$6:F$114),0)</f>
        <v>38</v>
      </c>
      <c r="G182" s="162">
        <f t="shared" si="7"/>
        <v>38</v>
      </c>
      <c r="H182" s="162">
        <f t="shared" si="7"/>
        <v>38</v>
      </c>
      <c r="I182" s="162">
        <f t="shared" si="7"/>
        <v>38</v>
      </c>
      <c r="J182" s="162">
        <f t="shared" si="7"/>
        <v>39</v>
      </c>
      <c r="K182" s="162">
        <f t="shared" si="7"/>
        <v>38</v>
      </c>
      <c r="L182" s="162">
        <f t="shared" si="7"/>
        <v>38</v>
      </c>
      <c r="M182" s="162">
        <f t="shared" si="7"/>
        <v>38</v>
      </c>
      <c r="N182" s="162">
        <f t="shared" si="7"/>
        <v>37</v>
      </c>
      <c r="O182" s="62">
        <f t="shared" si="7"/>
        <v>39</v>
      </c>
      <c r="P182" s="62">
        <f t="shared" si="7"/>
        <v>38</v>
      </c>
      <c r="Q182" s="62">
        <f t="shared" si="7"/>
        <v>38</v>
      </c>
    </row>
    <row r="183" spans="1:17" ht="13.2">
      <c r="A183" s="60" t="s">
        <v>209</v>
      </c>
      <c r="B183" s="60"/>
      <c r="C183" s="60"/>
      <c r="D183" s="60"/>
      <c r="E183" s="60" t="s">
        <v>175</v>
      </c>
      <c r="F183" s="162">
        <f t="shared" si="7"/>
        <v>1454</v>
      </c>
      <c r="G183" s="162">
        <f t="shared" si="7"/>
        <v>1475</v>
      </c>
      <c r="H183" s="162">
        <f t="shared" si="7"/>
        <v>1482</v>
      </c>
      <c r="I183" s="162">
        <f t="shared" si="7"/>
        <v>1491</v>
      </c>
      <c r="J183" s="162">
        <f t="shared" si="7"/>
        <v>1503</v>
      </c>
      <c r="K183" s="162">
        <f t="shared" si="7"/>
        <v>1503</v>
      </c>
      <c r="L183" s="162">
        <f t="shared" si="7"/>
        <v>1500</v>
      </c>
      <c r="M183" s="162">
        <f t="shared" si="7"/>
        <v>1489</v>
      </c>
      <c r="N183" s="162">
        <f t="shared" si="7"/>
        <v>1496</v>
      </c>
      <c r="O183" s="62">
        <f t="shared" si="7"/>
        <v>1513</v>
      </c>
      <c r="P183" s="62">
        <f t="shared" si="7"/>
        <v>1499</v>
      </c>
      <c r="Q183" s="62">
        <f t="shared" si="7"/>
        <v>1503</v>
      </c>
    </row>
    <row r="184" spans="1:17" ht="13.2">
      <c r="A184" s="60" t="s">
        <v>210</v>
      </c>
      <c r="B184" s="60"/>
      <c r="C184" s="60"/>
      <c r="D184" s="60"/>
      <c r="E184" s="60" t="s">
        <v>176</v>
      </c>
      <c r="F184" s="162">
        <f t="shared" si="7"/>
        <v>0</v>
      </c>
      <c r="G184" s="162">
        <f t="shared" si="7"/>
        <v>0</v>
      </c>
      <c r="H184" s="162">
        <f t="shared" si="7"/>
        <v>0</v>
      </c>
      <c r="I184" s="162">
        <f t="shared" si="7"/>
        <v>0</v>
      </c>
      <c r="J184" s="162">
        <f t="shared" si="7"/>
        <v>0</v>
      </c>
      <c r="K184" s="162">
        <f t="shared" si="7"/>
        <v>0</v>
      </c>
      <c r="L184" s="162">
        <f t="shared" si="7"/>
        <v>0</v>
      </c>
      <c r="M184" s="162">
        <f t="shared" si="7"/>
        <v>0</v>
      </c>
      <c r="N184" s="162">
        <f t="shared" si="7"/>
        <v>0</v>
      </c>
      <c r="O184" s="62">
        <f t="shared" si="7"/>
        <v>0</v>
      </c>
      <c r="P184" s="62">
        <f t="shared" si="7"/>
        <v>0</v>
      </c>
      <c r="Q184" s="62">
        <f t="shared" si="7"/>
        <v>0</v>
      </c>
    </row>
    <row r="185" spans="1:17" ht="13.2">
      <c r="A185" s="60" t="s">
        <v>211</v>
      </c>
      <c r="B185" s="60"/>
      <c r="C185" s="60"/>
      <c r="D185" s="60"/>
      <c r="E185" s="60" t="s">
        <v>177</v>
      </c>
      <c r="F185" s="162">
        <f t="shared" si="7"/>
        <v>0</v>
      </c>
      <c r="G185" s="162">
        <f t="shared" si="7"/>
        <v>0</v>
      </c>
      <c r="H185" s="162">
        <f t="shared" si="7"/>
        <v>0</v>
      </c>
      <c r="I185" s="162">
        <f t="shared" si="7"/>
        <v>0</v>
      </c>
      <c r="J185" s="162">
        <f t="shared" si="7"/>
        <v>0</v>
      </c>
      <c r="K185" s="162">
        <f t="shared" si="7"/>
        <v>0</v>
      </c>
      <c r="L185" s="162">
        <f t="shared" si="7"/>
        <v>0</v>
      </c>
      <c r="M185" s="162">
        <f t="shared" si="7"/>
        <v>0</v>
      </c>
      <c r="N185" s="162">
        <f t="shared" si="7"/>
        <v>0</v>
      </c>
      <c r="O185" s="62">
        <f t="shared" si="7"/>
        <v>0</v>
      </c>
      <c r="P185" s="62">
        <f t="shared" si="7"/>
        <v>0</v>
      </c>
      <c r="Q185" s="62">
        <f t="shared" si="7"/>
        <v>0</v>
      </c>
    </row>
    <row r="186" spans="1:17" ht="13.2">
      <c r="A186" s="60" t="s">
        <v>212</v>
      </c>
      <c r="B186" s="60"/>
      <c r="C186" s="60"/>
      <c r="D186" s="60"/>
      <c r="E186" s="60" t="s">
        <v>179</v>
      </c>
      <c r="F186" s="162">
        <f t="shared" si="7"/>
        <v>0</v>
      </c>
      <c r="G186" s="162">
        <f t="shared" si="7"/>
        <v>0</v>
      </c>
      <c r="H186" s="162">
        <f t="shared" si="7"/>
        <v>0</v>
      </c>
      <c r="I186" s="162">
        <f t="shared" si="7"/>
        <v>0</v>
      </c>
      <c r="J186" s="162">
        <f t="shared" si="7"/>
        <v>0</v>
      </c>
      <c r="K186" s="162">
        <f t="shared" si="7"/>
        <v>0</v>
      </c>
      <c r="L186" s="162">
        <f t="shared" si="7"/>
        <v>0</v>
      </c>
      <c r="M186" s="162">
        <f t="shared" si="7"/>
        <v>0</v>
      </c>
      <c r="N186" s="162">
        <f t="shared" si="7"/>
        <v>0</v>
      </c>
      <c r="O186" s="62">
        <f t="shared" si="7"/>
        <v>0</v>
      </c>
      <c r="P186" s="62">
        <f t="shared" si="7"/>
        <v>0</v>
      </c>
      <c r="Q186" s="62">
        <f t="shared" si="7"/>
        <v>0</v>
      </c>
    </row>
    <row r="187" spans="1:17" ht="13.2">
      <c r="A187" s="60" t="s">
        <v>213</v>
      </c>
      <c r="B187" s="60"/>
      <c r="C187" s="60"/>
      <c r="D187" s="60"/>
      <c r="E187" s="60" t="s">
        <v>180</v>
      </c>
      <c r="F187" s="162">
        <f t="shared" si="7"/>
        <v>0</v>
      </c>
      <c r="G187" s="162">
        <f t="shared" si="7"/>
        <v>0</v>
      </c>
      <c r="H187" s="162">
        <f t="shared" si="7"/>
        <v>0</v>
      </c>
      <c r="I187" s="162">
        <f t="shared" si="7"/>
        <v>0</v>
      </c>
      <c r="J187" s="162">
        <f t="shared" si="7"/>
        <v>0</v>
      </c>
      <c r="K187" s="162">
        <f t="shared" si="7"/>
        <v>0</v>
      </c>
      <c r="L187" s="162">
        <f t="shared" si="7"/>
        <v>0</v>
      </c>
      <c r="M187" s="162">
        <f t="shared" si="7"/>
        <v>0</v>
      </c>
      <c r="N187" s="162">
        <f t="shared" si="7"/>
        <v>0</v>
      </c>
      <c r="O187" s="62">
        <f t="shared" si="7"/>
        <v>0</v>
      </c>
      <c r="P187" s="62">
        <f t="shared" si="7"/>
        <v>0</v>
      </c>
      <c r="Q187" s="62">
        <f t="shared" si="7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opLeftCell="A3" workbookViewId="0">
      <selection activeCell="E20" sqref="E20"/>
    </sheetView>
  </sheetViews>
  <sheetFormatPr defaultRowHeight="9.6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3.8">
      <c r="A1" s="167" t="s">
        <v>306</v>
      </c>
      <c r="B1" s="167"/>
      <c r="C1" s="167"/>
      <c r="D1" s="167"/>
      <c r="E1" s="168"/>
    </row>
    <row r="2" spans="1:6" ht="13.8">
      <c r="A2" s="167" t="s">
        <v>336</v>
      </c>
      <c r="B2" s="167"/>
      <c r="C2" s="167"/>
      <c r="D2" s="167"/>
      <c r="E2" s="168"/>
      <c r="F2" s="167" t="s">
        <v>353</v>
      </c>
    </row>
    <row r="3" spans="1:6" ht="13.8">
      <c r="A3" s="167" t="s">
        <v>399</v>
      </c>
      <c r="B3" s="167"/>
      <c r="C3" s="167"/>
      <c r="D3" s="167"/>
      <c r="E3" s="168"/>
    </row>
    <row r="4" spans="1:6" ht="13.8">
      <c r="A4" s="167"/>
      <c r="B4" s="167"/>
      <c r="C4" s="167"/>
      <c r="D4" s="167"/>
      <c r="E4" s="168"/>
    </row>
    <row r="5" spans="1:6" ht="13.8">
      <c r="A5" s="167"/>
      <c r="B5" s="167"/>
      <c r="C5" s="167"/>
      <c r="D5" s="167"/>
      <c r="E5" s="168"/>
    </row>
    <row r="6" spans="1:6" ht="13.2">
      <c r="A6" s="169" t="s">
        <v>307</v>
      </c>
      <c r="B6" s="170"/>
      <c r="C6" s="170"/>
      <c r="D6" s="171"/>
      <c r="E6" s="168"/>
    </row>
    <row r="7" spans="1:6" ht="45" customHeight="1">
      <c r="A7" s="172" t="s">
        <v>308</v>
      </c>
      <c r="B7" s="170"/>
      <c r="C7" s="170" t="s">
        <v>309</v>
      </c>
      <c r="D7" s="173" t="s">
        <v>310</v>
      </c>
      <c r="E7" s="174" t="s">
        <v>337</v>
      </c>
    </row>
    <row r="8" spans="1:6" ht="13.2">
      <c r="A8" s="175"/>
      <c r="B8" s="171"/>
      <c r="C8" s="171"/>
      <c r="D8" s="171"/>
      <c r="E8" s="183" t="s">
        <v>338</v>
      </c>
    </row>
    <row r="9" spans="1:6" ht="12">
      <c r="A9" s="172"/>
      <c r="B9" s="170" t="s">
        <v>311</v>
      </c>
      <c r="C9" s="170"/>
      <c r="D9" s="170"/>
      <c r="E9" s="168"/>
    </row>
    <row r="10" spans="1:6" ht="12">
      <c r="A10" s="176">
        <v>1</v>
      </c>
      <c r="B10" s="177" t="s">
        <v>312</v>
      </c>
      <c r="C10" s="177"/>
      <c r="D10" s="178">
        <f>'[1]CF WA Elec'!$E$18</f>
        <v>0.95562999999999998</v>
      </c>
      <c r="E10" s="168">
        <f>ROUND('Elec by Mo'!C103/1000,0)</f>
        <v>2745</v>
      </c>
    </row>
    <row r="11" spans="1:6" ht="12">
      <c r="A11" s="176">
        <v>2</v>
      </c>
      <c r="B11" s="179" t="s">
        <v>313</v>
      </c>
      <c r="C11" s="179"/>
      <c r="D11" s="179"/>
      <c r="E11" s="168"/>
    </row>
    <row r="12" spans="1:6" ht="12">
      <c r="A12" s="176">
        <v>3</v>
      </c>
      <c r="B12" s="179" t="s">
        <v>314</v>
      </c>
      <c r="C12" s="179"/>
      <c r="D12" s="179"/>
      <c r="E12" s="168"/>
    </row>
    <row r="13" spans="1:6" ht="12">
      <c r="A13" s="176">
        <v>4</v>
      </c>
      <c r="B13" s="179" t="s">
        <v>315</v>
      </c>
      <c r="C13" s="179"/>
      <c r="D13" s="179"/>
      <c r="E13" s="180">
        <f>SUM(E10:E12)</f>
        <v>2745</v>
      </c>
    </row>
    <row r="14" spans="1:6" ht="12">
      <c r="A14" s="176">
        <v>5</v>
      </c>
      <c r="B14" s="179" t="s">
        <v>316</v>
      </c>
      <c r="C14" s="179"/>
      <c r="D14" s="179"/>
      <c r="E14" s="168">
        <f>ROUND('Elec by Mo'!C111/1000,0)</f>
        <v>-2110</v>
      </c>
    </row>
    <row r="15" spans="1:6" ht="12">
      <c r="A15" s="176">
        <v>6</v>
      </c>
      <c r="B15" s="179" t="s">
        <v>317</v>
      </c>
      <c r="C15" s="179"/>
      <c r="D15" s="179"/>
      <c r="E15" s="180">
        <f>SUM(E13:E14)</f>
        <v>635</v>
      </c>
    </row>
    <row r="16" spans="1:6" ht="12">
      <c r="A16" s="176"/>
      <c r="B16" s="179"/>
      <c r="C16" s="179"/>
      <c r="D16" s="179"/>
      <c r="E16" s="168"/>
    </row>
    <row r="17" spans="1:5" ht="12">
      <c r="A17" s="176"/>
      <c r="B17" s="179" t="s">
        <v>318</v>
      </c>
      <c r="C17" s="179"/>
      <c r="D17" s="179"/>
      <c r="E17" s="168"/>
    </row>
    <row r="18" spans="1:5" ht="12">
      <c r="A18" s="176"/>
      <c r="B18" s="179" t="s">
        <v>319</v>
      </c>
      <c r="C18" s="179"/>
      <c r="D18" s="179"/>
      <c r="E18" s="168"/>
    </row>
    <row r="19" spans="1:5" ht="12">
      <c r="A19" s="176">
        <v>7</v>
      </c>
      <c r="B19" s="179"/>
      <c r="C19" s="179" t="s">
        <v>320</v>
      </c>
      <c r="D19" s="179"/>
      <c r="E19" s="168"/>
    </row>
    <row r="20" spans="1:5" ht="12">
      <c r="A20" s="176">
        <v>8</v>
      </c>
      <c r="B20" s="179"/>
      <c r="C20" s="179" t="s">
        <v>321</v>
      </c>
      <c r="D20" s="179" t="s">
        <v>339</v>
      </c>
      <c r="E20" s="168">
        <f>ROUND('Elec by Mo'!C138/1000,0)</f>
        <v>507</v>
      </c>
    </row>
    <row r="21" spans="1:5" ht="12">
      <c r="A21" s="176">
        <v>9</v>
      </c>
      <c r="B21" s="179"/>
      <c r="C21" s="179" t="s">
        <v>322</v>
      </c>
      <c r="D21" s="179"/>
      <c r="E21" s="168"/>
    </row>
    <row r="22" spans="1:5" ht="12">
      <c r="A22" s="176">
        <v>10</v>
      </c>
      <c r="B22" s="179"/>
      <c r="C22" s="181" t="s">
        <v>323</v>
      </c>
      <c r="D22" s="181"/>
      <c r="E22" s="168"/>
    </row>
    <row r="23" spans="1:5" ht="12">
      <c r="A23" s="176">
        <v>11</v>
      </c>
      <c r="B23" s="179"/>
      <c r="C23" s="179" t="s">
        <v>324</v>
      </c>
      <c r="D23" s="179"/>
      <c r="E23" s="168"/>
    </row>
    <row r="24" spans="1:5" ht="12">
      <c r="A24" s="176">
        <v>12</v>
      </c>
      <c r="B24" s="179" t="s">
        <v>325</v>
      </c>
      <c r="C24" s="179"/>
      <c r="D24" s="179"/>
      <c r="E24" s="180">
        <f>SUM(E19:E23)</f>
        <v>507</v>
      </c>
    </row>
    <row r="25" spans="1:5" ht="12">
      <c r="A25" s="176"/>
      <c r="B25" s="179"/>
      <c r="C25" s="179"/>
      <c r="D25" s="179"/>
      <c r="E25" s="168"/>
    </row>
    <row r="26" spans="1:5" ht="12">
      <c r="A26" s="176"/>
      <c r="B26" s="179" t="s">
        <v>326</v>
      </c>
      <c r="C26" s="179"/>
      <c r="D26" s="179"/>
      <c r="E26" s="168"/>
    </row>
    <row r="27" spans="1:5" ht="12">
      <c r="A27" s="176">
        <v>13</v>
      </c>
      <c r="B27" s="179"/>
      <c r="C27" s="179" t="s">
        <v>320</v>
      </c>
      <c r="D27" s="179"/>
      <c r="E27" s="168"/>
    </row>
    <row r="28" spans="1:5" ht="12">
      <c r="A28" s="176">
        <v>14</v>
      </c>
      <c r="B28" s="179"/>
      <c r="C28" s="179" t="s">
        <v>327</v>
      </c>
      <c r="D28" s="179"/>
      <c r="E28" s="168"/>
    </row>
    <row r="29" spans="1:5" ht="12">
      <c r="A29" s="176">
        <v>15</v>
      </c>
      <c r="B29" s="179"/>
      <c r="C29" s="179" t="s">
        <v>324</v>
      </c>
      <c r="D29" s="178">
        <f>'[1]CF WA Elec'!$E$13</f>
        <v>3.8587000000000003E-2</v>
      </c>
      <c r="E29" s="168">
        <f>(E$10)*$D29</f>
        <v>106</v>
      </c>
    </row>
    <row r="30" spans="1:5" ht="12">
      <c r="A30" s="176">
        <v>16</v>
      </c>
      <c r="B30" s="179" t="s">
        <v>328</v>
      </c>
      <c r="C30" s="179"/>
      <c r="D30" s="178"/>
      <c r="E30" s="180">
        <f>SUM(E27:E29)</f>
        <v>106</v>
      </c>
    </row>
    <row r="31" spans="1:5" ht="12">
      <c r="A31" s="179"/>
      <c r="B31" s="179"/>
      <c r="C31" s="179"/>
      <c r="D31" s="178"/>
      <c r="E31" s="168"/>
    </row>
    <row r="32" spans="1:5" ht="12">
      <c r="A32" s="176">
        <v>17</v>
      </c>
      <c r="B32" s="179" t="s">
        <v>329</v>
      </c>
      <c r="C32" s="179"/>
      <c r="D32" s="178">
        <f>'[1]CF WA Elec'!$E$9</f>
        <v>3.7820000000000002E-3</v>
      </c>
      <c r="E32" s="168">
        <f>(E$10)*$D32</f>
        <v>10</v>
      </c>
    </row>
    <row r="33" spans="1:5" ht="12">
      <c r="A33" s="176">
        <v>18</v>
      </c>
      <c r="B33" s="179" t="s">
        <v>330</v>
      </c>
      <c r="C33" s="179"/>
      <c r="D33" s="178"/>
      <c r="E33" s="168"/>
    </row>
    <row r="34" spans="1:5" ht="12">
      <c r="A34" s="176">
        <v>19</v>
      </c>
      <c r="B34" s="179" t="s">
        <v>331</v>
      </c>
      <c r="C34" s="179"/>
      <c r="D34" s="178"/>
      <c r="E34" s="168"/>
    </row>
    <row r="35" spans="1:5" ht="12">
      <c r="A35" s="176"/>
      <c r="B35" s="179"/>
      <c r="C35" s="179"/>
      <c r="D35" s="178"/>
      <c r="E35" s="168"/>
    </row>
    <row r="36" spans="1:5" ht="12">
      <c r="A36" s="179"/>
      <c r="B36" s="179" t="s">
        <v>332</v>
      </c>
      <c r="C36" s="179"/>
      <c r="D36" s="178"/>
      <c r="E36" s="168"/>
    </row>
    <row r="37" spans="1:5" ht="12">
      <c r="A37" s="176">
        <v>20</v>
      </c>
      <c r="B37" s="179"/>
      <c r="C37" s="179" t="s">
        <v>320</v>
      </c>
      <c r="D37" s="178">
        <f>'[1]CF WA Elec'!$E$11</f>
        <v>2E-3</v>
      </c>
      <c r="E37" s="168">
        <f>(E$10)*$D37</f>
        <v>5</v>
      </c>
    </row>
    <row r="38" spans="1:5" ht="12">
      <c r="A38" s="176">
        <v>21</v>
      </c>
      <c r="B38" s="179"/>
      <c r="C38" s="179" t="s">
        <v>327</v>
      </c>
      <c r="D38" s="178"/>
      <c r="E38" s="168"/>
    </row>
    <row r="39" spans="1:5" ht="12">
      <c r="A39" s="182">
        <v>22</v>
      </c>
      <c r="B39" s="179"/>
      <c r="C39" s="179" t="s">
        <v>324</v>
      </c>
      <c r="D39" s="178"/>
      <c r="E39" s="168"/>
    </row>
    <row r="40" spans="1:5" ht="12">
      <c r="A40" s="176">
        <v>23</v>
      </c>
      <c r="B40" s="179" t="s">
        <v>333</v>
      </c>
      <c r="C40" s="179"/>
      <c r="D40" s="179"/>
      <c r="E40" s="180">
        <f>SUM(E37:E39)</f>
        <v>5</v>
      </c>
    </row>
    <row r="41" spans="1:5" ht="12">
      <c r="A41" s="176">
        <v>24</v>
      </c>
      <c r="B41" s="179" t="s">
        <v>334</v>
      </c>
      <c r="C41" s="179"/>
      <c r="D41" s="179"/>
      <c r="E41" s="168">
        <f>E24+E30+E32+E33+E34+E40</f>
        <v>628</v>
      </c>
    </row>
    <row r="42" spans="1:5" ht="12">
      <c r="A42" s="179"/>
      <c r="B42" s="179"/>
      <c r="C42" s="179"/>
      <c r="D42" s="179"/>
      <c r="E42" s="168"/>
    </row>
    <row r="43" spans="1:5" ht="12">
      <c r="A43" s="176">
        <v>25</v>
      </c>
      <c r="B43" s="179" t="s">
        <v>335</v>
      </c>
      <c r="C43" s="179"/>
      <c r="D43" s="179"/>
      <c r="E43" s="168">
        <f>E15-E41</f>
        <v>7</v>
      </c>
    </row>
  </sheetData>
  <pageMargins left="0.7" right="0.7" top="0.38" bottom="0.33" header="0.54" footer="0.3"/>
  <pageSetup scale="7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149480-ECBB-410B-8522-67005ED7786F}"/>
</file>

<file path=customXml/itemProps2.xml><?xml version="1.0" encoding="utf-8"?>
<ds:datastoreItem xmlns:ds="http://schemas.openxmlformats.org/officeDocument/2006/customXml" ds:itemID="{8AA9003F-601D-4A17-B006-37ED01592F46}"/>
</file>

<file path=customXml/itemProps3.xml><?xml version="1.0" encoding="utf-8"?>
<ds:datastoreItem xmlns:ds="http://schemas.openxmlformats.org/officeDocument/2006/customXml" ds:itemID="{A62642BF-1A9F-49B9-BCAA-E68836E7764C}"/>
</file>

<file path=customXml/itemProps4.xml><?xml version="1.0" encoding="utf-8"?>
<ds:datastoreItem xmlns:ds="http://schemas.openxmlformats.org/officeDocument/2006/customXml" ds:itemID="{F3AA56BF-E6E0-48E2-9F5F-6BF919E2A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ID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gzhkw6</cp:lastModifiedBy>
  <cp:lastPrinted>2019-02-19T21:58:20Z</cp:lastPrinted>
  <dcterms:created xsi:type="dcterms:W3CDTF">1997-07-31T22:54:06Z</dcterms:created>
  <dcterms:modified xsi:type="dcterms:W3CDTF">2019-02-19T22:23:37Z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