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sestdpt2\RPL\GrpRevnu\PUBLIC\# PCA Compliance\PCA Annual Report.2023 PCA-22\3.  Workpapers (Dirty)\"/>
    </mc:Choice>
  </mc:AlternateContent>
  <xr:revisionPtr revIDLastSave="0" documentId="13_ncr:1_{83B02D3C-8A50-4C90-B2E4-8FED1ADDCB66}" xr6:coauthVersionLast="47" xr6:coauthVersionMax="47" xr10:uidLastSave="{00000000-0000-0000-0000-000000000000}"/>
  <bookViews>
    <workbookView xWindow="1110" yWindow="465" windowWidth="27555" windowHeight="15075" tabRatio="949" xr2:uid="{00000000-000D-0000-FFFF-FFFF00000000}"/>
  </bookViews>
  <sheets>
    <sheet name="SCH 139 Proposed Rate" sheetId="28" r:id="rId1"/>
    <sheet name="Workpapers--&gt;" sheetId="19" r:id="rId2"/>
    <sheet name="Schedule 139 Tariff Rates" sheetId="23" r:id="rId3"/>
    <sheet name="Phase 1&amp;2-2022 KWHs Load" sheetId="32" r:id="rId4"/>
  </sheets>
  <externalReferences>
    <externalReference r:id="rId5"/>
  </externalReferences>
  <definedNames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CURRENT" localSheetId="0" hidden="1">#REF!</definedName>
    <definedName name="__123Graph_ECURRENT" hidden="1">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localSheetId="0" hidden="1">#REF!</definedName>
    <definedName name="_2__123Graph_ABUDG6_Dtons_inv" hidden="1">#REF!</definedName>
    <definedName name="_3__123Graph_ABUDG6_Dtons_inv" localSheetId="0" hidden="1">#REF!</definedName>
    <definedName name="_3__123Graph_ABUDG6_Dtons_inv" hidden="1">#REF!</definedName>
    <definedName name="_4__123Graph_ABUDG6_Dtons_inv" localSheetId="0" hidden="1">#REF!</definedName>
    <definedName name="_4__123Graph_ABUDG6_Dtons_inv" hidden="1">#REF!</definedName>
    <definedName name="_6__123Graph_CBUDG6_D_ESCRPR" localSheetId="0" hidden="1">#REF!</definedName>
    <definedName name="_6__123Graph_CBUDG6_D_ESCRPR" hidden="1">#REF!</definedName>
    <definedName name="_7__123Graph_CBUDG6_D_ESCRPR" localSheetId="0" hidden="1">#REF!</definedName>
    <definedName name="_7__123Graph_CBUDG6_D_ESCRPR" hidden="1">#REF!</definedName>
    <definedName name="_7__123Graph_DBUDG6_D_ESCRPR" localSheetId="0" hidden="1">#REF!</definedName>
    <definedName name="_7__123Graph_DBUDG6_D_ESCRPR" hidden="1">#REF!</definedName>
    <definedName name="_8__123Graph_DBUDG6_D_ESCRPR" localSheetId="0" hidden="1">#REF!</definedName>
    <definedName name="_8__123Graph_DBUDG6_D_ESCRPR" hidden="1">#REF!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localSheetId="0" hidden="1">#REF!</definedName>
    <definedName name="Bum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32" l="1"/>
  <c r="C16" i="28" s="1"/>
  <c r="T14" i="32"/>
  <c r="C19" i="28" s="1"/>
  <c r="T13" i="32"/>
  <c r="C18" i="28" s="1"/>
  <c r="T11" i="32"/>
  <c r="C17" i="28" s="1"/>
  <c r="T8" i="32"/>
  <c r="C15" i="28" s="1"/>
  <c r="T7" i="32"/>
  <c r="C14" i="28" s="1"/>
  <c r="T6" i="32"/>
  <c r="C13" i="28" s="1"/>
  <c r="C20" i="28" l="1"/>
  <c r="T16" i="32"/>
  <c r="T17" i="32" s="1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J23" i="28"/>
  <c r="H9" i="23" l="1"/>
  <c r="J22" i="28" l="1"/>
  <c r="O25" i="32"/>
  <c r="O26" i="32"/>
  <c r="O24" i="32"/>
  <c r="S14" i="32" s="1"/>
  <c r="U14" i="32" s="1"/>
  <c r="D19" i="28" s="1"/>
  <c r="O23" i="32"/>
  <c r="S13" i="32" s="1"/>
  <c r="U13" i="32" s="1"/>
  <c r="D18" i="28" s="1"/>
  <c r="O22" i="32"/>
  <c r="S11" i="32" s="1"/>
  <c r="U11" i="32" s="1"/>
  <c r="D17" i="28" s="1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O7" i="32"/>
  <c r="O6" i="32"/>
  <c r="S6" i="32" l="1"/>
  <c r="S8" i="32"/>
  <c r="U8" i="32" s="1"/>
  <c r="D15" i="28" s="1"/>
  <c r="U6" i="32"/>
  <c r="S7" i="32"/>
  <c r="U7" i="32" s="1"/>
  <c r="D14" i="28" s="1"/>
  <c r="S10" i="32"/>
  <c r="U10" i="32" s="1"/>
  <c r="D16" i="28" s="1"/>
  <c r="S16" i="32" l="1"/>
  <c r="D13" i="28"/>
  <c r="D20" i="28" s="1"/>
  <c r="D29" i="28" s="1"/>
  <c r="U16" i="32"/>
  <c r="U17" i="32" s="1"/>
  <c r="F19" i="28" l="1"/>
  <c r="I19" i="28" s="1"/>
  <c r="E19" i="28" l="1"/>
  <c r="H19" i="28" s="1"/>
  <c r="L19" i="28" s="1"/>
  <c r="E16" i="28"/>
  <c r="H16" i="28" s="1"/>
  <c r="F16" i="28"/>
  <c r="I16" i="28" s="1"/>
  <c r="F14" i="28"/>
  <c r="I14" i="28" s="1"/>
  <c r="E14" i="28"/>
  <c r="H14" i="28" s="1"/>
  <c r="E18" i="28"/>
  <c r="H18" i="28" s="1"/>
  <c r="F18" i="28"/>
  <c r="I18" i="28" s="1"/>
  <c r="E17" i="28"/>
  <c r="H17" i="28" s="1"/>
  <c r="F17" i="28"/>
  <c r="I17" i="28" s="1"/>
  <c r="E15" i="28"/>
  <c r="H15" i="28" s="1"/>
  <c r="F15" i="28"/>
  <c r="I15" i="28" s="1"/>
  <c r="F13" i="28"/>
  <c r="I13" i="28" s="1"/>
  <c r="E13" i="28"/>
  <c r="H13" i="28" s="1"/>
  <c r="L14" i="28" l="1"/>
  <c r="L16" i="28"/>
  <c r="L17" i="28"/>
  <c r="L13" i="28"/>
  <c r="I20" i="28"/>
  <c r="L15" i="28"/>
  <c r="H20" i="28"/>
  <c r="H24" i="28" s="1"/>
  <c r="H25" i="28" s="1"/>
  <c r="L18" i="28"/>
  <c r="I24" i="28" l="1"/>
  <c r="I25" i="28" s="1"/>
  <c r="L20" i="28"/>
</calcChain>
</file>

<file path=xl/sharedStrings.xml><?xml version="1.0" encoding="utf-8"?>
<sst xmlns="http://schemas.openxmlformats.org/spreadsheetml/2006/main" count="113" uniqueCount="83">
  <si>
    <t>Assigned</t>
  </si>
  <si>
    <t>Imbalance</t>
  </si>
  <si>
    <t>Ratio</t>
  </si>
  <si>
    <t>Tariff</t>
  </si>
  <si>
    <t>Puget Sound Energy</t>
  </si>
  <si>
    <t>Sch 95</t>
  </si>
  <si>
    <t>13903SW10</t>
  </si>
  <si>
    <t>13903SW18</t>
  </si>
  <si>
    <t>13903SW15</t>
  </si>
  <si>
    <t>cross check</t>
  </si>
  <si>
    <t>Solar Wind 18 Year</t>
  </si>
  <si>
    <t>Solar Wind 15 Year</t>
  </si>
  <si>
    <t>Solar Wind 10 Year</t>
  </si>
  <si>
    <t>TOTAL</t>
  </si>
  <si>
    <t xml:space="preserve">Resource Option </t>
  </si>
  <si>
    <t>13902SW10</t>
  </si>
  <si>
    <t>13902SW15</t>
  </si>
  <si>
    <t>13902SW20</t>
  </si>
  <si>
    <t>Solar Wind 20 Year</t>
  </si>
  <si>
    <t>Phase 1 and Phase 2 Load</t>
  </si>
  <si>
    <t xml:space="preserve"> to Phase 1 and Phase 2</t>
  </si>
  <si>
    <t>Phase 1</t>
  </si>
  <si>
    <t>Pahse 2</t>
  </si>
  <si>
    <t>Effective Jan 11, 2023</t>
  </si>
  <si>
    <t>Effective Jan 1, 2024</t>
  </si>
  <si>
    <t xml:space="preserve">Schedule </t>
  </si>
  <si>
    <t>SCH 24</t>
  </si>
  <si>
    <t>SCH 25</t>
  </si>
  <si>
    <t>SCH 26</t>
  </si>
  <si>
    <t>SCH 31</t>
  </si>
  <si>
    <t>SCH 43</t>
  </si>
  <si>
    <t>SCH 46</t>
  </si>
  <si>
    <t>SCH 49</t>
  </si>
  <si>
    <t xml:space="preserve">Pugert Sound Energy </t>
  </si>
  <si>
    <t>Effective Jan 1, 2021</t>
  </si>
  <si>
    <t>Effective Oct 15, 2020</t>
  </si>
  <si>
    <t>Effective Sept 13, 2018</t>
  </si>
  <si>
    <t>Effective July 1, 2021</t>
  </si>
  <si>
    <t xml:space="preserve">Sch 139 Green Direct Rates </t>
  </si>
  <si>
    <t>Energy Credit:</t>
  </si>
  <si>
    <t>Supplemental Credit:</t>
  </si>
  <si>
    <t xml:space="preserve">Resource Options: </t>
  </si>
  <si>
    <t>SCH 139 Green Direct Customers: Phase 1 and Phase 2 KWhs Usage for 2023</t>
  </si>
  <si>
    <t>Grand Total</t>
  </si>
  <si>
    <t>Sum of 01/2023</t>
  </si>
  <si>
    <t>Sum of 02/2023</t>
  </si>
  <si>
    <t>Sum of 03/2023</t>
  </si>
  <si>
    <t>Sum of 04/2023</t>
  </si>
  <si>
    <t>Sum of 05/2023</t>
  </si>
  <si>
    <t>Sum of 06/2023</t>
  </si>
  <si>
    <t>Sum of 07/2023</t>
  </si>
  <si>
    <t>Sum of 08/2023</t>
  </si>
  <si>
    <t>Sum of 09/2023</t>
  </si>
  <si>
    <t>Sum of 10/2023</t>
  </si>
  <si>
    <t>Sum of 11/2023</t>
  </si>
  <si>
    <t>Sum of 12/2023</t>
  </si>
  <si>
    <t>January 2023 - December 2023</t>
  </si>
  <si>
    <t>f</t>
  </si>
  <si>
    <t>e</t>
  </si>
  <si>
    <t>d</t>
  </si>
  <si>
    <t>c</t>
  </si>
  <si>
    <t>b</t>
  </si>
  <si>
    <t>a</t>
  </si>
  <si>
    <t xml:space="preserve">Proposed Rates </t>
  </si>
  <si>
    <t>PUGET SOUND ENERGY</t>
  </si>
  <si>
    <t>Schedule 139 - Green Direct Supplemental Energy Charge Credit</t>
  </si>
  <si>
    <t>g</t>
  </si>
  <si>
    <t>h</t>
  </si>
  <si>
    <t>3-months recovery</t>
  </si>
  <si>
    <t>12-months recovery</t>
  </si>
  <si>
    <t>Effective October 1, 2024 - December 31, 2025</t>
  </si>
  <si>
    <t xml:space="preserve">Sch 139 2022 GRC Energy Credit </t>
  </si>
  <si>
    <t xml:space="preserve">Total Proposed Credit for Green Direct Phase 1 and Phase 2 (including 2022 GRC Energy Credit) </t>
  </si>
  <si>
    <t>Current rates</t>
  </si>
  <si>
    <t>Rate effective 10/1/24</t>
  </si>
  <si>
    <t>Rate effective 1/1/25</t>
  </si>
  <si>
    <t>Sch 139 Supplemental Energy Credit</t>
  </si>
  <si>
    <t>Sch 139 Supplemental Energy Credit Proposed</t>
  </si>
  <si>
    <t>Line Item</t>
  </si>
  <si>
    <t>Sch</t>
  </si>
  <si>
    <t>Total</t>
  </si>
  <si>
    <t>i</t>
  </si>
  <si>
    <t>Oct 2023 -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</si>
</sst>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8"/>
      <color rgb="FF008080"/>
      <name val="Arial"/>
      <family val="2"/>
    </font>
    <font>
      <sz val="10"/>
      <name val="Arial"/>
      <family val="2"/>
    </font>
    <font>
      <sz val="8"/>
      <color rgb="FF0033CC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1" fillId="0" borderId="0"/>
    <xf numFmtId="167" fontId="2" fillId="0" borderId="0">
      <alignment horizontal="left" wrapText="1"/>
    </xf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Fill="1"/>
    <xf numFmtId="0" fontId="6" fillId="0" borderId="0" xfId="0" applyFont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0" xfId="0" quotePrefix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6" fontId="4" fillId="0" borderId="5" xfId="2" applyNumberFormat="1" applyFont="1" applyFill="1" applyBorder="1"/>
    <xf numFmtId="166" fontId="11" fillId="0" borderId="5" xfId="2" applyNumberFormat="1" applyFont="1" applyFill="1" applyBorder="1"/>
    <xf numFmtId="0" fontId="4" fillId="0" borderId="0" xfId="0" quotePrefix="1" applyFont="1" applyAlignment="1">
      <alignment horizontal="left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6" fontId="6" fillId="0" borderId="7" xfId="2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0" xfId="0" applyFont="1" applyFill="1" applyBorder="1"/>
    <xf numFmtId="166" fontId="4" fillId="0" borderId="0" xfId="2" applyNumberFormat="1" applyFont="1" applyFill="1" applyBorder="1"/>
    <xf numFmtId="164" fontId="4" fillId="0" borderId="0" xfId="1" applyNumberFormat="1" applyFont="1" applyFill="1" applyBorder="1"/>
    <xf numFmtId="44" fontId="4" fillId="0" borderId="0" xfId="2" applyFont="1" applyFill="1" applyBorder="1"/>
    <xf numFmtId="9" fontId="4" fillId="0" borderId="0" xfId="0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44" fontId="4" fillId="0" borderId="0" xfId="0" applyNumberFormat="1" applyFont="1" applyFill="1" applyBorder="1"/>
    <xf numFmtId="164" fontId="5" fillId="0" borderId="0" xfId="0" applyNumberFormat="1" applyFont="1"/>
    <xf numFmtId="164" fontId="11" fillId="0" borderId="0" xfId="1" applyNumberFormat="1" applyFont="1" applyFill="1" applyBorder="1"/>
    <xf numFmtId="164" fontId="4" fillId="0" borderId="9" xfId="1" applyNumberFormat="1" applyFont="1" applyFill="1" applyBorder="1"/>
    <xf numFmtId="9" fontId="9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20" applyFont="1" applyBorder="1"/>
    <xf numFmtId="17" fontId="6" fillId="2" borderId="0" xfId="0" applyNumberFormat="1" applyFon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5" fillId="0" borderId="0" xfId="0" applyFont="1"/>
    <xf numFmtId="165" fontId="4" fillId="0" borderId="0" xfId="2" applyNumberFormat="1" applyFont="1" applyFill="1" applyBorder="1"/>
    <xf numFmtId="165" fontId="4" fillId="0" borderId="9" xfId="0" applyNumberFormat="1" applyFont="1" applyFill="1" applyBorder="1"/>
    <xf numFmtId="0" fontId="14" fillId="0" borderId="0" xfId="0" applyFont="1" applyAlignment="1">
      <alignment horizontal="center"/>
    </xf>
    <xf numFmtId="166" fontId="10" fillId="0" borderId="0" xfId="2" applyNumberFormat="1" applyFont="1" applyFill="1"/>
    <xf numFmtId="0" fontId="7" fillId="0" borderId="0" xfId="0" applyFont="1" applyFill="1"/>
    <xf numFmtId="0" fontId="7" fillId="0" borderId="0" xfId="0" applyFont="1"/>
    <xf numFmtId="0" fontId="10" fillId="0" borderId="0" xfId="0" applyFont="1"/>
    <xf numFmtId="0" fontId="10" fillId="0" borderId="0" xfId="0" quotePrefix="1" applyFont="1" applyAlignment="1">
      <alignment horizontal="left"/>
    </xf>
    <xf numFmtId="164" fontId="6" fillId="0" borderId="9" xfId="1" applyNumberFormat="1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/>
    <xf numFmtId="166" fontId="10" fillId="2" borderId="0" xfId="0" applyNumberFormat="1" applyFont="1" applyFill="1"/>
    <xf numFmtId="166" fontId="11" fillId="2" borderId="0" xfId="2" applyNumberFormat="1" applyFont="1" applyFill="1" applyBorder="1"/>
    <xf numFmtId="166" fontId="13" fillId="0" borderId="0" xfId="2" applyNumberFormat="1" applyFont="1" applyFill="1"/>
    <xf numFmtId="168" fontId="13" fillId="0" borderId="0" xfId="2" applyNumberFormat="1" applyFont="1" applyFill="1"/>
    <xf numFmtId="168" fontId="13" fillId="2" borderId="0" xfId="0" applyNumberFormat="1" applyFont="1" applyFill="1"/>
    <xf numFmtId="166" fontId="13" fillId="2" borderId="0" xfId="2" applyNumberFormat="1" applyFont="1" applyFill="1"/>
    <xf numFmtId="0" fontId="8" fillId="0" borderId="7" xfId="0" quotePrefix="1" applyFont="1" applyFill="1" applyBorder="1" applyAlignment="1">
      <alignment horizontal="center" wrapText="1"/>
    </xf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2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4" fillId="0" borderId="0" xfId="0" applyFont="1" applyBorder="1" applyAlignment="1">
      <alignment horizontal="center"/>
    </xf>
    <xf numFmtId="0" fontId="7" fillId="0" borderId="0" xfId="16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16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3" borderId="10" xfId="0" applyFont="1" applyFill="1" applyBorder="1"/>
    <xf numFmtId="0" fontId="6" fillId="0" borderId="10" xfId="0" applyFont="1" applyBorder="1"/>
    <xf numFmtId="0" fontId="6" fillId="3" borderId="11" xfId="0" applyFont="1" applyFill="1" applyBorder="1"/>
    <xf numFmtId="164" fontId="6" fillId="3" borderId="9" xfId="1" applyNumberFormat="1" applyFont="1" applyFill="1" applyBorder="1"/>
    <xf numFmtId="0" fontId="4" fillId="0" borderId="0" xfId="0" applyFont="1" applyAlignment="1">
      <alignment horizontal="center"/>
    </xf>
  </cellXfs>
  <cellStyles count="21">
    <cellStyle name="Comma" xfId="1" builtinId="3"/>
    <cellStyle name="Comma 10" xfId="19" xr:uid="{00000000-0005-0000-0000-000002000000}"/>
    <cellStyle name="Comma 10 2 2 2 3" xfId="14" xr:uid="{00000000-0005-0000-0000-000003000000}"/>
    <cellStyle name="Comma 2" xfId="7" xr:uid="{00000000-0005-0000-0000-000004000000}"/>
    <cellStyle name="Comma 2 2" xfId="4" xr:uid="{00000000-0005-0000-0000-000005000000}"/>
    <cellStyle name="Comma 3" xfId="9" xr:uid="{00000000-0005-0000-0000-000006000000}"/>
    <cellStyle name="Currency" xfId="2" builtinId="4"/>
    <cellStyle name="Currency 10 3 4 2" xfId="13" xr:uid="{00000000-0005-0000-0000-000008000000}"/>
    <cellStyle name="Normal" xfId="0" builtinId="0"/>
    <cellStyle name="Normal - Style1 2 2 2 2" xfId="20" xr:uid="{00000000-0005-0000-0000-00000A000000}"/>
    <cellStyle name="Normal 10 5" xfId="5" xr:uid="{00000000-0005-0000-0000-00000B000000}"/>
    <cellStyle name="Normal 100 4" xfId="16" xr:uid="{00000000-0005-0000-0000-00000C000000}"/>
    <cellStyle name="Normal 157 3" xfId="15" xr:uid="{00000000-0005-0000-0000-00000D000000}"/>
    <cellStyle name="Normal 2" xfId="6" xr:uid="{00000000-0005-0000-0000-00000E000000}"/>
    <cellStyle name="Normal 2 2" xfId="17" xr:uid="{00000000-0005-0000-0000-00000F000000}"/>
    <cellStyle name="Normal 3" xfId="8" xr:uid="{00000000-0005-0000-0000-000010000000}"/>
    <cellStyle name="Normal 3 2" xfId="3" xr:uid="{00000000-0005-0000-0000-000011000000}"/>
    <cellStyle name="Normal 3 2 2" xfId="12" xr:uid="{00000000-0005-0000-0000-000012000000}"/>
    <cellStyle name="Normal 4" xfId="11" xr:uid="{00000000-0005-0000-0000-000013000000}"/>
    <cellStyle name="Normal 5" xfId="18" xr:uid="{00000000-0005-0000-0000-000014000000}"/>
    <cellStyle name="Percent 2" xfId="10" xr:uid="{00000000-0005-0000-0000-000015000000}"/>
  </cellStyles>
  <dxfs count="0"/>
  <tableStyles count="0" defaultTableStyle="TableStyleMedium2" defaultPivotStyle="PivotStyleLight16"/>
  <colors>
    <mruColors>
      <color rgb="FF0033CC"/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18</xdr:row>
      <xdr:rowOff>104775</xdr:rowOff>
    </xdr:from>
    <xdr:to>
      <xdr:col>5</xdr:col>
      <xdr:colOff>19650</xdr:colOff>
      <xdr:row>53</xdr:row>
      <xdr:rowOff>94396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4C848F-0F87-5D50-291F-9CAEC168B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676525"/>
          <a:ext cx="5115524" cy="4990246"/>
        </a:xfrm>
        <a:prstGeom prst="rect">
          <a:avLst/>
        </a:prstGeom>
      </xdr:spPr>
    </xdr:pic>
    <xdr:clientData/>
  </xdr:twoCellAnchor>
  <xdr:twoCellAnchor editAs="oneCell">
    <xdr:from>
      <xdr:col>5</xdr:col>
      <xdr:colOff>79583</xdr:colOff>
      <xdr:row>18</xdr:row>
      <xdr:rowOff>114299</xdr:rowOff>
    </xdr:from>
    <xdr:to>
      <xdr:col>11</xdr:col>
      <xdr:colOff>65973</xdr:colOff>
      <xdr:row>58</xdr:row>
      <xdr:rowOff>84960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F26B68-8272-EBA6-240F-02209B387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2608" y="2686049"/>
          <a:ext cx="5225140" cy="5685661"/>
        </a:xfrm>
        <a:prstGeom prst="rect">
          <a:avLst/>
        </a:prstGeom>
      </xdr:spPr>
    </xdr:pic>
    <xdr:clientData/>
  </xdr:twoCellAnchor>
  <xdr:twoCellAnchor editAs="oneCell">
    <xdr:from>
      <xdr:col>11</xdr:col>
      <xdr:colOff>161717</xdr:colOff>
      <xdr:row>18</xdr:row>
      <xdr:rowOff>104775</xdr:rowOff>
    </xdr:from>
    <xdr:to>
      <xdr:col>18</xdr:col>
      <xdr:colOff>351779</xdr:colOff>
      <xdr:row>58</xdr:row>
      <xdr:rowOff>37281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ED1BBC-A998-3184-535A-FA2E6C7F9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53492" y="2676525"/>
          <a:ext cx="4457262" cy="5647506"/>
        </a:xfrm>
        <a:prstGeom prst="rect">
          <a:avLst/>
        </a:prstGeom>
      </xdr:spPr>
    </xdr:pic>
    <xdr:clientData/>
  </xdr:twoCellAnchor>
  <xdr:twoCellAnchor editAs="oneCell">
    <xdr:from>
      <xdr:col>18</xdr:col>
      <xdr:colOff>481195</xdr:colOff>
      <xdr:row>18</xdr:row>
      <xdr:rowOff>66675</xdr:rowOff>
    </xdr:from>
    <xdr:to>
      <xdr:col>25</xdr:col>
      <xdr:colOff>589888</xdr:colOff>
      <xdr:row>55</xdr:row>
      <xdr:rowOff>94448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CB01E1F-DC84-B4D1-8EA4-8D1451C4D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40170" y="2638425"/>
          <a:ext cx="4375893" cy="53141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5</xdr:col>
      <xdr:colOff>94594</xdr:colOff>
      <xdr:row>100</xdr:row>
      <xdr:rowOff>132530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9AA8140-0940-1BD0-1118-58E4FD16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858125"/>
          <a:ext cx="5247619" cy="65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stdpt2\RPL\GrpRevnu\PUBLIC\%23%20PCA%20Compliance\PCA%20Annual%20Report.2023%20PCA-22\3.%20%20Workpapers%20(Dirty)\NEW-PSE-PCA-WP-SEF-1T-SCH-95-Rate-Design-4-30-24.xlsx" TargetMode="External"/><Relationship Id="rId1" Type="http://schemas.openxmlformats.org/officeDocument/2006/relationships/externalLinkPath" Target="NEW-PSE-PCA-WP-SEF-1T-SCH-95-Rate-Design-4-30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 95 Supplemental Rates"/>
      <sheetName val="Lighting Rates"/>
      <sheetName val="Rate Impacts"/>
      <sheetName val="Workpapers -&gt;"/>
      <sheetName val="Rate Spread &amp; Design"/>
      <sheetName val="Lighting RD"/>
      <sheetName val="RevReq"/>
      <sheetName val="Inputs"/>
      <sheetName val="3mo Rate Impact"/>
      <sheetName val="15mo Rate Impact"/>
    </sheetNames>
    <sheetDataSet>
      <sheetData sheetId="0">
        <row r="14">
          <cell r="G14">
            <v>6.1410000000000006E-3</v>
          </cell>
          <cell r="H14">
            <v>2.921E-3</v>
          </cell>
        </row>
        <row r="15">
          <cell r="G15">
            <v>6.2500000000000003E-3</v>
          </cell>
          <cell r="H15">
            <v>2.9650000000000002E-3</v>
          </cell>
        </row>
        <row r="16">
          <cell r="G16">
            <v>6.1329999999999996E-3</v>
          </cell>
          <cell r="H16">
            <v>2.9069999999999999E-3</v>
          </cell>
        </row>
        <row r="21">
          <cell r="G21">
            <v>5.9839999999999997E-3</v>
          </cell>
          <cell r="H21">
            <v>2.8079999999999997E-3</v>
          </cell>
        </row>
        <row r="23">
          <cell r="G23">
            <v>5.5989999999999998E-3</v>
          </cell>
          <cell r="H23">
            <v>2.7040000000000002E-3</v>
          </cell>
        </row>
        <row r="27">
          <cell r="G27">
            <v>7.0340000000000003E-3</v>
          </cell>
          <cell r="H27">
            <v>3.3930000000000002E-3</v>
          </cell>
        </row>
        <row r="28">
          <cell r="G28">
            <v>6.7900000000000009E-3</v>
          </cell>
          <cell r="H28">
            <v>3.5570000000000003E-3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L30"/>
  <sheetViews>
    <sheetView tabSelected="1" zoomScaleNormal="100" workbookViewId="0">
      <pane ySplit="10" topLeftCell="A11" activePane="bottomLeft" state="frozen"/>
      <selection activeCell="D12" sqref="D12"/>
      <selection pane="bottomLeft" activeCell="C33" sqref="C33"/>
    </sheetView>
  </sheetViews>
  <sheetFormatPr defaultRowHeight="11.25" x14ac:dyDescent="0.2"/>
  <cols>
    <col min="1" max="1" width="5.42578125" style="1" customWidth="1"/>
    <col min="2" max="2" width="6.85546875" style="1" customWidth="1"/>
    <col min="3" max="3" width="21.7109375" style="1" bestFit="1" customWidth="1"/>
    <col min="4" max="4" width="23.28515625" style="1" customWidth="1"/>
    <col min="5" max="5" width="15.42578125" style="1" customWidth="1"/>
    <col min="6" max="6" width="13.28515625" style="1" customWidth="1"/>
    <col min="7" max="7" width="10.5703125" style="1" customWidth="1"/>
    <col min="8" max="8" width="19.7109375" style="1" bestFit="1" customWidth="1"/>
    <col min="9" max="9" width="19.7109375" style="1" customWidth="1"/>
    <col min="10" max="10" width="11.28515625" style="1" customWidth="1"/>
    <col min="11" max="11" width="0.7109375" style="1" customWidth="1"/>
    <col min="12" max="12" width="9.85546875" style="1" bestFit="1" customWidth="1"/>
    <col min="13" max="16384" width="9.140625" style="1"/>
  </cols>
  <sheetData>
    <row r="1" spans="1:12" x14ac:dyDescent="0.2">
      <c r="A1" s="74" t="s">
        <v>64</v>
      </c>
      <c r="B1" s="74"/>
      <c r="C1" s="74"/>
      <c r="D1" s="74"/>
      <c r="E1" s="75"/>
      <c r="F1" s="75"/>
      <c r="G1" s="75"/>
      <c r="H1" s="75"/>
      <c r="I1" s="75"/>
      <c r="J1" s="75"/>
    </row>
    <row r="2" spans="1:12" s="3" customFormat="1" x14ac:dyDescent="0.2">
      <c r="A2" s="74" t="s">
        <v>65</v>
      </c>
      <c r="B2" s="74"/>
      <c r="C2" s="74"/>
      <c r="D2" s="74"/>
      <c r="E2" s="75"/>
      <c r="F2" s="75"/>
      <c r="G2" s="75"/>
      <c r="H2" s="75"/>
      <c r="I2" s="75"/>
      <c r="J2" s="75"/>
    </row>
    <row r="3" spans="1:12" s="42" customFormat="1" x14ac:dyDescent="0.2">
      <c r="A3" s="74" t="s">
        <v>63</v>
      </c>
      <c r="B3" s="74"/>
      <c r="C3" s="74"/>
      <c r="D3" s="74"/>
      <c r="E3" s="75"/>
      <c r="F3" s="75"/>
      <c r="G3" s="75"/>
      <c r="H3" s="75"/>
      <c r="I3" s="75"/>
      <c r="J3" s="75"/>
    </row>
    <row r="4" spans="1:12" s="42" customFormat="1" x14ac:dyDescent="0.2">
      <c r="A4" s="76" t="s">
        <v>70</v>
      </c>
      <c r="B4" s="76"/>
      <c r="C4" s="76"/>
      <c r="D4" s="76"/>
      <c r="E4" s="77"/>
      <c r="F4" s="77"/>
      <c r="G4" s="77"/>
      <c r="H4" s="77"/>
      <c r="I4" s="77"/>
      <c r="J4" s="77"/>
    </row>
    <row r="5" spans="1:12" s="3" customFormat="1" x14ac:dyDescent="0.2">
      <c r="B5" s="15"/>
      <c r="C5" s="15"/>
      <c r="D5" s="16"/>
      <c r="E5" s="16"/>
      <c r="F5" s="16"/>
      <c r="G5" s="16"/>
      <c r="H5" s="16"/>
      <c r="I5" s="16"/>
      <c r="J5" s="16"/>
    </row>
    <row r="6" spans="1:12" x14ac:dyDescent="0.2">
      <c r="A6" s="70"/>
      <c r="B6" s="4"/>
      <c r="C6" s="4"/>
      <c r="D6" s="4"/>
      <c r="E6" s="4"/>
      <c r="F6" s="4"/>
      <c r="G6" s="4"/>
      <c r="H6" s="69" t="s">
        <v>74</v>
      </c>
      <c r="I6" s="69" t="s">
        <v>75</v>
      </c>
      <c r="J6" s="5"/>
    </row>
    <row r="7" spans="1:12" x14ac:dyDescent="0.2">
      <c r="A7" s="8"/>
      <c r="B7" s="6"/>
      <c r="C7" s="6"/>
      <c r="D7" s="6"/>
      <c r="E7" s="6"/>
      <c r="F7" s="6"/>
      <c r="G7" s="6"/>
      <c r="H7" s="14" t="s">
        <v>68</v>
      </c>
      <c r="I7" s="14" t="s">
        <v>69</v>
      </c>
      <c r="J7" s="7"/>
    </row>
    <row r="8" spans="1:12" x14ac:dyDescent="0.2">
      <c r="A8" s="8"/>
      <c r="B8" s="6"/>
      <c r="C8" s="6"/>
      <c r="D8" s="22"/>
      <c r="E8" s="22"/>
      <c r="F8" s="22"/>
      <c r="G8" s="22"/>
      <c r="H8" s="23" t="s">
        <v>1</v>
      </c>
      <c r="I8" s="23" t="s">
        <v>1</v>
      </c>
      <c r="J8" s="24"/>
    </row>
    <row r="9" spans="1:12" x14ac:dyDescent="0.2">
      <c r="A9" s="8"/>
      <c r="B9" s="6"/>
      <c r="C9" s="25" t="s">
        <v>19</v>
      </c>
      <c r="D9" s="25" t="s">
        <v>19</v>
      </c>
      <c r="E9" s="26" t="s">
        <v>5</v>
      </c>
      <c r="F9" s="26" t="s">
        <v>5</v>
      </c>
      <c r="G9" s="26"/>
      <c r="H9" s="23" t="s">
        <v>0</v>
      </c>
      <c r="I9" s="23" t="s">
        <v>0</v>
      </c>
      <c r="J9" s="24"/>
    </row>
    <row r="10" spans="1:12" ht="22.5" x14ac:dyDescent="0.2">
      <c r="A10" s="71" t="s">
        <v>78</v>
      </c>
      <c r="B10" s="72" t="s">
        <v>3</v>
      </c>
      <c r="C10" s="63" t="s">
        <v>82</v>
      </c>
      <c r="D10" s="63" t="s">
        <v>56</v>
      </c>
      <c r="E10" s="68" t="s">
        <v>74</v>
      </c>
      <c r="F10" s="68" t="s">
        <v>75</v>
      </c>
      <c r="G10" s="28" t="s">
        <v>2</v>
      </c>
      <c r="H10" s="27" t="s">
        <v>20</v>
      </c>
      <c r="I10" s="27" t="s">
        <v>20</v>
      </c>
      <c r="J10" s="29" t="s">
        <v>73</v>
      </c>
      <c r="L10" s="82" t="s">
        <v>13</v>
      </c>
    </row>
    <row r="11" spans="1:12" x14ac:dyDescent="0.2">
      <c r="A11" s="8"/>
      <c r="B11" s="73" t="s">
        <v>62</v>
      </c>
      <c r="C11" s="73" t="s">
        <v>61</v>
      </c>
      <c r="D11" s="65" t="s">
        <v>60</v>
      </c>
      <c r="E11" s="65" t="s">
        <v>59</v>
      </c>
      <c r="F11" s="65" t="s">
        <v>58</v>
      </c>
      <c r="G11" s="66" t="s">
        <v>57</v>
      </c>
      <c r="H11" s="65" t="s">
        <v>66</v>
      </c>
      <c r="I11" s="65" t="s">
        <v>67</v>
      </c>
      <c r="J11" s="67" t="s">
        <v>81</v>
      </c>
    </row>
    <row r="12" spans="1:12" x14ac:dyDescent="0.2">
      <c r="A12" s="8"/>
      <c r="B12" s="9"/>
      <c r="C12" s="9"/>
      <c r="D12" s="32"/>
      <c r="E12" s="31"/>
      <c r="F12" s="31"/>
      <c r="G12" s="34"/>
      <c r="H12" s="33"/>
      <c r="I12" s="33"/>
      <c r="J12" s="17"/>
    </row>
    <row r="13" spans="1:12" x14ac:dyDescent="0.2">
      <c r="A13" s="8">
        <v>1</v>
      </c>
      <c r="B13" s="9">
        <v>24</v>
      </c>
      <c r="C13" s="38">
        <f>'Phase 1&amp;2-2022 KWHs Load'!T6</f>
        <v>23572186.351999998</v>
      </c>
      <c r="D13" s="38">
        <f>'Phase 1&amp;2-2022 KWHs Load'!U6</f>
        <v>94056960.684000015</v>
      </c>
      <c r="E13" s="58">
        <f>'[1]Sch 95 Supplemental Rates'!$G$14</f>
        <v>6.1410000000000006E-3</v>
      </c>
      <c r="F13" s="58">
        <f>'[1]Sch 95 Supplemental Rates'!$H$14</f>
        <v>2.921E-3</v>
      </c>
      <c r="G13" s="40">
        <v>1</v>
      </c>
      <c r="H13" s="46">
        <f>(C13*E13)*G13</f>
        <v>144756.796387632</v>
      </c>
      <c r="I13" s="46">
        <f>(D13*F13)*G13</f>
        <v>274740.38215796405</v>
      </c>
      <c r="J13" s="17"/>
      <c r="K13" s="20"/>
      <c r="L13" s="46">
        <f>I13+H13</f>
        <v>419497.17854559608</v>
      </c>
    </row>
    <row r="14" spans="1:12" x14ac:dyDescent="0.2">
      <c r="A14" s="8">
        <f>1+A13</f>
        <v>2</v>
      </c>
      <c r="B14" s="9">
        <v>25</v>
      </c>
      <c r="C14" s="38">
        <f>'Phase 1&amp;2-2022 KWHs Load'!T7</f>
        <v>34149993.306999996</v>
      </c>
      <c r="D14" s="38">
        <f>'Phase 1&amp;2-2022 KWHs Load'!U7</f>
        <v>140231072.65400001</v>
      </c>
      <c r="E14" s="58">
        <f>'[1]Sch 95 Supplemental Rates'!$G$15</f>
        <v>6.2500000000000003E-3</v>
      </c>
      <c r="F14" s="58">
        <f>'[1]Sch 95 Supplemental Rates'!$H$15</f>
        <v>2.9650000000000002E-3</v>
      </c>
      <c r="G14" s="40">
        <v>1</v>
      </c>
      <c r="H14" s="46">
        <f t="shared" ref="H14:H19" si="0">(C14*E14)*G14</f>
        <v>213437.45816874999</v>
      </c>
      <c r="I14" s="46">
        <f t="shared" ref="I14:I19" si="1">(D14*F14)*G14</f>
        <v>415785.13041911006</v>
      </c>
      <c r="J14" s="17"/>
      <c r="K14" s="20"/>
      <c r="L14" s="46">
        <f t="shared" ref="L14:L20" si="2">I14+H14</f>
        <v>629222.58858786011</v>
      </c>
    </row>
    <row r="15" spans="1:12" x14ac:dyDescent="0.2">
      <c r="A15" s="8">
        <f t="shared" ref="A15:A25" si="3">1+A14</f>
        <v>3</v>
      </c>
      <c r="B15" s="9">
        <v>26</v>
      </c>
      <c r="C15" s="38">
        <f>'Phase 1&amp;2-2022 KWHs Load'!T8</f>
        <v>52838157.333999999</v>
      </c>
      <c r="D15" s="38">
        <f>'Phase 1&amp;2-2022 KWHs Load'!U8</f>
        <v>217814855.21000001</v>
      </c>
      <c r="E15" s="58">
        <f>'[1]Sch 95 Supplemental Rates'!$G$16</f>
        <v>6.1329999999999996E-3</v>
      </c>
      <c r="F15" s="58">
        <f>'[1]Sch 95 Supplemental Rates'!$H$16</f>
        <v>2.9069999999999999E-3</v>
      </c>
      <c r="G15" s="40">
        <v>1</v>
      </c>
      <c r="H15" s="46">
        <f t="shared" si="0"/>
        <v>324056.41892942198</v>
      </c>
      <c r="I15" s="46">
        <f t="shared" si="1"/>
        <v>633187.78409546998</v>
      </c>
      <c r="J15" s="17"/>
      <c r="K15" s="20"/>
      <c r="L15" s="46">
        <f t="shared" si="2"/>
        <v>957244.2030248919</v>
      </c>
    </row>
    <row r="16" spans="1:12" x14ac:dyDescent="0.2">
      <c r="A16" s="8">
        <f t="shared" si="3"/>
        <v>4</v>
      </c>
      <c r="B16" s="9">
        <v>31</v>
      </c>
      <c r="C16" s="38">
        <f>'Phase 1&amp;2-2022 KWHs Load'!T10</f>
        <v>25885146.055999998</v>
      </c>
      <c r="D16" s="38">
        <f>'Phase 1&amp;2-2022 KWHs Load'!U10</f>
        <v>105927769.154</v>
      </c>
      <c r="E16" s="58">
        <f>'[1]Sch 95 Supplemental Rates'!$G$21</f>
        <v>5.9839999999999997E-3</v>
      </c>
      <c r="F16" s="58">
        <f>'[1]Sch 95 Supplemental Rates'!$H$21</f>
        <v>2.8079999999999997E-3</v>
      </c>
      <c r="G16" s="40">
        <v>1</v>
      </c>
      <c r="H16" s="46">
        <f t="shared" si="0"/>
        <v>154896.71399910399</v>
      </c>
      <c r="I16" s="46">
        <f t="shared" si="1"/>
        <v>297445.17578443198</v>
      </c>
      <c r="J16" s="17"/>
      <c r="K16" s="20"/>
      <c r="L16" s="46">
        <f t="shared" si="2"/>
        <v>452341.88978353597</v>
      </c>
    </row>
    <row r="17" spans="1:12" x14ac:dyDescent="0.2">
      <c r="A17" s="8">
        <f t="shared" si="3"/>
        <v>5</v>
      </c>
      <c r="B17" s="9">
        <v>43</v>
      </c>
      <c r="C17" s="38">
        <f>'Phase 1&amp;2-2022 KWHs Load'!T11</f>
        <v>2095500</v>
      </c>
      <c r="D17" s="38">
        <f>'Phase 1&amp;2-2022 KWHs Load'!U11</f>
        <v>8196900</v>
      </c>
      <c r="E17" s="58">
        <f>'[1]Sch 95 Supplemental Rates'!$G$23</f>
        <v>5.5989999999999998E-3</v>
      </c>
      <c r="F17" s="58">
        <f>'[1]Sch 95 Supplemental Rates'!$H$23</f>
        <v>2.7040000000000002E-3</v>
      </c>
      <c r="G17" s="40">
        <v>1</v>
      </c>
      <c r="H17" s="46">
        <f t="shared" si="0"/>
        <v>11732.7045</v>
      </c>
      <c r="I17" s="46">
        <f t="shared" si="1"/>
        <v>22164.417600000001</v>
      </c>
      <c r="J17" s="17"/>
      <c r="L17" s="46">
        <f t="shared" si="2"/>
        <v>33897.122100000001</v>
      </c>
    </row>
    <row r="18" spans="1:12" x14ac:dyDescent="0.2">
      <c r="A18" s="8">
        <f t="shared" si="3"/>
        <v>6</v>
      </c>
      <c r="B18" s="9">
        <v>46</v>
      </c>
      <c r="C18" s="38">
        <f>'Phase 1&amp;2-2022 KWHs Load'!T13</f>
        <v>3059358</v>
      </c>
      <c r="D18" s="38">
        <f>'Phase 1&amp;2-2022 KWHs Load'!U13</f>
        <v>12991983.6</v>
      </c>
      <c r="E18" s="58">
        <f>'[1]Sch 95 Supplemental Rates'!$G$27</f>
        <v>7.0340000000000003E-3</v>
      </c>
      <c r="F18" s="58">
        <f>'[1]Sch 95 Supplemental Rates'!$H$27</f>
        <v>3.3930000000000002E-3</v>
      </c>
      <c r="G18" s="40">
        <v>1</v>
      </c>
      <c r="H18" s="46">
        <f t="shared" si="0"/>
        <v>21519.524172000001</v>
      </c>
      <c r="I18" s="46">
        <f t="shared" si="1"/>
        <v>44081.800354799998</v>
      </c>
      <c r="J18" s="17"/>
      <c r="L18" s="46">
        <f t="shared" si="2"/>
        <v>65601.324526800003</v>
      </c>
    </row>
    <row r="19" spans="1:12" x14ac:dyDescent="0.2">
      <c r="A19" s="8">
        <f t="shared" si="3"/>
        <v>7</v>
      </c>
      <c r="B19" s="9">
        <v>49</v>
      </c>
      <c r="C19" s="38">
        <f>'Phase 1&amp;2-2022 KWHs Load'!T14</f>
        <v>34918269.979000002</v>
      </c>
      <c r="D19" s="38">
        <f>'Phase 1&amp;2-2022 KWHs Load'!U14</f>
        <v>137949042.36199999</v>
      </c>
      <c r="E19" s="58">
        <f>'[1]Sch 95 Supplemental Rates'!$G$28</f>
        <v>6.7900000000000009E-3</v>
      </c>
      <c r="F19" s="58">
        <f>'[1]Sch 95 Supplemental Rates'!$H$28</f>
        <v>3.5570000000000003E-3</v>
      </c>
      <c r="G19" s="40">
        <v>1</v>
      </c>
      <c r="H19" s="46">
        <f t="shared" si="0"/>
        <v>237095.05315741003</v>
      </c>
      <c r="I19" s="46">
        <f t="shared" si="1"/>
        <v>490684.74368163402</v>
      </c>
      <c r="J19" s="17"/>
      <c r="L19" s="46">
        <f t="shared" si="2"/>
        <v>727779.79683904408</v>
      </c>
    </row>
    <row r="20" spans="1:12" ht="12" thickBot="1" x14ac:dyDescent="0.25">
      <c r="A20" s="8">
        <f t="shared" si="3"/>
        <v>8</v>
      </c>
      <c r="B20" s="9"/>
      <c r="C20" s="39">
        <f>SUM(C13:C19)</f>
        <v>176518611.028</v>
      </c>
      <c r="D20" s="39">
        <f>SUM(D13:D19)</f>
        <v>717168583.66400003</v>
      </c>
      <c r="E20" s="30"/>
      <c r="F20" s="30"/>
      <c r="G20" s="30"/>
      <c r="H20" s="47">
        <f>SUM(H13:H19)</f>
        <v>1107494.6693143179</v>
      </c>
      <c r="I20" s="47">
        <f>SUM(I13:I19)</f>
        <v>2178089.4340934097</v>
      </c>
      <c r="J20" s="17"/>
      <c r="L20" s="47">
        <f t="shared" si="2"/>
        <v>3285584.1034077276</v>
      </c>
    </row>
    <row r="21" spans="1:12" ht="12" thickTop="1" x14ac:dyDescent="0.2">
      <c r="A21" s="8">
        <f t="shared" si="3"/>
        <v>9</v>
      </c>
      <c r="B21" s="9"/>
      <c r="C21" s="9"/>
      <c r="D21" s="32"/>
      <c r="E21" s="30"/>
      <c r="F21" s="30"/>
      <c r="G21" s="30"/>
      <c r="H21" s="64"/>
      <c r="I21" s="64"/>
      <c r="J21" s="17"/>
    </row>
    <row r="22" spans="1:12" s="2" customFormat="1" x14ac:dyDescent="0.2">
      <c r="A22" s="8">
        <f t="shared" si="3"/>
        <v>10</v>
      </c>
      <c r="B22" s="35" t="s">
        <v>71</v>
      </c>
      <c r="C22" s="35"/>
      <c r="D22" s="35"/>
      <c r="E22" s="30"/>
      <c r="F22" s="30"/>
      <c r="G22" s="30"/>
      <c r="H22" s="36"/>
      <c r="I22" s="36"/>
      <c r="J22" s="18">
        <f>'Schedule 139 Tariff Rates'!H5</f>
        <v>-4.8783E-2</v>
      </c>
    </row>
    <row r="23" spans="1:12" s="2" customFormat="1" x14ac:dyDescent="0.2">
      <c r="A23" s="8">
        <f t="shared" si="3"/>
        <v>11</v>
      </c>
      <c r="B23" s="35" t="s">
        <v>76</v>
      </c>
      <c r="C23" s="35"/>
      <c r="D23" s="35"/>
      <c r="E23" s="30"/>
      <c r="F23" s="30"/>
      <c r="G23" s="30"/>
      <c r="H23" s="36"/>
      <c r="I23" s="36"/>
      <c r="J23" s="18">
        <f>'Schedule 139 Tariff Rates'!H8</f>
        <v>-3.2320000000000001E-3</v>
      </c>
    </row>
    <row r="24" spans="1:12" s="2" customFormat="1" x14ac:dyDescent="0.2">
      <c r="A24" s="8">
        <f t="shared" si="3"/>
        <v>12</v>
      </c>
      <c r="B24" s="35" t="s">
        <v>77</v>
      </c>
      <c r="C24" s="35"/>
      <c r="D24" s="35"/>
      <c r="E24" s="30"/>
      <c r="F24" s="30"/>
      <c r="G24" s="30"/>
      <c r="H24" s="31">
        <f>-ROUND(H20/C20,6)+J23</f>
        <v>-9.5060000000000006E-3</v>
      </c>
      <c r="I24" s="31">
        <f>-ROUND(I20/D20,6)</f>
        <v>-3.0370000000000002E-3</v>
      </c>
      <c r="J24" s="17"/>
    </row>
    <row r="25" spans="1:12" x14ac:dyDescent="0.2">
      <c r="A25" s="8">
        <f t="shared" si="3"/>
        <v>13</v>
      </c>
      <c r="B25" s="10" t="s">
        <v>72</v>
      </c>
      <c r="C25" s="10"/>
      <c r="D25" s="10"/>
      <c r="E25" s="9"/>
      <c r="F25" s="9"/>
      <c r="G25" s="9"/>
      <c r="H25" s="31">
        <f>J22+H24</f>
        <v>-5.8289000000000001E-2</v>
      </c>
      <c r="I25" s="31">
        <f>J22+I24</f>
        <v>-5.1819999999999998E-2</v>
      </c>
      <c r="J25" s="17"/>
    </row>
    <row r="26" spans="1:12" x14ac:dyDescent="0.2">
      <c r="A26" s="11"/>
      <c r="B26" s="12"/>
      <c r="C26" s="12"/>
      <c r="D26" s="12"/>
      <c r="E26" s="12"/>
      <c r="F26" s="12"/>
      <c r="G26" s="12"/>
      <c r="H26" s="12"/>
      <c r="I26" s="12"/>
      <c r="J26" s="13"/>
    </row>
    <row r="28" spans="1:12" x14ac:dyDescent="0.2">
      <c r="D28" s="45" t="s">
        <v>9</v>
      </c>
    </row>
    <row r="29" spans="1:12" x14ac:dyDescent="0.2">
      <c r="D29" s="37">
        <f>D20-'Phase 1&amp;2-2022 KWHs Load'!O26</f>
        <v>0</v>
      </c>
    </row>
    <row r="30" spans="1:12" x14ac:dyDescent="0.2">
      <c r="D30" s="37"/>
    </row>
  </sheetData>
  <mergeCells count="4">
    <mergeCell ref="A1:J1"/>
    <mergeCell ref="A2:J2"/>
    <mergeCell ref="A3:J3"/>
    <mergeCell ref="A4:J4"/>
  </mergeCells>
  <phoneticPr fontId="15" type="noConversion"/>
  <pageMargins left="0.7" right="0.7" top="0.75" bottom="0.75" header="0.3" footer="0.3"/>
  <pageSetup scale="7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"/>
  <sheetViews>
    <sheetView workbookViewId="0">
      <selection activeCell="O17" sqref="O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H18"/>
  <sheetViews>
    <sheetView workbookViewId="0">
      <pane ySplit="18" topLeftCell="A19" activePane="bottomLeft" state="frozen"/>
      <selection activeCell="D12" sqref="D12"/>
      <selection pane="bottomLeft" activeCell="H8" sqref="H8"/>
    </sheetView>
  </sheetViews>
  <sheetFormatPr defaultRowHeight="11.25" x14ac:dyDescent="0.2"/>
  <cols>
    <col min="1" max="1" width="10.28515625" style="1" bestFit="1" customWidth="1"/>
    <col min="2" max="2" width="14.5703125" style="1" bestFit="1" customWidth="1"/>
    <col min="3" max="3" width="18.42578125" style="1" bestFit="1" customWidth="1"/>
    <col min="4" max="4" width="17.42578125" style="1" bestFit="1" customWidth="1"/>
    <col min="5" max="5" width="16.5703125" style="1" bestFit="1" customWidth="1"/>
    <col min="6" max="6" width="17" style="1" bestFit="1" customWidth="1"/>
    <col min="7" max="7" width="17.5703125" style="1" bestFit="1" customWidth="1"/>
    <col min="8" max="8" width="16.5703125" style="1" bestFit="1" customWidth="1"/>
    <col min="9" max="16384" width="9.140625" style="1"/>
  </cols>
  <sheetData>
    <row r="1" spans="1:8" x14ac:dyDescent="0.2">
      <c r="A1" s="3" t="s">
        <v>4</v>
      </c>
    </row>
    <row r="2" spans="1:8" x14ac:dyDescent="0.2">
      <c r="A2" s="3" t="s">
        <v>38</v>
      </c>
    </row>
    <row r="3" spans="1:8" x14ac:dyDescent="0.2">
      <c r="C3" s="48">
        <v>2019</v>
      </c>
      <c r="D3" s="48">
        <v>2020</v>
      </c>
      <c r="E3" s="48">
        <v>2021</v>
      </c>
      <c r="F3" s="48">
        <v>2022</v>
      </c>
      <c r="G3" s="48">
        <v>2023</v>
      </c>
      <c r="H3" s="55">
        <v>2024</v>
      </c>
    </row>
    <row r="4" spans="1:8" x14ac:dyDescent="0.2">
      <c r="C4" s="44" t="s">
        <v>36</v>
      </c>
      <c r="D4" s="44" t="s">
        <v>35</v>
      </c>
      <c r="E4" s="44" t="s">
        <v>34</v>
      </c>
      <c r="F4" s="44" t="s">
        <v>37</v>
      </c>
      <c r="G4" s="44" t="s">
        <v>23</v>
      </c>
      <c r="H4" s="43" t="s">
        <v>24</v>
      </c>
    </row>
    <row r="5" spans="1:8" x14ac:dyDescent="0.2">
      <c r="A5" s="3" t="s">
        <v>39</v>
      </c>
      <c r="B5" s="3"/>
      <c r="C5" s="59">
        <v>-4.7125E-2</v>
      </c>
      <c r="D5" s="59">
        <v>-4.5634000000000001E-2</v>
      </c>
      <c r="E5" s="59">
        <v>-4.4882999999999999E-2</v>
      </c>
      <c r="F5" s="59">
        <v>-3.9618E-2</v>
      </c>
      <c r="G5" s="59">
        <v>-4.7826E-2</v>
      </c>
      <c r="H5" s="62">
        <v>-4.8783E-2</v>
      </c>
    </row>
    <row r="6" spans="1:8" x14ac:dyDescent="0.2">
      <c r="A6" s="3"/>
      <c r="B6" s="3"/>
      <c r="C6" s="50"/>
      <c r="D6" s="50"/>
      <c r="E6" s="50"/>
      <c r="F6" s="49"/>
      <c r="G6" s="49"/>
      <c r="H6" s="56"/>
    </row>
    <row r="7" spans="1:8" x14ac:dyDescent="0.2">
      <c r="A7" s="3" t="s">
        <v>40</v>
      </c>
      <c r="B7" s="3"/>
      <c r="C7" s="50"/>
      <c r="D7" s="50"/>
      <c r="E7" s="50"/>
      <c r="F7" s="49"/>
      <c r="G7" s="49"/>
      <c r="H7" s="56"/>
    </row>
    <row r="8" spans="1:8" x14ac:dyDescent="0.2">
      <c r="A8" s="3"/>
      <c r="B8" s="1" t="s">
        <v>21</v>
      </c>
      <c r="C8" s="50"/>
      <c r="D8" s="50"/>
      <c r="E8" s="59">
        <v>-5.8100000000000003E-4</v>
      </c>
      <c r="F8" s="59">
        <v>-5.8100000000000003E-4</v>
      </c>
      <c r="G8" s="59">
        <v>-2.1150000000000001E-3</v>
      </c>
      <c r="H8" s="62">
        <v>-3.2320000000000001E-3</v>
      </c>
    </row>
    <row r="9" spans="1:8" x14ac:dyDescent="0.2">
      <c r="A9" s="3"/>
      <c r="B9" s="1" t="s">
        <v>22</v>
      </c>
      <c r="C9" s="50"/>
      <c r="D9" s="50"/>
      <c r="E9" s="50"/>
      <c r="F9" s="49"/>
      <c r="G9" s="59">
        <v>-1.9859999999999999E-3</v>
      </c>
      <c r="H9" s="57">
        <f>H8</f>
        <v>-3.2320000000000001E-3</v>
      </c>
    </row>
    <row r="10" spans="1:8" x14ac:dyDescent="0.2">
      <c r="A10" s="3"/>
      <c r="B10" s="3"/>
      <c r="C10" s="51"/>
      <c r="D10" s="49"/>
      <c r="E10" s="49"/>
      <c r="F10" s="49"/>
      <c r="G10" s="49"/>
      <c r="H10" s="56"/>
    </row>
    <row r="11" spans="1:8" x14ac:dyDescent="0.2">
      <c r="A11" s="3" t="s">
        <v>41</v>
      </c>
      <c r="B11" s="3"/>
      <c r="C11" s="51"/>
      <c r="D11" s="49"/>
      <c r="E11" s="49"/>
      <c r="F11" s="49"/>
      <c r="G11" s="49"/>
      <c r="H11" s="56"/>
    </row>
    <row r="12" spans="1:8" x14ac:dyDescent="0.2">
      <c r="A12" s="3" t="s">
        <v>15</v>
      </c>
      <c r="B12" s="1" t="s">
        <v>12</v>
      </c>
      <c r="C12" s="52"/>
      <c r="D12" s="60">
        <v>4.367E-2</v>
      </c>
      <c r="E12" s="60">
        <v>4.4540000000000003E-2</v>
      </c>
      <c r="F12" s="60">
        <v>4.5429999999999998E-2</v>
      </c>
      <c r="G12" s="60">
        <v>4.6339999999999999E-2</v>
      </c>
      <c r="H12" s="61">
        <v>4.727E-2</v>
      </c>
    </row>
    <row r="13" spans="1:8" x14ac:dyDescent="0.2">
      <c r="A13" s="3" t="s">
        <v>16</v>
      </c>
      <c r="B13" s="19" t="s">
        <v>11</v>
      </c>
      <c r="C13" s="53"/>
      <c r="D13" s="60">
        <v>4.3400000000000001E-2</v>
      </c>
      <c r="E13" s="60">
        <v>4.4269999999999997E-2</v>
      </c>
      <c r="F13" s="60">
        <v>4.5159999999999999E-2</v>
      </c>
      <c r="G13" s="60">
        <v>4.6059999999999997E-2</v>
      </c>
      <c r="H13" s="61">
        <v>4.6980000000000001E-2</v>
      </c>
    </row>
    <row r="14" spans="1:8" x14ac:dyDescent="0.2">
      <c r="A14" s="3" t="s">
        <v>17</v>
      </c>
      <c r="B14" s="19" t="s">
        <v>18</v>
      </c>
      <c r="C14" s="53"/>
      <c r="D14" s="60">
        <v>4.3229999999999998E-2</v>
      </c>
      <c r="E14" s="60">
        <v>4.4089999999999997E-2</v>
      </c>
      <c r="F14" s="60">
        <v>4.4970000000000003E-2</v>
      </c>
      <c r="G14" s="60">
        <v>4.5870000000000001E-2</v>
      </c>
      <c r="H14" s="61">
        <v>4.6789999999999998E-2</v>
      </c>
    </row>
    <row r="15" spans="1:8" x14ac:dyDescent="0.2">
      <c r="A15" s="3"/>
      <c r="C15" s="52"/>
      <c r="D15" s="60"/>
      <c r="E15" s="60"/>
      <c r="F15" s="60"/>
      <c r="G15" s="60"/>
      <c r="H15" s="61"/>
    </row>
    <row r="16" spans="1:8" x14ac:dyDescent="0.2">
      <c r="A16" s="3" t="s">
        <v>6</v>
      </c>
      <c r="B16" s="1" t="s">
        <v>12</v>
      </c>
      <c r="C16" s="52"/>
      <c r="D16" s="60"/>
      <c r="E16" s="60">
        <v>4.4540000000000003E-2</v>
      </c>
      <c r="F16" s="60">
        <v>4.5429999999999998E-2</v>
      </c>
      <c r="G16" s="60">
        <v>4.6339999999999999E-2</v>
      </c>
      <c r="H16" s="61">
        <v>4.727E-2</v>
      </c>
    </row>
    <row r="17" spans="1:8" x14ac:dyDescent="0.2">
      <c r="A17" s="3" t="s">
        <v>8</v>
      </c>
      <c r="B17" s="19" t="s">
        <v>11</v>
      </c>
      <c r="C17" s="53"/>
      <c r="D17" s="60"/>
      <c r="E17" s="60">
        <v>4.4269999999999997E-2</v>
      </c>
      <c r="F17" s="60">
        <v>4.5159999999999999E-2</v>
      </c>
      <c r="G17" s="60">
        <v>4.6059999999999997E-2</v>
      </c>
      <c r="H17" s="61">
        <v>4.6980000000000001E-2</v>
      </c>
    </row>
    <row r="18" spans="1:8" x14ac:dyDescent="0.2">
      <c r="A18" s="3" t="s">
        <v>7</v>
      </c>
      <c r="B18" s="19" t="s">
        <v>10</v>
      </c>
      <c r="C18" s="53"/>
      <c r="D18" s="60"/>
      <c r="E18" s="60">
        <v>4.4089999999999997E-2</v>
      </c>
      <c r="F18" s="60">
        <v>4.4970000000000003E-2</v>
      </c>
      <c r="G18" s="60">
        <v>4.5870000000000001E-2</v>
      </c>
      <c r="H18" s="61">
        <v>4.6789999999999998E-2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U35"/>
  <sheetViews>
    <sheetView workbookViewId="0">
      <pane ySplit="5" topLeftCell="A6" activePane="bottomLeft" state="frozen"/>
      <selection activeCell="D12" sqref="D12"/>
      <selection pane="bottomLeft" activeCell="A5" sqref="A5:N26"/>
    </sheetView>
  </sheetViews>
  <sheetFormatPr defaultRowHeight="11.25" x14ac:dyDescent="0.2"/>
  <cols>
    <col min="1" max="1" width="13.140625" style="1" bestFit="1" customWidth="1"/>
    <col min="2" max="2" width="17" style="1" bestFit="1" customWidth="1"/>
    <col min="3" max="14" width="12.7109375" style="1" bestFit="1" customWidth="1"/>
    <col min="15" max="15" width="12.85546875" style="41" bestFit="1" customWidth="1"/>
    <col min="16" max="17" width="3" style="1" customWidth="1"/>
    <col min="18" max="18" width="9.7109375" style="1" customWidth="1"/>
    <col min="19" max="21" width="10.7109375" style="1" bestFit="1" customWidth="1"/>
    <col min="22" max="30" width="3" style="1" customWidth="1"/>
    <col min="31" max="31" width="7" style="1" customWidth="1"/>
    <col min="32" max="43" width="3" style="1" customWidth="1"/>
    <col min="44" max="44" width="7" style="1" customWidth="1"/>
    <col min="45" max="69" width="3" style="1" customWidth="1"/>
    <col min="70" max="70" width="7" style="1" customWidth="1"/>
    <col min="71" max="83" width="3" style="1" customWidth="1"/>
    <col min="84" max="84" width="6" style="1" customWidth="1"/>
    <col min="85" max="87" width="3" style="1" customWidth="1"/>
    <col min="88" max="109" width="4" style="1" customWidth="1"/>
    <col min="110" max="110" width="8" style="1" customWidth="1"/>
    <col min="111" max="118" width="4" style="1" customWidth="1"/>
    <col min="119" max="119" width="8" style="1" customWidth="1"/>
    <col min="120" max="125" width="4" style="1" customWidth="1"/>
    <col min="126" max="126" width="7" style="1" customWidth="1"/>
    <col min="127" max="131" width="4" style="1" customWidth="1"/>
    <col min="132" max="132" width="8" style="1" customWidth="1"/>
    <col min="133" max="135" width="4" style="1" customWidth="1"/>
    <col min="136" max="136" width="7" style="1" customWidth="1"/>
    <col min="137" max="143" width="4" style="1" customWidth="1"/>
    <col min="144" max="144" width="6" style="1" customWidth="1"/>
    <col min="145" max="164" width="4" style="1" customWidth="1"/>
    <col min="165" max="165" width="7" style="1" customWidth="1"/>
    <col min="166" max="188" width="4" style="1" customWidth="1"/>
    <col min="189" max="189" width="8" style="1" customWidth="1"/>
    <col min="190" max="192" width="4" style="1" customWidth="1"/>
    <col min="193" max="193" width="7" style="1" customWidth="1"/>
    <col min="194" max="212" width="4" style="1" customWidth="1"/>
    <col min="213" max="213" width="7" style="1" customWidth="1"/>
    <col min="214" max="228" width="4" style="1" customWidth="1"/>
    <col min="229" max="229" width="7" style="1" customWidth="1"/>
    <col min="230" max="244" width="4" style="1" customWidth="1"/>
    <col min="245" max="245" width="8" style="1" customWidth="1"/>
    <col min="246" max="252" width="4" style="1" customWidth="1"/>
    <col min="253" max="253" width="7" style="1" customWidth="1"/>
    <col min="254" max="296" width="4" style="1" customWidth="1"/>
    <col min="297" max="297" width="7" style="1" customWidth="1"/>
    <col min="298" max="300" width="4" style="1" customWidth="1"/>
    <col min="301" max="301" width="8" style="1" customWidth="1"/>
    <col min="302" max="313" width="4" style="1" customWidth="1"/>
    <col min="314" max="314" width="8" style="1" customWidth="1"/>
    <col min="315" max="324" width="4" style="1" customWidth="1"/>
    <col min="325" max="325" width="8" style="1" customWidth="1"/>
    <col min="326" max="328" width="4" style="1" customWidth="1"/>
    <col min="329" max="330" width="8" style="1" customWidth="1"/>
    <col min="331" max="372" width="4" style="1" customWidth="1"/>
    <col min="373" max="373" width="8" style="1" customWidth="1"/>
    <col min="374" max="392" width="4" style="1" customWidth="1"/>
    <col min="393" max="393" width="6" style="1" customWidth="1"/>
    <col min="394" max="413" width="4" style="1" customWidth="1"/>
    <col min="414" max="414" width="8" style="1" customWidth="1"/>
    <col min="415" max="417" width="4" style="1" customWidth="1"/>
    <col min="418" max="418" width="7" style="1" customWidth="1"/>
    <col min="419" max="422" width="4" style="1" customWidth="1"/>
    <col min="423" max="423" width="8" style="1" customWidth="1"/>
    <col min="424" max="424" width="4" style="1" customWidth="1"/>
    <col min="425" max="425" width="8" style="1" customWidth="1"/>
    <col min="426" max="463" width="4" style="1" customWidth="1"/>
    <col min="464" max="464" width="8" style="1" customWidth="1"/>
    <col min="465" max="508" width="4" style="1" customWidth="1"/>
    <col min="509" max="509" width="7" style="1" customWidth="1"/>
    <col min="510" max="517" width="4" style="1" customWidth="1"/>
    <col min="518" max="518" width="7" style="1" customWidth="1"/>
    <col min="519" max="552" width="4" style="1" customWidth="1"/>
    <col min="553" max="553" width="7" style="1" customWidth="1"/>
    <col min="554" max="608" width="4" style="1" customWidth="1"/>
    <col min="609" max="609" width="7" style="1" customWidth="1"/>
    <col min="610" max="611" width="4" style="1" customWidth="1"/>
    <col min="612" max="612" width="7" style="1" customWidth="1"/>
    <col min="613" max="639" width="4" style="1" customWidth="1"/>
    <col min="640" max="640" width="7" style="1" customWidth="1"/>
    <col min="641" max="641" width="4" style="1" customWidth="1"/>
    <col min="642" max="642" width="8" style="1" customWidth="1"/>
    <col min="643" max="645" width="4" style="1" customWidth="1"/>
    <col min="646" max="646" width="6" style="1" customWidth="1"/>
    <col min="647" max="657" width="4" style="1" customWidth="1"/>
    <col min="658" max="658" width="7" style="1" customWidth="1"/>
    <col min="659" max="694" width="4" style="1" customWidth="1"/>
    <col min="695" max="707" width="5" style="1" customWidth="1"/>
    <col min="708" max="708" width="8" style="1" customWidth="1"/>
    <col min="709" max="709" width="9" style="1" customWidth="1"/>
    <col min="710" max="718" width="5" style="1" customWidth="1"/>
    <col min="719" max="719" width="9" style="1" customWidth="1"/>
    <col min="720" max="729" width="5" style="1" customWidth="1"/>
    <col min="730" max="730" width="9" style="1" customWidth="1"/>
    <col min="731" max="744" width="5" style="1" customWidth="1"/>
    <col min="745" max="745" width="9" style="1" customWidth="1"/>
    <col min="746" max="748" width="5" style="1" customWidth="1"/>
    <col min="749" max="749" width="7" style="1" customWidth="1"/>
    <col min="750" max="811" width="5" style="1" customWidth="1"/>
    <col min="812" max="812" width="7" style="1" customWidth="1"/>
    <col min="813" max="813" width="5" style="1" customWidth="1"/>
    <col min="814" max="814" width="8" style="1" customWidth="1"/>
    <col min="815" max="819" width="5" style="1" customWidth="1"/>
    <col min="820" max="820" width="8" style="1" customWidth="1"/>
    <col min="821" max="928" width="5" style="1" customWidth="1"/>
    <col min="929" max="929" width="8" style="1" customWidth="1"/>
    <col min="930" max="955" width="5" style="1" customWidth="1"/>
    <col min="956" max="956" width="9" style="1" customWidth="1"/>
    <col min="957" max="989" width="5" style="1" customWidth="1"/>
    <col min="990" max="990" width="9" style="1" customWidth="1"/>
    <col min="991" max="1019" width="5" style="1" customWidth="1"/>
    <col min="1020" max="1020" width="8" style="1" customWidth="1"/>
    <col min="1021" max="1072" width="5" style="1" customWidth="1"/>
    <col min="1073" max="1073" width="7" style="1" customWidth="1"/>
    <col min="1074" max="1137" width="5" style="1" customWidth="1"/>
    <col min="1138" max="1138" width="9" style="1" customWidth="1"/>
    <col min="1139" max="1148" width="5" style="1" customWidth="1"/>
    <col min="1149" max="1149" width="8" style="1" customWidth="1"/>
    <col min="1150" max="1216" width="5" style="1" customWidth="1"/>
    <col min="1217" max="1217" width="9" style="1" customWidth="1"/>
    <col min="1218" max="1220" width="5" style="1" customWidth="1"/>
    <col min="1221" max="1221" width="9" style="1" customWidth="1"/>
    <col min="1222" max="1255" width="5" style="1" customWidth="1"/>
    <col min="1256" max="1256" width="8" style="1" customWidth="1"/>
    <col min="1257" max="1262" width="5" style="1" customWidth="1"/>
    <col min="1263" max="1263" width="8" style="1" customWidth="1"/>
    <col min="1264" max="1280" width="5" style="1" customWidth="1"/>
    <col min="1281" max="1281" width="8" style="1" customWidth="1"/>
    <col min="1282" max="1313" width="5" style="1" customWidth="1"/>
    <col min="1314" max="1314" width="8" style="1" customWidth="1"/>
    <col min="1315" max="1349" width="5" style="1" customWidth="1"/>
    <col min="1350" max="1350" width="7" style="1" customWidth="1"/>
    <col min="1351" max="1386" width="5" style="1" customWidth="1"/>
    <col min="1387" max="1387" width="8" style="1" customWidth="1"/>
    <col min="1388" max="1406" width="5" style="1" customWidth="1"/>
    <col min="1407" max="1407" width="9" style="1" customWidth="1"/>
    <col min="1408" max="1465" width="5" style="1" customWidth="1"/>
    <col min="1466" max="1466" width="9" style="1" customWidth="1"/>
    <col min="1467" max="1491" width="5" style="1" customWidth="1"/>
    <col min="1492" max="1492" width="8" style="1" customWidth="1"/>
    <col min="1493" max="1501" width="5" style="1" customWidth="1"/>
    <col min="1502" max="1502" width="9" style="1" customWidth="1"/>
    <col min="1503" max="1529" width="5" style="1" customWidth="1"/>
    <col min="1530" max="1530" width="9" style="1" customWidth="1"/>
    <col min="1531" max="1534" width="5" style="1" customWidth="1"/>
    <col min="1535" max="1535" width="8" style="1" customWidth="1"/>
    <col min="1536" max="1564" width="5" style="1" customWidth="1"/>
    <col min="1565" max="1565" width="9" style="1" customWidth="1"/>
    <col min="1566" max="1576" width="5" style="1" customWidth="1"/>
    <col min="1577" max="1577" width="9" style="1" customWidth="1"/>
    <col min="1578" max="1751" width="5" style="1" customWidth="1"/>
    <col min="1752" max="1752" width="9" style="1" customWidth="1"/>
    <col min="1753" max="1757" width="5" style="1" customWidth="1"/>
    <col min="1758" max="1758" width="8" style="1" customWidth="1"/>
    <col min="1759" max="1762" width="5" style="1" customWidth="1"/>
    <col min="1763" max="1763" width="8" style="1" customWidth="1"/>
    <col min="1764" max="1792" width="5" style="1" customWidth="1"/>
    <col min="1793" max="1793" width="8" style="1" customWidth="1"/>
    <col min="1794" max="1795" width="5" style="1" customWidth="1"/>
    <col min="1796" max="1796" width="8" style="1" customWidth="1"/>
    <col min="1797" max="1845" width="5" style="1" customWidth="1"/>
    <col min="1846" max="1846" width="9" style="1" customWidth="1"/>
    <col min="1847" max="1850" width="5" style="1" customWidth="1"/>
    <col min="1851" max="1851" width="9" style="1" customWidth="1"/>
    <col min="1852" max="1880" width="5" style="1" customWidth="1"/>
    <col min="1881" max="1881" width="9" style="1" customWidth="1"/>
    <col min="1882" max="1919" width="5" style="1" customWidth="1"/>
    <col min="1920" max="1920" width="9" style="1" customWidth="1"/>
    <col min="1921" max="1927" width="5" style="1" customWidth="1"/>
    <col min="1928" max="1928" width="8" style="1" customWidth="1"/>
    <col min="1929" max="2017" width="5" style="1" customWidth="1"/>
    <col min="2018" max="2018" width="9" style="1" customWidth="1"/>
    <col min="2019" max="2023" width="5" style="1" customWidth="1"/>
    <col min="2024" max="2024" width="8" style="1" customWidth="1"/>
    <col min="2025" max="2062" width="5" style="1" customWidth="1"/>
    <col min="2063" max="2063" width="8" style="1" customWidth="1"/>
    <col min="2064" max="2096" width="5" style="1" customWidth="1"/>
    <col min="2097" max="2097" width="7" style="1" customWidth="1"/>
    <col min="2098" max="2100" width="5" style="1" customWidth="1"/>
    <col min="2101" max="2101" width="8" style="1" customWidth="1"/>
    <col min="2102" max="2105" width="5" style="1" customWidth="1"/>
    <col min="2106" max="2106" width="8" style="1" customWidth="1"/>
    <col min="2107" max="2116" width="6" style="1" customWidth="1"/>
    <col min="2117" max="2117" width="9" style="1" customWidth="1"/>
    <col min="2118" max="2137" width="6" style="1" customWidth="1"/>
    <col min="2138" max="2138" width="10" style="1" bestFit="1" customWidth="1"/>
    <col min="2139" max="2176" width="6" style="1" customWidth="1"/>
    <col min="2177" max="2177" width="9" style="1" customWidth="1"/>
    <col min="2178" max="2182" width="6" style="1" customWidth="1"/>
    <col min="2183" max="2183" width="10" style="1" bestFit="1" customWidth="1"/>
    <col min="2184" max="2308" width="6" style="1" customWidth="1"/>
    <col min="2309" max="2309" width="10" style="1" bestFit="1" customWidth="1"/>
    <col min="2310" max="2314" width="6" style="1" customWidth="1"/>
    <col min="2315" max="2315" width="10" style="1" bestFit="1" customWidth="1"/>
    <col min="2316" max="2324" width="6" style="1" customWidth="1"/>
    <col min="2325" max="2325" width="10" style="1" bestFit="1" customWidth="1"/>
    <col min="2326" max="2326" width="6" style="1" customWidth="1"/>
    <col min="2327" max="2327" width="9" style="1" customWidth="1"/>
    <col min="2328" max="2338" width="6" style="1" customWidth="1"/>
    <col min="2339" max="2339" width="8" style="1" customWidth="1"/>
    <col min="2340" max="2352" width="6" style="1" customWidth="1"/>
    <col min="2353" max="2353" width="10" style="1" bestFit="1" customWidth="1"/>
    <col min="2354" max="2376" width="6" style="1" customWidth="1"/>
    <col min="2377" max="2377" width="8" style="1" customWidth="1"/>
    <col min="2378" max="2378" width="10" style="1" bestFit="1" customWidth="1"/>
    <col min="2379" max="2398" width="6" style="1" customWidth="1"/>
    <col min="2399" max="2399" width="8" style="1" customWidth="1"/>
    <col min="2400" max="2412" width="6" style="1" customWidth="1"/>
    <col min="2413" max="2413" width="8" style="1" customWidth="1"/>
    <col min="2414" max="2418" width="6" style="1" customWidth="1"/>
    <col min="2419" max="2419" width="9" style="1" customWidth="1"/>
    <col min="2420" max="2430" width="6" style="1" customWidth="1"/>
    <col min="2431" max="2469" width="7" style="1" customWidth="1"/>
    <col min="2470" max="2470" width="11" style="1" bestFit="1" customWidth="1"/>
    <col min="2471" max="2489" width="7" style="1" customWidth="1"/>
    <col min="2490" max="2490" width="10" style="1" bestFit="1" customWidth="1"/>
    <col min="2491" max="2491" width="7" style="1" customWidth="1"/>
    <col min="2492" max="2492" width="11" style="1" bestFit="1" customWidth="1"/>
    <col min="2493" max="2508" width="7" style="1" customWidth="1"/>
    <col min="2509" max="2509" width="11" style="1" bestFit="1" customWidth="1"/>
    <col min="2510" max="2535" width="7" style="1" customWidth="1"/>
    <col min="2536" max="2536" width="11" style="1" bestFit="1" customWidth="1"/>
    <col min="2537" max="2537" width="12" style="1" bestFit="1" customWidth="1"/>
    <col min="2538" max="2541" width="8" style="1" customWidth="1"/>
    <col min="2542" max="2542" width="12" style="1" bestFit="1" customWidth="1"/>
    <col min="2543" max="2543" width="8" style="1" customWidth="1"/>
    <col min="2544" max="2544" width="12" style="1" bestFit="1" customWidth="1"/>
    <col min="2545" max="2545" width="7.28515625" style="1" customWidth="1"/>
    <col min="2546" max="16384" width="9.140625" style="1"/>
  </cols>
  <sheetData>
    <row r="1" spans="1:21" s="3" customFormat="1" x14ac:dyDescent="0.2">
      <c r="A1" s="3" t="s">
        <v>33</v>
      </c>
      <c r="O1" s="41"/>
    </row>
    <row r="2" spans="1:21" s="3" customFormat="1" x14ac:dyDescent="0.2">
      <c r="A2" s="3" t="s">
        <v>42</v>
      </c>
      <c r="O2" s="41"/>
    </row>
    <row r="3" spans="1:21" s="3" customFormat="1" x14ac:dyDescent="0.2">
      <c r="O3" s="41"/>
    </row>
    <row r="5" spans="1:21" x14ac:dyDescent="0.2">
      <c r="A5" s="78" t="s">
        <v>25</v>
      </c>
      <c r="B5" s="78" t="s">
        <v>14</v>
      </c>
      <c r="C5" s="78" t="s">
        <v>44</v>
      </c>
      <c r="D5" s="78" t="s">
        <v>45</v>
      </c>
      <c r="E5" s="78" t="s">
        <v>46</v>
      </c>
      <c r="F5" s="78" t="s">
        <v>47</v>
      </c>
      <c r="G5" s="78" t="s">
        <v>48</v>
      </c>
      <c r="H5" s="78" t="s">
        <v>49</v>
      </c>
      <c r="I5" s="78" t="s">
        <v>50</v>
      </c>
      <c r="J5" s="78" t="s">
        <v>51</v>
      </c>
      <c r="K5" s="78" t="s">
        <v>52</v>
      </c>
      <c r="L5" s="78" t="s">
        <v>53</v>
      </c>
      <c r="M5" s="78" t="s">
        <v>54</v>
      </c>
      <c r="N5" s="78" t="s">
        <v>55</v>
      </c>
      <c r="O5" s="41" t="s">
        <v>13</v>
      </c>
      <c r="R5" s="1" t="s">
        <v>79</v>
      </c>
      <c r="S5" s="1">
        <v>2023</v>
      </c>
      <c r="T5" s="1">
        <v>2024</v>
      </c>
      <c r="U5" s="1">
        <v>2025</v>
      </c>
    </row>
    <row r="6" spans="1:21" x14ac:dyDescent="0.2">
      <c r="A6" s="3" t="s">
        <v>26</v>
      </c>
      <c r="B6" s="1" t="s">
        <v>15</v>
      </c>
      <c r="C6" s="20">
        <v>2466</v>
      </c>
      <c r="D6" s="20">
        <v>1965</v>
      </c>
      <c r="E6" s="20">
        <v>1939</v>
      </c>
      <c r="F6" s="20">
        <v>1873</v>
      </c>
      <c r="G6" s="20">
        <v>1537</v>
      </c>
      <c r="H6" s="20">
        <v>1450</v>
      </c>
      <c r="I6" s="20">
        <v>1494</v>
      </c>
      <c r="J6" s="20">
        <v>1502</v>
      </c>
      <c r="K6" s="20">
        <v>1669</v>
      </c>
      <c r="L6" s="20">
        <v>1953</v>
      </c>
      <c r="M6" s="20">
        <v>2011</v>
      </c>
      <c r="N6" s="20">
        <v>2236</v>
      </c>
      <c r="O6" s="21">
        <f>SUM(C6:N6)</f>
        <v>22095</v>
      </c>
      <c r="R6" s="1">
        <v>24</v>
      </c>
      <c r="S6" s="20">
        <f>SUM(O6:O10)</f>
        <v>94056960.684000015</v>
      </c>
      <c r="T6" s="20">
        <f>SUM(L6:N10)</f>
        <v>23572186.351999998</v>
      </c>
      <c r="U6" s="20">
        <f>S6</f>
        <v>94056960.684000015</v>
      </c>
    </row>
    <row r="7" spans="1:21" x14ac:dyDescent="0.2">
      <c r="A7" s="3"/>
      <c r="B7" s="1" t="s">
        <v>17</v>
      </c>
      <c r="C7" s="20">
        <v>130660</v>
      </c>
      <c r="D7" s="20">
        <v>114309</v>
      </c>
      <c r="E7" s="20">
        <v>125122</v>
      </c>
      <c r="F7" s="20">
        <v>109227</v>
      </c>
      <c r="G7" s="20">
        <v>92001</v>
      </c>
      <c r="H7" s="20">
        <v>99016</v>
      </c>
      <c r="I7" s="20">
        <v>98128</v>
      </c>
      <c r="J7" s="20">
        <v>106277</v>
      </c>
      <c r="K7" s="20">
        <v>101909</v>
      </c>
      <c r="L7" s="20">
        <v>100251</v>
      </c>
      <c r="M7" s="20">
        <v>101279</v>
      </c>
      <c r="N7" s="20">
        <v>167493</v>
      </c>
      <c r="O7" s="21">
        <f t="shared" ref="O7:O26" si="0">SUM(C7:N7)</f>
        <v>1345672</v>
      </c>
      <c r="R7" s="1">
        <v>25</v>
      </c>
      <c r="S7" s="20">
        <f>SUM(O11:O14)</f>
        <v>140231072.65400001</v>
      </c>
      <c r="T7" s="20">
        <f>SUM(L11:N14)</f>
        <v>34149993.306999996</v>
      </c>
      <c r="U7" s="20">
        <f>S7</f>
        <v>140231072.65400001</v>
      </c>
    </row>
    <row r="8" spans="1:21" x14ac:dyDescent="0.2">
      <c r="A8" s="3"/>
      <c r="B8" s="1" t="s">
        <v>6</v>
      </c>
      <c r="C8" s="20">
        <v>3648459.8929999997</v>
      </c>
      <c r="D8" s="20">
        <v>3240166.4859999996</v>
      </c>
      <c r="E8" s="20">
        <v>3246199.5789999994</v>
      </c>
      <c r="F8" s="20">
        <v>2962897.6109999991</v>
      </c>
      <c r="G8" s="20">
        <v>2664717.4590000003</v>
      </c>
      <c r="H8" s="20">
        <v>2512375.8009999995</v>
      </c>
      <c r="I8" s="20">
        <v>2531035.5879999995</v>
      </c>
      <c r="J8" s="20">
        <v>2576915.1810000003</v>
      </c>
      <c r="K8" s="20">
        <v>2704623.5830000001</v>
      </c>
      <c r="L8" s="20">
        <v>2609787.8070000005</v>
      </c>
      <c r="M8" s="20">
        <v>2917454.8520000004</v>
      </c>
      <c r="N8" s="20">
        <v>3250999.8719999995</v>
      </c>
      <c r="O8" s="21">
        <f t="shared" si="0"/>
        <v>34865633.712000005</v>
      </c>
      <c r="R8" s="1">
        <v>26</v>
      </c>
      <c r="S8" s="20">
        <f>SUM(O15:O18)</f>
        <v>217814855.21000001</v>
      </c>
      <c r="T8" s="20">
        <f>SUM(L15:N18)</f>
        <v>52838157.333999999</v>
      </c>
      <c r="U8" s="20">
        <f>S8</f>
        <v>217814855.21000001</v>
      </c>
    </row>
    <row r="9" spans="1:21" x14ac:dyDescent="0.2">
      <c r="A9" s="3"/>
      <c r="B9" s="1" t="s">
        <v>8</v>
      </c>
      <c r="C9" s="20">
        <v>346740.96899999998</v>
      </c>
      <c r="D9" s="20">
        <v>310697</v>
      </c>
      <c r="E9" s="20">
        <v>320835</v>
      </c>
      <c r="F9" s="20">
        <v>286351</v>
      </c>
      <c r="G9" s="20">
        <v>256536</v>
      </c>
      <c r="H9" s="20">
        <v>239863</v>
      </c>
      <c r="I9" s="20">
        <v>251131</v>
      </c>
      <c r="J9" s="20">
        <v>235647.375</v>
      </c>
      <c r="K9" s="20">
        <v>252878.625</v>
      </c>
      <c r="L9" s="20">
        <v>241726</v>
      </c>
      <c r="M9" s="20">
        <v>292369.40000000002</v>
      </c>
      <c r="N9" s="20">
        <v>332498</v>
      </c>
      <c r="O9" s="21">
        <f t="shared" si="0"/>
        <v>3367273.3689999999</v>
      </c>
    </row>
    <row r="10" spans="1:21" x14ac:dyDescent="0.2">
      <c r="A10" s="79"/>
      <c r="B10" s="1" t="s">
        <v>7</v>
      </c>
      <c r="C10" s="20">
        <v>5050145.8379999995</v>
      </c>
      <c r="D10" s="20">
        <v>4694058.0039999997</v>
      </c>
      <c r="E10" s="20">
        <v>4747824.4340000004</v>
      </c>
      <c r="F10" s="20">
        <v>4694421.7120000003</v>
      </c>
      <c r="G10" s="20">
        <v>4287577.6750000007</v>
      </c>
      <c r="H10" s="20">
        <v>4306651.2220000001</v>
      </c>
      <c r="I10" s="20">
        <v>4291239.0130000003</v>
      </c>
      <c r="J10" s="20">
        <v>4320467.2889999999</v>
      </c>
      <c r="K10" s="20">
        <v>4511773.9950000001</v>
      </c>
      <c r="L10" s="20">
        <v>4249691.6150000002</v>
      </c>
      <c r="M10" s="20">
        <v>4469490.1189999999</v>
      </c>
      <c r="N10" s="20">
        <v>4832945.6869999999</v>
      </c>
      <c r="O10" s="21">
        <f t="shared" si="0"/>
        <v>54456286.603</v>
      </c>
      <c r="R10" s="1">
        <v>31</v>
      </c>
      <c r="S10" s="20">
        <f>SUM(O19:O21)</f>
        <v>105927769.154</v>
      </c>
      <c r="T10" s="20">
        <f>SUM(L19:N21)</f>
        <v>25885146.055999998</v>
      </c>
      <c r="U10" s="20">
        <f>S10</f>
        <v>105927769.154</v>
      </c>
    </row>
    <row r="11" spans="1:21" x14ac:dyDescent="0.2">
      <c r="A11" s="3" t="s">
        <v>27</v>
      </c>
      <c r="B11" s="1" t="s">
        <v>17</v>
      </c>
      <c r="C11" s="20">
        <v>137185</v>
      </c>
      <c r="D11" s="20">
        <v>120973</v>
      </c>
      <c r="E11" s="20">
        <v>134587</v>
      </c>
      <c r="F11" s="20">
        <v>142058</v>
      </c>
      <c r="G11" s="20">
        <v>139334</v>
      </c>
      <c r="H11" s="20">
        <v>155374</v>
      </c>
      <c r="I11" s="20">
        <v>174977</v>
      </c>
      <c r="J11" s="20">
        <v>180948</v>
      </c>
      <c r="K11" s="20">
        <v>172364</v>
      </c>
      <c r="L11" s="20">
        <v>151710</v>
      </c>
      <c r="M11" s="20">
        <v>130966</v>
      </c>
      <c r="N11" s="20">
        <v>128627</v>
      </c>
      <c r="O11" s="21">
        <f t="shared" si="0"/>
        <v>1769103</v>
      </c>
      <c r="R11" s="1">
        <v>43</v>
      </c>
      <c r="S11" s="20">
        <f>O22</f>
        <v>8196900</v>
      </c>
      <c r="T11" s="20">
        <f>SUM(L22:N22)</f>
        <v>2095500</v>
      </c>
      <c r="U11" s="20">
        <f>S11</f>
        <v>8196900</v>
      </c>
    </row>
    <row r="12" spans="1:21" x14ac:dyDescent="0.2">
      <c r="A12" s="3"/>
      <c r="B12" s="1" t="s">
        <v>6</v>
      </c>
      <c r="C12" s="20">
        <v>5237963.1830000002</v>
      </c>
      <c r="D12" s="20">
        <v>5003350.8489999995</v>
      </c>
      <c r="E12" s="20">
        <v>4991099.9359999998</v>
      </c>
      <c r="F12" s="20">
        <v>4748638.557000001</v>
      </c>
      <c r="G12" s="20">
        <v>4375798.5590000004</v>
      </c>
      <c r="H12" s="20">
        <v>4374922.0209999997</v>
      </c>
      <c r="I12" s="20">
        <v>4391306.3169999998</v>
      </c>
      <c r="J12" s="20">
        <v>4634489.67</v>
      </c>
      <c r="K12" s="20">
        <v>4558040.8430000003</v>
      </c>
      <c r="L12" s="20">
        <v>4261086.898</v>
      </c>
      <c r="M12" s="20">
        <v>4495607.7029999997</v>
      </c>
      <c r="N12" s="20">
        <v>4855493.1880000001</v>
      </c>
      <c r="O12" s="21">
        <f t="shared" si="0"/>
        <v>55927797.724000007</v>
      </c>
    </row>
    <row r="13" spans="1:21" x14ac:dyDescent="0.2">
      <c r="A13" s="3"/>
      <c r="B13" s="1" t="s">
        <v>8</v>
      </c>
      <c r="C13" s="20">
        <v>2037828.443</v>
      </c>
      <c r="D13" s="20">
        <v>2003561.6839999999</v>
      </c>
      <c r="E13" s="20">
        <v>1966435.777</v>
      </c>
      <c r="F13" s="20">
        <v>1875145.223</v>
      </c>
      <c r="G13" s="20">
        <v>1870742.352</v>
      </c>
      <c r="H13" s="20">
        <v>1940630.6510000001</v>
      </c>
      <c r="I13" s="20">
        <v>1976122.8319999999</v>
      </c>
      <c r="J13" s="20">
        <v>2157197.1320000002</v>
      </c>
      <c r="K13" s="20">
        <v>2083602.477</v>
      </c>
      <c r="L13" s="20">
        <v>1836914.3419999999</v>
      </c>
      <c r="M13" s="20">
        <v>1848866.544</v>
      </c>
      <c r="N13" s="20">
        <v>2051747.1140000001</v>
      </c>
      <c r="O13" s="21">
        <f t="shared" si="0"/>
        <v>23648794.571000002</v>
      </c>
      <c r="R13" s="1">
        <v>46</v>
      </c>
      <c r="S13" s="20">
        <f>O23</f>
        <v>12991983.6</v>
      </c>
      <c r="T13" s="20">
        <f>SUM(L23:N23)</f>
        <v>3059358</v>
      </c>
      <c r="U13" s="20">
        <f>S13</f>
        <v>12991983.6</v>
      </c>
    </row>
    <row r="14" spans="1:21" x14ac:dyDescent="0.2">
      <c r="A14" s="79"/>
      <c r="B14" s="1" t="s">
        <v>7</v>
      </c>
      <c r="C14" s="20">
        <v>4789941.2379999999</v>
      </c>
      <c r="D14" s="20">
        <v>4455166.2039999999</v>
      </c>
      <c r="E14" s="20">
        <v>4578683.7579999994</v>
      </c>
      <c r="F14" s="20">
        <v>4633892.1370000001</v>
      </c>
      <c r="G14" s="20">
        <v>4527532.3459999999</v>
      </c>
      <c r="H14" s="20">
        <v>5015149.1660000002</v>
      </c>
      <c r="I14" s="20">
        <v>5438439.9179999996</v>
      </c>
      <c r="J14" s="20">
        <v>5536832.2080000006</v>
      </c>
      <c r="K14" s="20">
        <v>5520765.8660000004</v>
      </c>
      <c r="L14" s="20">
        <v>4875242.9639999997</v>
      </c>
      <c r="M14" s="20">
        <v>4618781.7819999997</v>
      </c>
      <c r="N14" s="20">
        <v>4894949.7719999999</v>
      </c>
      <c r="O14" s="21">
        <f t="shared" si="0"/>
        <v>58885377.35899999</v>
      </c>
      <c r="R14" s="1">
        <v>49</v>
      </c>
      <c r="S14" s="20">
        <f>SUM(O24:O25)</f>
        <v>137949042.36199999</v>
      </c>
      <c r="T14" s="20">
        <f>SUM(L24:N25)</f>
        <v>34918269.979000002</v>
      </c>
      <c r="U14" s="20">
        <f>S14</f>
        <v>137949042.36199999</v>
      </c>
    </row>
    <row r="15" spans="1:21" x14ac:dyDescent="0.2">
      <c r="A15" s="3" t="s">
        <v>28</v>
      </c>
      <c r="B15" s="1" t="s">
        <v>17</v>
      </c>
      <c r="C15" s="20">
        <v>134400</v>
      </c>
      <c r="D15" s="20">
        <v>113400</v>
      </c>
      <c r="E15" s="20">
        <v>123120</v>
      </c>
      <c r="F15" s="20">
        <v>113640</v>
      </c>
      <c r="G15" s="20">
        <v>92160</v>
      </c>
      <c r="H15" s="20">
        <v>85560</v>
      </c>
      <c r="I15" s="20">
        <v>96240</v>
      </c>
      <c r="J15" s="20">
        <v>97440</v>
      </c>
      <c r="K15" s="20">
        <v>98160</v>
      </c>
      <c r="L15" s="20">
        <v>92520</v>
      </c>
      <c r="M15" s="20">
        <v>102240</v>
      </c>
      <c r="N15" s="20">
        <v>116280</v>
      </c>
      <c r="O15" s="21">
        <f t="shared" si="0"/>
        <v>1265160</v>
      </c>
    </row>
    <row r="16" spans="1:21" x14ac:dyDescent="0.2">
      <c r="A16" s="3"/>
      <c r="B16" s="1" t="s">
        <v>6</v>
      </c>
      <c r="C16" s="20">
        <v>12320645.216000002</v>
      </c>
      <c r="D16" s="20">
        <v>11703723.079000002</v>
      </c>
      <c r="E16" s="20">
        <v>11540621.311000001</v>
      </c>
      <c r="F16" s="20">
        <v>11883830.908999998</v>
      </c>
      <c r="G16" s="20">
        <v>11747288.241999999</v>
      </c>
      <c r="H16" s="20">
        <v>12280626.097999999</v>
      </c>
      <c r="I16" s="20">
        <v>12376322.271999998</v>
      </c>
      <c r="J16" s="20">
        <v>12710104.456999999</v>
      </c>
      <c r="K16" s="20">
        <v>12679579.791999999</v>
      </c>
      <c r="L16" s="20">
        <v>11633509.813999999</v>
      </c>
      <c r="M16" s="20">
        <v>11665469.561999999</v>
      </c>
      <c r="N16" s="20">
        <v>11697367.958000001</v>
      </c>
      <c r="O16" s="21">
        <f t="shared" si="0"/>
        <v>144239088.71000001</v>
      </c>
      <c r="R16" s="1" t="s">
        <v>80</v>
      </c>
      <c r="S16" s="20">
        <f>SUM(S6:S14)</f>
        <v>717168583.66400003</v>
      </c>
      <c r="T16" s="20">
        <f>SUM(T6:T14)</f>
        <v>176518611.028</v>
      </c>
      <c r="U16" s="20">
        <f>SUM(U6:U14)</f>
        <v>717168583.66400003</v>
      </c>
    </row>
    <row r="17" spans="1:21" x14ac:dyDescent="0.2">
      <c r="A17" s="3"/>
      <c r="B17" s="1" t="s">
        <v>8</v>
      </c>
      <c r="C17" s="20">
        <v>2396040</v>
      </c>
      <c r="D17" s="20">
        <v>2310180</v>
      </c>
      <c r="E17" s="20">
        <v>2153820</v>
      </c>
      <c r="F17" s="20">
        <v>2141460</v>
      </c>
      <c r="G17" s="20">
        <v>2289360</v>
      </c>
      <c r="H17" s="20">
        <v>2218260</v>
      </c>
      <c r="I17" s="20">
        <v>2453100</v>
      </c>
      <c r="J17" s="20">
        <v>2808420</v>
      </c>
      <c r="K17" s="20">
        <v>2712060</v>
      </c>
      <c r="L17" s="20">
        <v>2353680</v>
      </c>
      <c r="M17" s="20">
        <v>2354580</v>
      </c>
      <c r="N17" s="20">
        <v>2271780</v>
      </c>
      <c r="O17" s="21">
        <f t="shared" si="0"/>
        <v>28462740</v>
      </c>
      <c r="T17" s="20">
        <f>SUM(L26:N26)-T16</f>
        <v>0</v>
      </c>
      <c r="U17" s="20">
        <f>O26-U16</f>
        <v>0</v>
      </c>
    </row>
    <row r="18" spans="1:21" x14ac:dyDescent="0.2">
      <c r="A18" s="79"/>
      <c r="B18" s="1" t="s">
        <v>7</v>
      </c>
      <c r="C18" s="20">
        <v>4032196.2</v>
      </c>
      <c r="D18" s="20">
        <v>3695460.3</v>
      </c>
      <c r="E18" s="20">
        <v>3732300</v>
      </c>
      <c r="F18" s="20">
        <v>3812745</v>
      </c>
      <c r="G18" s="20">
        <v>3414840</v>
      </c>
      <c r="H18" s="20">
        <v>3536715</v>
      </c>
      <c r="I18" s="20">
        <v>3697980</v>
      </c>
      <c r="J18" s="20">
        <v>3707280</v>
      </c>
      <c r="K18" s="20">
        <v>3667620</v>
      </c>
      <c r="L18" s="20">
        <v>3327960</v>
      </c>
      <c r="M18" s="20">
        <v>3651510</v>
      </c>
      <c r="N18" s="20">
        <v>3571260</v>
      </c>
      <c r="O18" s="21">
        <f t="shared" si="0"/>
        <v>43847866.5</v>
      </c>
    </row>
    <row r="19" spans="1:21" x14ac:dyDescent="0.2">
      <c r="A19" s="3" t="s">
        <v>29</v>
      </c>
      <c r="B19" s="1" t="s">
        <v>6</v>
      </c>
      <c r="C19" s="20">
        <v>6606374.4000000004</v>
      </c>
      <c r="D19" s="20">
        <v>6350865.0199999996</v>
      </c>
      <c r="E19" s="20">
        <v>6208792.7400000002</v>
      </c>
      <c r="F19" s="20">
        <v>6204541.8600000003</v>
      </c>
      <c r="G19" s="20">
        <v>5879681.0800000001</v>
      </c>
      <c r="H19" s="20">
        <v>5910770.1399999997</v>
      </c>
      <c r="I19" s="20">
        <v>6125323.1600000001</v>
      </c>
      <c r="J19" s="20">
        <v>6481773.2200000007</v>
      </c>
      <c r="K19" s="20">
        <v>6245938.6200000001</v>
      </c>
      <c r="L19" s="20">
        <v>5955673.6399999997</v>
      </c>
      <c r="M19" s="20">
        <v>6137054.1200000001</v>
      </c>
      <c r="N19" s="20">
        <v>6277022.9400000004</v>
      </c>
      <c r="O19" s="21">
        <f t="shared" si="0"/>
        <v>74383810.939999998</v>
      </c>
    </row>
    <row r="20" spans="1:21" x14ac:dyDescent="0.2">
      <c r="A20" s="3"/>
      <c r="B20" s="1" t="s">
        <v>8</v>
      </c>
      <c r="C20" s="20">
        <v>656100</v>
      </c>
      <c r="D20" s="20">
        <v>604800</v>
      </c>
      <c r="E20" s="20">
        <v>576900</v>
      </c>
      <c r="F20" s="20">
        <v>577800</v>
      </c>
      <c r="G20" s="20">
        <v>438300</v>
      </c>
      <c r="H20" s="20">
        <v>448200</v>
      </c>
      <c r="I20" s="20">
        <v>521100</v>
      </c>
      <c r="J20" s="20">
        <v>435600</v>
      </c>
      <c r="K20" s="20">
        <v>450000</v>
      </c>
      <c r="L20" s="20">
        <v>438300</v>
      </c>
      <c r="M20" s="20">
        <v>525600</v>
      </c>
      <c r="N20" s="20">
        <v>545400</v>
      </c>
      <c r="O20" s="21">
        <f t="shared" si="0"/>
        <v>6218100</v>
      </c>
    </row>
    <row r="21" spans="1:21" x14ac:dyDescent="0.2">
      <c r="A21" s="79"/>
      <c r="B21" s="1" t="s">
        <v>7</v>
      </c>
      <c r="C21" s="20">
        <v>2222330.4129999997</v>
      </c>
      <c r="D21" s="20">
        <v>2015287.8319999999</v>
      </c>
      <c r="E21" s="20">
        <v>1969456.5349999999</v>
      </c>
      <c r="F21" s="20">
        <v>2167406.8140000002</v>
      </c>
      <c r="G21" s="20">
        <v>1988946.027</v>
      </c>
      <c r="H21" s="20">
        <v>2082641.1459999999</v>
      </c>
      <c r="I21" s="20">
        <v>2267570.6270000003</v>
      </c>
      <c r="J21" s="20">
        <v>2291266.3650000002</v>
      </c>
      <c r="K21" s="20">
        <v>2314857.0989999999</v>
      </c>
      <c r="L21" s="20">
        <v>1969464.156</v>
      </c>
      <c r="M21" s="20">
        <v>1902834.2509999999</v>
      </c>
      <c r="N21" s="20">
        <v>2133796.949</v>
      </c>
      <c r="O21" s="21">
        <f t="shared" si="0"/>
        <v>25325858.213999998</v>
      </c>
    </row>
    <row r="22" spans="1:21" x14ac:dyDescent="0.2">
      <c r="A22" s="79" t="s">
        <v>30</v>
      </c>
      <c r="B22" s="1" t="s">
        <v>6</v>
      </c>
      <c r="C22" s="20">
        <v>974700</v>
      </c>
      <c r="D22" s="20">
        <v>957000</v>
      </c>
      <c r="E22" s="20">
        <v>906600</v>
      </c>
      <c r="F22" s="20">
        <v>794400</v>
      </c>
      <c r="G22" s="20">
        <v>581700</v>
      </c>
      <c r="H22" s="20">
        <v>520200</v>
      </c>
      <c r="I22" s="20">
        <v>435300</v>
      </c>
      <c r="J22" s="20">
        <v>421500</v>
      </c>
      <c r="K22" s="20">
        <v>510000</v>
      </c>
      <c r="L22" s="20">
        <v>508200</v>
      </c>
      <c r="M22" s="20">
        <v>702600</v>
      </c>
      <c r="N22" s="20">
        <v>884700</v>
      </c>
      <c r="O22" s="21">
        <f t="shared" si="0"/>
        <v>8196900</v>
      </c>
    </row>
    <row r="23" spans="1:21" x14ac:dyDescent="0.2">
      <c r="A23" s="79" t="s">
        <v>31</v>
      </c>
      <c r="B23" s="1" t="s">
        <v>7</v>
      </c>
      <c r="C23" s="20">
        <v>950070.24</v>
      </c>
      <c r="D23" s="20">
        <v>832958.4</v>
      </c>
      <c r="E23" s="20">
        <v>898870.32</v>
      </c>
      <c r="F23" s="20">
        <v>799998.48</v>
      </c>
      <c r="G23" s="20">
        <v>977582.16</v>
      </c>
      <c r="H23" s="20">
        <v>1169670</v>
      </c>
      <c r="I23" s="20">
        <v>1481844.24</v>
      </c>
      <c r="J23" s="20">
        <v>1504096.56</v>
      </c>
      <c r="K23" s="20">
        <v>1317535.2</v>
      </c>
      <c r="L23" s="20">
        <v>1101046.32</v>
      </c>
      <c r="M23" s="20">
        <v>913096.56</v>
      </c>
      <c r="N23" s="20">
        <v>1045215.12</v>
      </c>
      <c r="O23" s="21">
        <f t="shared" si="0"/>
        <v>12991983.6</v>
      </c>
    </row>
    <row r="24" spans="1:21" x14ac:dyDescent="0.2">
      <c r="A24" s="3" t="s">
        <v>32</v>
      </c>
      <c r="B24" s="1" t="s">
        <v>6</v>
      </c>
      <c r="C24" s="20">
        <v>9064845.652999999</v>
      </c>
      <c r="D24" s="20">
        <v>8194008.6730000004</v>
      </c>
      <c r="E24" s="20">
        <v>9190683.9220000003</v>
      </c>
      <c r="F24" s="20">
        <v>8781276.716</v>
      </c>
      <c r="G24" s="20">
        <v>9078634.8259999994</v>
      </c>
      <c r="H24" s="20">
        <v>8996213.977</v>
      </c>
      <c r="I24" s="20">
        <v>9141869.4979999997</v>
      </c>
      <c r="J24" s="20">
        <v>9251903.0179999992</v>
      </c>
      <c r="K24" s="20">
        <v>8835295.9910000004</v>
      </c>
      <c r="L24" s="20">
        <v>9030642.9899999984</v>
      </c>
      <c r="M24" s="20">
        <v>8604111.0730000008</v>
      </c>
      <c r="N24" s="20">
        <v>9406588.7239999995</v>
      </c>
      <c r="O24" s="21">
        <f t="shared" si="0"/>
        <v>107576075.06099999</v>
      </c>
    </row>
    <row r="25" spans="1:21" x14ac:dyDescent="0.2">
      <c r="A25" s="79"/>
      <c r="B25" s="1" t="s">
        <v>7</v>
      </c>
      <c r="C25" s="20">
        <v>2761640.2590000001</v>
      </c>
      <c r="D25" s="20">
        <v>2549991.4360000002</v>
      </c>
      <c r="E25" s="20">
        <v>2596499.5699999998</v>
      </c>
      <c r="F25" s="20">
        <v>2581512.2719999999</v>
      </c>
      <c r="G25" s="20">
        <v>2727801.3029999998</v>
      </c>
      <c r="H25" s="20">
        <v>2205744.5189999999</v>
      </c>
      <c r="I25" s="20">
        <v>2319171.0219999999</v>
      </c>
      <c r="J25" s="20">
        <v>2459003.2390000001</v>
      </c>
      <c r="K25" s="20">
        <v>2294676.4890000001</v>
      </c>
      <c r="L25" s="20">
        <v>2776701.1430000002</v>
      </c>
      <c r="M25" s="20">
        <v>2665972.1800000002</v>
      </c>
      <c r="N25" s="20">
        <v>2434253.8689999999</v>
      </c>
      <c r="O25" s="21">
        <f t="shared" si="0"/>
        <v>30372967.300999995</v>
      </c>
    </row>
    <row r="26" spans="1:21" ht="12" thickBot="1" x14ac:dyDescent="0.25">
      <c r="A26" s="80" t="s">
        <v>43</v>
      </c>
      <c r="B26" s="80"/>
      <c r="C26" s="81">
        <v>63500732.945000008</v>
      </c>
      <c r="D26" s="81">
        <v>59271921.967</v>
      </c>
      <c r="E26" s="81">
        <v>60010390.881999999</v>
      </c>
      <c r="F26" s="81">
        <v>59313116.290999994</v>
      </c>
      <c r="G26" s="81">
        <v>57432070.028999999</v>
      </c>
      <c r="H26" s="81">
        <v>58100032.740999997</v>
      </c>
      <c r="I26" s="81">
        <v>60069694.487000003</v>
      </c>
      <c r="J26" s="81">
        <v>61918662.714000002</v>
      </c>
      <c r="K26" s="81">
        <v>61033350.579999991</v>
      </c>
      <c r="L26" s="81">
        <v>57516061.689000003</v>
      </c>
      <c r="M26" s="81">
        <v>58101894.145999998</v>
      </c>
      <c r="N26" s="81">
        <v>60900655.193000004</v>
      </c>
      <c r="O26" s="54">
        <f t="shared" si="0"/>
        <v>717168583.66399992</v>
      </c>
    </row>
    <row r="27" spans="1:21" ht="15.75" thickTop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2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21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21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21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21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A74C37-9139-45D3-9C5A-8791322992F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885EA03-F40E-4BC8-AA80-E7D308866782}"/>
</file>

<file path=customXml/itemProps3.xml><?xml version="1.0" encoding="utf-8"?>
<ds:datastoreItem xmlns:ds="http://schemas.openxmlformats.org/officeDocument/2006/customXml" ds:itemID="{D5686718-65FB-4982-90E8-AA9B88DE414F}"/>
</file>

<file path=customXml/itemProps4.xml><?xml version="1.0" encoding="utf-8"?>
<ds:datastoreItem xmlns:ds="http://schemas.openxmlformats.org/officeDocument/2006/customXml" ds:itemID="{2E276A6B-35F1-4481-85EC-11061D15E1E4}"/>
</file>

<file path=customXml/itemProps5.xml><?xml version="1.0" encoding="utf-8"?>
<ds:datastoreItem xmlns:ds="http://schemas.openxmlformats.org/officeDocument/2006/customXml" ds:itemID="{3C12133A-02EB-46F7-9CB2-9FFF58075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 139 Proposed Rate</vt:lpstr>
      <vt:lpstr>Workpapers--&gt;</vt:lpstr>
      <vt:lpstr>Schedule 139 Tariff Rates</vt:lpstr>
      <vt:lpstr>Phase 1&amp;2-2022 KWHs Load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 139</dc:title>
  <dc:creator>Chris Mickelson</dc:creator>
  <cp:keywords>Sch 139;139</cp:keywords>
  <cp:lastModifiedBy>Zakharova, Elena</cp:lastModifiedBy>
  <cp:lastPrinted>2022-03-28T19:25:22Z</cp:lastPrinted>
  <dcterms:created xsi:type="dcterms:W3CDTF">2021-04-16T00:25:27Z</dcterms:created>
  <dcterms:modified xsi:type="dcterms:W3CDTF">2024-04-30T15:56:29Z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