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mickelso\Desktop\"/>
    </mc:Choice>
  </mc:AlternateContent>
  <xr:revisionPtr revIDLastSave="0" documentId="8_{F7404FB1-7A0E-4D69-A0C6-163F9553D419}" xr6:coauthVersionLast="45" xr6:coauthVersionMax="45" xr10:uidLastSave="{00000000-0000-0000-0000-000000000000}"/>
  <bookViews>
    <workbookView xWindow="-108" yWindow="-108" windowWidth="23256" windowHeight="12576" activeTab="1" xr2:uid="{29ED5166-0B60-4D93-A3EE-382BB7E331CE}"/>
  </bookViews>
  <sheets>
    <sheet name="RA 1860.20460-liab less exp" sheetId="3" r:id="rId1"/>
    <sheet name="RA 1860.20460-exp only" sheetId="4" r:id="rId2"/>
  </sheets>
  <externalReferences>
    <externalReference r:id="rId3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FERCINT19">'[1]FERC Interest Rates'!$A$82:$C$93</definedName>
    <definedName name="FERCINT20">'[1]FERC Interest Rates'!$A$94:$C$105</definedName>
    <definedName name="FERCINT21">'[1]FERC Interest Rates'!$A$106:$C$117</definedName>
    <definedName name="_xlnm.Print_Area" localSheetId="1">'RA 1860.20460-exp only'!$A$1:$H$102</definedName>
    <definedName name="_xlnm.Print_Area" localSheetId="0">'RA 1860.20460-liab less exp'!$A$1:$H$102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4" l="1"/>
  <c r="H12" i="4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A13" i="4"/>
  <c r="A14" i="4"/>
  <c r="A15" i="4"/>
  <c r="A16" i="4"/>
  <c r="A17" i="4"/>
  <c r="A18" i="4"/>
  <c r="A19" i="4"/>
  <c r="A20" i="4"/>
  <c r="A21" i="4"/>
  <c r="A22" i="4"/>
  <c r="A23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D63" i="4"/>
  <c r="A64" i="4"/>
  <c r="D64" i="4"/>
  <c r="A65" i="4"/>
  <c r="D65" i="4"/>
  <c r="A66" i="4"/>
  <c r="D66" i="4"/>
  <c r="A67" i="4"/>
  <c r="D67" i="4"/>
  <c r="A68" i="4"/>
  <c r="D68" i="4"/>
  <c r="A69" i="4"/>
  <c r="D69" i="4"/>
  <c r="A70" i="4"/>
  <c r="D70" i="4"/>
  <c r="A71" i="4"/>
  <c r="D71" i="4"/>
  <c r="A72" i="4"/>
  <c r="D72" i="4"/>
  <c r="A73" i="4"/>
  <c r="D73" i="4"/>
  <c r="A74" i="4"/>
  <c r="D74" i="4"/>
  <c r="A75" i="4"/>
  <c r="D75" i="4"/>
  <c r="A76" i="4"/>
  <c r="D76" i="4"/>
  <c r="K76" i="4"/>
  <c r="A77" i="4"/>
  <c r="D77" i="4"/>
  <c r="K77" i="4"/>
  <c r="L80" i="4" s="1"/>
  <c r="A78" i="4"/>
  <c r="D78" i="4"/>
  <c r="A79" i="4"/>
  <c r="D79" i="4"/>
  <c r="A80" i="4"/>
  <c r="D80" i="4"/>
  <c r="A81" i="4"/>
  <c r="D81" i="4"/>
  <c r="A82" i="4"/>
  <c r="D82" i="4"/>
  <c r="A83" i="4"/>
  <c r="D83" i="4"/>
  <c r="A84" i="4"/>
  <c r="D84" i="4"/>
  <c r="A85" i="4"/>
  <c r="D85" i="4"/>
  <c r="A86" i="4"/>
  <c r="D86" i="4"/>
  <c r="A87" i="4"/>
  <c r="D87" i="4"/>
  <c r="A88" i="4"/>
  <c r="D88" i="4"/>
  <c r="K88" i="4" s="1"/>
  <c r="A89" i="4"/>
  <c r="D89" i="4"/>
  <c r="A90" i="4"/>
  <c r="D90" i="4"/>
  <c r="A91" i="4"/>
  <c r="D91" i="4"/>
  <c r="A92" i="4"/>
  <c r="D92" i="4"/>
  <c r="A93" i="4"/>
  <c r="D93" i="4"/>
  <c r="A94" i="4"/>
  <c r="D94" i="4"/>
  <c r="A95" i="4"/>
  <c r="D95" i="4"/>
  <c r="A96" i="4"/>
  <c r="D96" i="4"/>
  <c r="A97" i="4"/>
  <c r="D97" i="4"/>
  <c r="A98" i="4"/>
  <c r="D98" i="4"/>
  <c r="A99" i="4"/>
  <c r="D99" i="4"/>
  <c r="A100" i="4"/>
  <c r="D100" i="4"/>
  <c r="A101" i="4"/>
  <c r="D101" i="4"/>
  <c r="A102" i="4"/>
  <c r="D102" i="4"/>
  <c r="A103" i="4"/>
  <c r="A104" i="4"/>
  <c r="A105" i="4"/>
  <c r="A106" i="4"/>
  <c r="A107" i="4"/>
  <c r="A108" i="4"/>
  <c r="A12" i="3"/>
  <c r="H12" i="3"/>
  <c r="J12" i="3" s="1"/>
  <c r="A13" i="3"/>
  <c r="A14" i="3"/>
  <c r="A15" i="3"/>
  <c r="A16" i="3"/>
  <c r="A17" i="3"/>
  <c r="A18" i="3"/>
  <c r="A19" i="3"/>
  <c r="A20" i="3"/>
  <c r="A21" i="3"/>
  <c r="A22" i="3"/>
  <c r="A23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D38" i="3"/>
  <c r="A39" i="3"/>
  <c r="A40" i="3"/>
  <c r="A41" i="3"/>
  <c r="A42" i="3"/>
  <c r="A43" i="3"/>
  <c r="A44" i="3"/>
  <c r="A45" i="3"/>
  <c r="A46" i="3"/>
  <c r="A47" i="3"/>
  <c r="A48" i="3"/>
  <c r="A49" i="3"/>
  <c r="A50" i="3"/>
  <c r="D50" i="3"/>
  <c r="A51" i="3"/>
  <c r="A52" i="3"/>
  <c r="A53" i="3"/>
  <c r="A54" i="3"/>
  <c r="D54" i="3"/>
  <c r="A55" i="3"/>
  <c r="D55" i="3"/>
  <c r="A56" i="3"/>
  <c r="A57" i="3"/>
  <c r="A58" i="3"/>
  <c r="D58" i="3"/>
  <c r="A59" i="3"/>
  <c r="A60" i="3"/>
  <c r="D60" i="3"/>
  <c r="A61" i="3"/>
  <c r="D61" i="3"/>
  <c r="A62" i="3"/>
  <c r="A63" i="3"/>
  <c r="A64" i="3"/>
  <c r="D64" i="3"/>
  <c r="A65" i="3"/>
  <c r="D65" i="3"/>
  <c r="A66" i="3"/>
  <c r="A67" i="3"/>
  <c r="A68" i="3"/>
  <c r="A69" i="3"/>
  <c r="A70" i="3"/>
  <c r="D70" i="3"/>
  <c r="A71" i="3"/>
  <c r="A72" i="3"/>
  <c r="A73" i="3"/>
  <c r="A74" i="3"/>
  <c r="A75" i="3"/>
  <c r="A76" i="3"/>
  <c r="I76" i="3"/>
  <c r="A77" i="3"/>
  <c r="A78" i="3"/>
  <c r="A79" i="3"/>
  <c r="A80" i="3"/>
  <c r="A81" i="3"/>
  <c r="A82" i="3"/>
  <c r="A83" i="3"/>
  <c r="D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D98" i="3"/>
  <c r="A99" i="3"/>
  <c r="A100" i="3"/>
  <c r="D100" i="3"/>
  <c r="A101" i="3"/>
  <c r="A102" i="3"/>
  <c r="A103" i="3"/>
  <c r="A104" i="3"/>
  <c r="A105" i="3"/>
  <c r="A106" i="3"/>
  <c r="A107" i="3"/>
  <c r="A108" i="3"/>
  <c r="H87" i="4" l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J88" i="4"/>
  <c r="L88" i="4" s="1"/>
  <c r="N88" i="4" s="1"/>
  <c r="K78" i="4"/>
  <c r="K80" i="4" s="1"/>
  <c r="L77" i="4"/>
  <c r="L79" i="4" s="1"/>
  <c r="L81" i="4" s="1"/>
  <c r="H13" i="3"/>
  <c r="J13" i="3" l="1"/>
  <c r="H14" i="3"/>
  <c r="J14" i="3" l="1"/>
  <c r="H15" i="3"/>
  <c r="J15" i="3" l="1"/>
  <c r="H16" i="3"/>
  <c r="H17" i="3" l="1"/>
  <c r="J16" i="3"/>
  <c r="J17" i="3" l="1"/>
  <c r="H18" i="3"/>
  <c r="J18" i="3" l="1"/>
  <c r="H19" i="3"/>
  <c r="H20" i="3" l="1"/>
  <c r="J19" i="3"/>
  <c r="J20" i="3" l="1"/>
  <c r="H21" i="3"/>
  <c r="J21" i="3" l="1"/>
  <c r="H22" i="3"/>
  <c r="J22" i="3" l="1"/>
  <c r="H23" i="3"/>
  <c r="J23" i="3" l="1"/>
  <c r="H25" i="3"/>
  <c r="H26" i="3" l="1"/>
  <c r="J25" i="3"/>
  <c r="J26" i="3" l="1"/>
  <c r="H27" i="3"/>
  <c r="J27" i="3" l="1"/>
  <c r="H28" i="3"/>
  <c r="H29" i="3" l="1"/>
  <c r="J28" i="3"/>
  <c r="J29" i="3" l="1"/>
  <c r="H30" i="3"/>
  <c r="J30" i="3" l="1"/>
  <c r="H31" i="3"/>
  <c r="J31" i="3" l="1"/>
  <c r="H32" i="3"/>
  <c r="J32" i="3" l="1"/>
  <c r="H33" i="3"/>
  <c r="H34" i="3" l="1"/>
  <c r="J33" i="3"/>
  <c r="J34" i="3" l="1"/>
  <c r="H35" i="3"/>
  <c r="J35" i="3" l="1"/>
  <c r="H36" i="3"/>
  <c r="H37" i="3" l="1"/>
  <c r="J36" i="3"/>
  <c r="J37" i="3" l="1"/>
  <c r="H38" i="3"/>
  <c r="H39" i="3" l="1"/>
  <c r="J38" i="3"/>
  <c r="J39" i="3" l="1"/>
  <c r="H40" i="3"/>
  <c r="J40" i="3" l="1"/>
  <c r="H41" i="3"/>
  <c r="H42" i="3" l="1"/>
  <c r="J41" i="3"/>
  <c r="J42" i="3" l="1"/>
  <c r="H43" i="3"/>
  <c r="J43" i="3" l="1"/>
  <c r="H44" i="3"/>
  <c r="H45" i="3" l="1"/>
  <c r="J44" i="3"/>
  <c r="J45" i="3" l="1"/>
  <c r="H46" i="3"/>
  <c r="J46" i="3" l="1"/>
  <c r="H47" i="3"/>
  <c r="J47" i="3" l="1"/>
  <c r="H48" i="3"/>
  <c r="H49" i="3" l="1"/>
  <c r="J48" i="3"/>
  <c r="H50" i="3" l="1"/>
  <c r="J49" i="3"/>
  <c r="J50" i="3" l="1"/>
  <c r="H51" i="3"/>
  <c r="J51" i="3" l="1"/>
  <c r="H52" i="3"/>
  <c r="J52" i="3" l="1"/>
  <c r="H53" i="3"/>
  <c r="J53" i="3" l="1"/>
  <c r="H54" i="3"/>
  <c r="H55" i="3" l="1"/>
  <c r="J54" i="3"/>
  <c r="H56" i="3" l="1"/>
  <c r="J55" i="3"/>
  <c r="H57" i="3" l="1"/>
  <c r="J56" i="3"/>
  <c r="J57" i="3" l="1"/>
  <c r="H58" i="3"/>
  <c r="J58" i="3" l="1"/>
  <c r="H59" i="3"/>
  <c r="J59" i="3" l="1"/>
  <c r="H60" i="3"/>
  <c r="J60" i="3" l="1"/>
  <c r="H61" i="3"/>
  <c r="J61" i="3" l="1"/>
  <c r="H62" i="3"/>
  <c r="J62" i="3" l="1"/>
  <c r="H63" i="3"/>
  <c r="H64" i="3" l="1"/>
  <c r="J63" i="3"/>
  <c r="H65" i="3" l="1"/>
  <c r="J64" i="3"/>
  <c r="H66" i="3" l="1"/>
  <c r="J65" i="3"/>
  <c r="J66" i="3" l="1"/>
  <c r="H67" i="3"/>
  <c r="J67" i="3" l="1"/>
  <c r="H68" i="3"/>
  <c r="H69" i="3" l="1"/>
  <c r="J68" i="3"/>
  <c r="J69" i="3" l="1"/>
  <c r="H70" i="3"/>
  <c r="H71" i="3" l="1"/>
  <c r="J70" i="3"/>
  <c r="J71" i="3" l="1"/>
  <c r="H72" i="3"/>
  <c r="J72" i="3" l="1"/>
  <c r="H73" i="3"/>
  <c r="H74" i="3" l="1"/>
  <c r="J73" i="3"/>
  <c r="H75" i="3" l="1"/>
  <c r="J74" i="3"/>
  <c r="J75" i="3" l="1"/>
  <c r="H76" i="3"/>
  <c r="J76" i="3" l="1"/>
  <c r="H77" i="3"/>
  <c r="J77" i="3" l="1"/>
  <c r="H78" i="3"/>
  <c r="H79" i="3" l="1"/>
  <c r="J78" i="3"/>
  <c r="H80" i="3" l="1"/>
  <c r="J79" i="3"/>
  <c r="J80" i="3" l="1"/>
  <c r="H81" i="3"/>
  <c r="J81" i="3" l="1"/>
  <c r="H82" i="3"/>
  <c r="J82" i="3" l="1"/>
  <c r="H83" i="3"/>
  <c r="H84" i="3" l="1"/>
  <c r="J83" i="3"/>
  <c r="H85" i="3" l="1"/>
  <c r="J84" i="3"/>
  <c r="J85" i="3" l="1"/>
  <c r="H86" i="3"/>
  <c r="J86" i="3" l="1"/>
  <c r="H87" i="3"/>
  <c r="J87" i="3" l="1"/>
  <c r="H88" i="3"/>
  <c r="H89" i="3" l="1"/>
  <c r="J88" i="3"/>
  <c r="J89" i="3" l="1"/>
  <c r="H90" i="3"/>
  <c r="J90" i="3" l="1"/>
  <c r="H91" i="3"/>
  <c r="H92" i="3" l="1"/>
  <c r="J91" i="3"/>
  <c r="H93" i="3" l="1"/>
  <c r="J92" i="3"/>
  <c r="J93" i="3" l="1"/>
  <c r="H94" i="3"/>
  <c r="J94" i="3" l="1"/>
  <c r="H95" i="3"/>
  <c r="J95" i="3" l="1"/>
  <c r="H96" i="3"/>
  <c r="H97" i="3" l="1"/>
  <c r="J96" i="3"/>
  <c r="J97" i="3" l="1"/>
  <c r="H98" i="3"/>
  <c r="J98" i="3" l="1"/>
  <c r="H99" i="3"/>
  <c r="J99" i="3" l="1"/>
  <c r="H100" i="3"/>
  <c r="J100" i="3" l="1"/>
  <c r="H101" i="3"/>
  <c r="H102" i="3" l="1"/>
  <c r="J101" i="3"/>
  <c r="H103" i="3" l="1"/>
  <c r="J102" i="3"/>
  <c r="J103" i="3" l="1"/>
  <c r="H104" i="3"/>
  <c r="J104" i="3" l="1"/>
  <c r="H105" i="3"/>
  <c r="J105" i="3" l="1"/>
  <c r="H106" i="3"/>
  <c r="H107" i="3" l="1"/>
  <c r="J106" i="3"/>
  <c r="J107" i="3" l="1"/>
  <c r="H108" i="3"/>
  <c r="J10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Candice Tschauner</author>
  </authors>
  <commentList>
    <comment ref="D2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Candice Tschauner:</t>
        </r>
        <r>
          <rPr>
            <sz val="9"/>
            <color indexed="81"/>
            <rFont val="Tahoma"/>
            <family val="2"/>
          </rPr>
          <t xml:space="preserve">
Insurance Proceed check was returned for being outdated.  Insurance carrier is bankrupt.</t>
        </r>
      </text>
    </comment>
  </commentList>
</comments>
</file>

<file path=xl/sharedStrings.xml><?xml version="1.0" encoding="utf-8"?>
<sst xmlns="http://schemas.openxmlformats.org/spreadsheetml/2006/main" count="163" uniqueCount="46">
  <si>
    <t>T Durado</t>
  </si>
  <si>
    <t>C. Ryan</t>
  </si>
  <si>
    <t>Balance forward 10/31/2013</t>
  </si>
  <si>
    <t>Date Reconciled</t>
  </si>
  <si>
    <t>Reconciled By</t>
  </si>
  <si>
    <t>Difference to G/L Balance</t>
  </si>
  <si>
    <t>General Ledger Balance</t>
  </si>
  <si>
    <t>Deferred Balance</t>
  </si>
  <si>
    <t>Adjustments</t>
  </si>
  <si>
    <t>Interest</t>
  </si>
  <si>
    <t>Amortization</t>
  </si>
  <si>
    <t>Deferral</t>
  </si>
  <si>
    <t>Therms</t>
  </si>
  <si>
    <t>Rate</t>
  </si>
  <si>
    <t>Month/ Year</t>
  </si>
  <si>
    <t>Debit (Credit)</t>
  </si>
  <si>
    <t>To record deferrals for expenses related to the old Bremerton Gas Works and Sesko property site per accounting order UG-100589. [This will tie to the G/L balance].</t>
  </si>
  <si>
    <t>Narrative:</t>
  </si>
  <si>
    <t>N/A</t>
  </si>
  <si>
    <t>Amortization period:</t>
  </si>
  <si>
    <t>4/9/2010- date determination of cleanup has been completed</t>
  </si>
  <si>
    <t>Deferral period:</t>
  </si>
  <si>
    <t>All</t>
  </si>
  <si>
    <t>Class of customers:</t>
  </si>
  <si>
    <t>47WA.1860.20460</t>
  </si>
  <si>
    <t>Account number:</t>
  </si>
  <si>
    <t>Environmental Remediation of the Old Bremerton Gas Works and Sesko Property Site</t>
  </si>
  <si>
    <t>Description:</t>
  </si>
  <si>
    <t>Washington</t>
  </si>
  <si>
    <t>State:</t>
  </si>
  <si>
    <t>Bank Fees - Omitted and corrected in 2021.</t>
  </si>
  <si>
    <t>Revised End Bal.</t>
  </si>
  <si>
    <t>Omitted BF</t>
  </si>
  <si>
    <t>End Deferral Bal.</t>
  </si>
  <si>
    <t>Deferrals</t>
  </si>
  <si>
    <t>Beg. Deferral Bal.</t>
  </si>
  <si>
    <t>CTM Side Calc</t>
  </si>
  <si>
    <t>Difference s/b 0</t>
  </si>
  <si>
    <t>Total from 47WA.2282.02</t>
  </si>
  <si>
    <t>Remaining liability</t>
  </si>
  <si>
    <t>expenses incurred to date</t>
  </si>
  <si>
    <t>Increases in reserve</t>
  </si>
  <si>
    <t>Original liability</t>
  </si>
  <si>
    <t>See below</t>
  </si>
  <si>
    <t>To record deferrals for expenses related to the old Bremerton Gas Works and Sesko property site per accounting order UG-100589. [This is for expenses only and will not tie to the G/L balance].</t>
  </si>
  <si>
    <t>See tab "RA 1860.20460-liab less exp"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</si>
</sst>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000_);\(&quot;$&quot;#,##0.00000\)"/>
  </numFmts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Helv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9" fontId="3" fillId="0" borderId="0"/>
  </cellStyleXfs>
  <cellXfs count="42">
    <xf numFmtId="0" fontId="0" fillId="0" borderId="0" xfId="0"/>
    <xf numFmtId="39" fontId="4" fillId="0" borderId="0" xfId="1" applyFont="1"/>
    <xf numFmtId="17" fontId="4" fillId="0" borderId="0" xfId="1" applyNumberFormat="1" applyFont="1"/>
    <xf numFmtId="164" fontId="4" fillId="0" borderId="0" xfId="1" applyNumberFormat="1" applyFont="1" applyAlignment="1">
      <alignment horizontal="center"/>
    </xf>
    <xf numFmtId="39" fontId="4" fillId="0" borderId="0" xfId="1" applyFont="1" applyAlignment="1">
      <alignment horizontal="center"/>
    </xf>
    <xf numFmtId="39" fontId="5" fillId="0" borderId="1" xfId="1" applyFont="1" applyBorder="1" applyAlignment="1">
      <alignment horizontal="center" wrapText="1"/>
    </xf>
    <xf numFmtId="39" fontId="5" fillId="0" borderId="1" xfId="1" applyFont="1" applyBorder="1" applyAlignment="1">
      <alignment horizontal="center"/>
    </xf>
    <xf numFmtId="39" fontId="4" fillId="0" borderId="0" xfId="1" applyFont="1" applyAlignment="1">
      <alignment horizontal="left"/>
    </xf>
    <xf numFmtId="39" fontId="4" fillId="0" borderId="0" xfId="1" applyFont="1" applyAlignment="1" applyProtection="1">
      <alignment horizontal="left"/>
      <protection locked="0"/>
    </xf>
    <xf numFmtId="39" fontId="4" fillId="0" borderId="0" xfId="1" applyFont="1" applyAlignment="1">
      <alignment horizontal="left" wrapText="1"/>
    </xf>
    <xf numFmtId="39" fontId="4" fillId="0" borderId="0" xfId="1" applyFont="1" applyAlignment="1">
      <alignment horizontal="left" vertical="top"/>
    </xf>
    <xf numFmtId="37" fontId="4" fillId="0" borderId="0" xfId="1" applyNumberFormat="1" applyFont="1"/>
    <xf numFmtId="165" fontId="4" fillId="0" borderId="0" xfId="1" applyNumberFormat="1" applyFont="1"/>
    <xf numFmtId="39" fontId="4" fillId="2" borderId="0" xfId="1" applyFont="1" applyFill="1"/>
    <xf numFmtId="39" fontId="7" fillId="0" borderId="10" xfId="1" applyFont="1" applyBorder="1"/>
    <xf numFmtId="39" fontId="7" fillId="0" borderId="11" xfId="1" applyFont="1" applyBorder="1"/>
    <xf numFmtId="39" fontId="7" fillId="0" borderId="12" xfId="1" applyFont="1" applyBorder="1"/>
    <xf numFmtId="39" fontId="7" fillId="0" borderId="5" xfId="1" applyFont="1" applyBorder="1"/>
    <xf numFmtId="39" fontId="7" fillId="0" borderId="0" xfId="1" applyFont="1"/>
    <xf numFmtId="39" fontId="7" fillId="0" borderId="6" xfId="1" applyFont="1" applyBorder="1"/>
    <xf numFmtId="39" fontId="7" fillId="0" borderId="7" xfId="1" applyFont="1" applyBorder="1"/>
    <xf numFmtId="39" fontId="7" fillId="0" borderId="8" xfId="1" applyFont="1" applyBorder="1"/>
    <xf numFmtId="39" fontId="7" fillId="0" borderId="9" xfId="1" applyFont="1" applyBorder="1"/>
    <xf numFmtId="39" fontId="4" fillId="0" borderId="13" xfId="1" applyFont="1" applyBorder="1"/>
    <xf numFmtId="39" fontId="4" fillId="0" borderId="0" xfId="1" applyFont="1" applyAlignment="1">
      <alignment horizontal="right"/>
    </xf>
    <xf numFmtId="39" fontId="4" fillId="0" borderId="9" xfId="1" applyFont="1" applyBorder="1" applyAlignment="1">
      <alignment horizontal="left"/>
    </xf>
    <xf numFmtId="39" fontId="4" fillId="0" borderId="8" xfId="1" applyFont="1" applyBorder="1" applyAlignment="1">
      <alignment horizontal="left"/>
    </xf>
    <xf numFmtId="39" fontId="4" fillId="0" borderId="6" xfId="1" applyFont="1" applyBorder="1" applyAlignment="1">
      <alignment horizontal="left"/>
    </xf>
    <xf numFmtId="39" fontId="4" fillId="0" borderId="0" xfId="1" applyFont="1" applyAlignment="1">
      <alignment horizontal="left"/>
    </xf>
    <xf numFmtId="17" fontId="4" fillId="0" borderId="0" xfId="1" applyNumberFormat="1" applyFont="1" applyAlignment="1">
      <alignment horizontal="right"/>
    </xf>
    <xf numFmtId="39" fontId="6" fillId="0" borderId="0" xfId="1" applyFont="1" applyAlignment="1">
      <alignment horizontal="center"/>
    </xf>
    <xf numFmtId="39" fontId="4" fillId="0" borderId="8" xfId="1" applyFont="1" applyBorder="1" applyAlignment="1" applyProtection="1">
      <alignment horizontal="left"/>
      <protection locked="0"/>
    </xf>
    <xf numFmtId="39" fontId="4" fillId="0" borderId="7" xfId="1" applyFont="1" applyBorder="1" applyAlignment="1" applyProtection="1">
      <alignment horizontal="left"/>
      <protection locked="0"/>
    </xf>
    <xf numFmtId="39" fontId="4" fillId="0" borderId="0" xfId="1" applyFont="1" applyAlignment="1" applyProtection="1">
      <alignment horizontal="left"/>
      <protection locked="0"/>
    </xf>
    <xf numFmtId="39" fontId="4" fillId="0" borderId="5" xfId="1" applyFont="1" applyBorder="1" applyAlignment="1" applyProtection="1">
      <alignment horizontal="left"/>
      <protection locked="0"/>
    </xf>
    <xf numFmtId="39" fontId="4" fillId="0" borderId="0" xfId="1" applyFont="1" applyProtection="1">
      <protection locked="0"/>
    </xf>
    <xf numFmtId="39" fontId="4" fillId="0" borderId="5" xfId="1" applyFont="1" applyBorder="1" applyProtection="1">
      <protection locked="0"/>
    </xf>
    <xf numFmtId="39" fontId="4" fillId="0" borderId="4" xfId="1" applyFont="1" applyBorder="1" applyAlignment="1">
      <alignment horizontal="left" vertical="top"/>
    </xf>
    <xf numFmtId="39" fontId="4" fillId="0" borderId="3" xfId="1" applyFont="1" applyBorder="1" applyAlignment="1">
      <alignment horizontal="left" vertical="top"/>
    </xf>
    <xf numFmtId="39" fontId="4" fillId="0" borderId="3" xfId="1" applyFont="1" applyBorder="1" applyAlignment="1">
      <alignment horizontal="left" vertical="top" wrapText="1"/>
    </xf>
    <xf numFmtId="39" fontId="4" fillId="0" borderId="2" xfId="1" applyFont="1" applyBorder="1" applyAlignment="1">
      <alignment horizontal="left" vertical="top" wrapText="1"/>
    </xf>
    <xf numFmtId="39" fontId="4" fillId="3" borderId="0" xfId="1" applyFont="1" applyFill="1"/>
  </cellXfs>
  <cellStyles count="2">
    <cellStyle name="Normal" xfId="0" builtinId="0"/>
    <cellStyle name="Normal 2" xfId="1" xr:uid="{C53B227A-B724-4D76-94E9-228EFC7E36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425450</xdr:colOff>
      <xdr:row>108</xdr:row>
      <xdr:rowOff>149225</xdr:rowOff>
    </xdr:from>
    <xdr:to>
      <xdr:col>7</xdr:col>
      <xdr:colOff>914400</xdr:colOff>
      <xdr:row>117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DA064B1-754D-46CD-BBF8-F974FA573FCF}"/>
            </a:ext>
          </a:extLst>
        </xdr:cNvPr>
        <xdr:cNvSpPr txBox="1"/>
      </xdr:nvSpPr>
      <xdr:spPr>
        <a:xfrm>
          <a:off x="4235450" y="21751925"/>
          <a:ext cx="1860550" cy="165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These</a:t>
          </a:r>
          <a:r>
            <a:rPr lang="en-US" sz="1100" baseline="0"/>
            <a:t> totals should equal the total reductions to the accrued liability in 47WA.2282.02.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MYHRUM/AppData/Local/Microsoft/Windows/INetCache/Content.Outlook/HMSW6VJP/04-21%20DEFSUM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FERC Interest Rates"/>
      <sheetName val="Therm Sales"/>
      <sheetName val="Therm Sales by Rate Schedule"/>
      <sheetName val="DEFERRALS"/>
      <sheetName val="DG 2530.01253"/>
      <sheetName val="DG 2530.01254"/>
      <sheetName val="RA 1862.20477"/>
      <sheetName val="RA 1860.20461"/>
      <sheetName val="1860.20488"/>
      <sheetName val="1860.20487"/>
      <sheetName val="2530.01290"/>
      <sheetName val="RA 1860.20479"/>
      <sheetName val="RA 1823.47020430"/>
      <sheetName val="RA 1823.47020431"/>
      <sheetName val="RA 1823.47020444"/>
      <sheetName val="RA 1823.47020449"/>
      <sheetName val="AMORTIZATIONS"/>
      <sheetName val="DG 2530.01288"/>
      <sheetName val="DG 2530.01289"/>
      <sheetName val="RA 1823.47020478"/>
      <sheetName val="RA 1862.20480"/>
      <sheetName val="RA 1860.20484"/>
      <sheetName val="RA 1860.20485"/>
      <sheetName val="ZBA 13"/>
      <sheetName val="RA 1860.20481"/>
      <sheetName val="DG 2530.01286"/>
      <sheetName val="Dec 18 Revised JE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 refreshError="1"/>
      <sheetData sheetId="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1288-8228-4A21-B2BC-2139F2F3D20C}">
  <sheetPr codeName="Sheet81111115111118">
    <pageSetUpPr fitToPage="1"/>
  </sheetPr>
  <dimension ref="A1:L109"/>
  <sheetViews>
    <sheetView view="pageBreakPreview" zoomScale="106" zoomScaleNormal="60" zoomScaleSheetLayoutView="106" workbookViewId="0">
      <pane ySplit="10" topLeftCell="A88" activePane="bottomLeft" state="frozen"/>
      <selection activeCell="L109" sqref="L109"/>
      <selection pane="bottomLeft" activeCell="E100" sqref="E100"/>
    </sheetView>
  </sheetViews>
  <sheetFormatPr defaultColWidth="11.44140625" defaultRowHeight="13.8" x14ac:dyDescent="0.3"/>
  <cols>
    <col min="1" max="1" width="14" style="1" customWidth="1"/>
    <col min="2" max="2" width="10" style="1" customWidth="1"/>
    <col min="3" max="3" width="13.88671875" style="1" customWidth="1"/>
    <col min="4" max="4" width="14.44140625" style="1" customWidth="1"/>
    <col min="5" max="5" width="12.5546875" style="1" bestFit="1" customWidth="1"/>
    <col min="6" max="6" width="8" style="1" bestFit="1" customWidth="1"/>
    <col min="7" max="7" width="13.88671875" style="1" bestFit="1" customWidth="1"/>
    <col min="8" max="8" width="15.109375" style="1" customWidth="1"/>
    <col min="9" max="9" width="19.44140625" style="1" bestFit="1" customWidth="1"/>
    <col min="10" max="10" width="20.88671875" style="1" bestFit="1" customWidth="1"/>
    <col min="11" max="11" width="11.5546875" style="1" bestFit="1" customWidth="1"/>
    <col min="12" max="12" width="13.33203125" style="1" bestFit="1" customWidth="1"/>
    <col min="13" max="16384" width="11.44140625" style="1"/>
  </cols>
  <sheetData>
    <row r="1" spans="1:12" x14ac:dyDescent="0.3">
      <c r="A1" s="25" t="s">
        <v>29</v>
      </c>
      <c r="B1" s="26"/>
      <c r="C1" s="31" t="s">
        <v>28</v>
      </c>
      <c r="D1" s="31"/>
      <c r="E1" s="31"/>
      <c r="F1" s="31"/>
      <c r="G1" s="31"/>
      <c r="H1" s="32"/>
    </row>
    <row r="2" spans="1:12" x14ac:dyDescent="0.3">
      <c r="A2" s="27" t="s">
        <v>27</v>
      </c>
      <c r="B2" s="28"/>
      <c r="C2" s="33" t="s">
        <v>26</v>
      </c>
      <c r="D2" s="33"/>
      <c r="E2" s="33"/>
      <c r="F2" s="33"/>
      <c r="G2" s="33"/>
      <c r="H2" s="34"/>
    </row>
    <row r="3" spans="1:12" x14ac:dyDescent="0.3">
      <c r="A3" s="27" t="s">
        <v>25</v>
      </c>
      <c r="B3" s="28"/>
      <c r="C3" s="33" t="s">
        <v>24</v>
      </c>
      <c r="D3" s="33"/>
      <c r="E3" s="33"/>
      <c r="F3" s="33"/>
      <c r="G3" s="33"/>
      <c r="H3" s="34"/>
    </row>
    <row r="4" spans="1:12" x14ac:dyDescent="0.3">
      <c r="A4" s="27" t="s">
        <v>23</v>
      </c>
      <c r="B4" s="28"/>
      <c r="C4" s="35" t="s">
        <v>22</v>
      </c>
      <c r="D4" s="35"/>
      <c r="E4" s="35"/>
      <c r="F4" s="35"/>
      <c r="G4" s="35"/>
      <c r="H4" s="36"/>
    </row>
    <row r="5" spans="1:12" x14ac:dyDescent="0.3">
      <c r="A5" s="27" t="s">
        <v>21</v>
      </c>
      <c r="B5" s="28"/>
      <c r="C5" s="33" t="s">
        <v>20</v>
      </c>
      <c r="D5" s="33"/>
      <c r="E5" s="33"/>
      <c r="F5" s="33"/>
      <c r="G5" s="33"/>
      <c r="H5" s="34"/>
    </row>
    <row r="6" spans="1:12" x14ac:dyDescent="0.3">
      <c r="A6" s="27" t="s">
        <v>19</v>
      </c>
      <c r="B6" s="28"/>
      <c r="C6" s="33" t="s">
        <v>18</v>
      </c>
      <c r="D6" s="33"/>
      <c r="E6" s="33"/>
      <c r="F6" s="33"/>
      <c r="G6" s="33"/>
      <c r="H6" s="34"/>
    </row>
    <row r="7" spans="1:12" ht="27.75" customHeight="1" thickBot="1" x14ac:dyDescent="0.35">
      <c r="A7" s="37" t="s">
        <v>17</v>
      </c>
      <c r="B7" s="38"/>
      <c r="C7" s="39" t="s">
        <v>16</v>
      </c>
      <c r="D7" s="39"/>
      <c r="E7" s="39"/>
      <c r="F7" s="39"/>
      <c r="G7" s="39"/>
      <c r="H7" s="40"/>
    </row>
    <row r="8" spans="1:12" x14ac:dyDescent="0.3">
      <c r="A8" s="10"/>
      <c r="B8" s="10"/>
      <c r="C8" s="9"/>
      <c r="D8" s="9"/>
      <c r="E8" s="9"/>
      <c r="F8" s="9"/>
      <c r="G8" s="9"/>
      <c r="H8" s="9"/>
      <c r="J8" s="8"/>
    </row>
    <row r="9" spans="1:12" x14ac:dyDescent="0.3">
      <c r="A9" s="7"/>
      <c r="D9" s="30" t="s">
        <v>15</v>
      </c>
      <c r="E9" s="30"/>
      <c r="F9" s="30"/>
    </row>
    <row r="10" spans="1:12" s="5" customFormat="1" x14ac:dyDescent="0.3">
      <c r="A10" s="5" t="s">
        <v>14</v>
      </c>
      <c r="B10" s="5" t="s">
        <v>13</v>
      </c>
      <c r="C10" s="5" t="s">
        <v>12</v>
      </c>
      <c r="D10" s="5" t="s">
        <v>11</v>
      </c>
      <c r="E10" s="5" t="s">
        <v>10</v>
      </c>
      <c r="F10" s="5" t="s">
        <v>9</v>
      </c>
      <c r="G10" s="5" t="s">
        <v>8</v>
      </c>
      <c r="H10" s="5" t="s">
        <v>7</v>
      </c>
      <c r="I10" s="6" t="s">
        <v>6</v>
      </c>
      <c r="J10" s="6" t="s">
        <v>5</v>
      </c>
      <c r="K10" s="6" t="s">
        <v>4</v>
      </c>
      <c r="L10" s="6" t="s">
        <v>3</v>
      </c>
    </row>
    <row r="11" spans="1:12" hidden="1" x14ac:dyDescent="0.3">
      <c r="A11" s="29" t="s">
        <v>2</v>
      </c>
      <c r="B11" s="29"/>
      <c r="C11" s="29"/>
      <c r="D11" s="29"/>
      <c r="E11" s="29"/>
      <c r="F11" s="29"/>
      <c r="G11" s="29"/>
      <c r="H11" s="1">
        <v>14030015.380000001</v>
      </c>
      <c r="K11" s="4"/>
      <c r="L11" s="3"/>
    </row>
    <row r="12" spans="1:12" hidden="1" x14ac:dyDescent="0.3">
      <c r="A12" s="2">
        <f>'[1]FERC Interest Rates'!A20</f>
        <v>41608</v>
      </c>
      <c r="D12" s="1">
        <v>18496</v>
      </c>
      <c r="H12" s="1">
        <f t="shared" ref="H12:H23" si="0">H11+SUM(D12:G12)</f>
        <v>14048511.380000001</v>
      </c>
      <c r="I12" s="1">
        <v>14048511.380000001</v>
      </c>
      <c r="J12" s="1">
        <f t="shared" ref="J12:J23" si="1">H12-I12</f>
        <v>0</v>
      </c>
      <c r="K12" s="4" t="s">
        <v>1</v>
      </c>
      <c r="L12" s="3">
        <v>41614</v>
      </c>
    </row>
    <row r="13" spans="1:12" hidden="1" x14ac:dyDescent="0.3">
      <c r="A13" s="2">
        <f>'[1]FERC Interest Rates'!A21</f>
        <v>41639</v>
      </c>
      <c r="D13" s="1">
        <v>23089.65</v>
      </c>
      <c r="H13" s="1">
        <f t="shared" si="0"/>
        <v>14071601.030000001</v>
      </c>
      <c r="I13" s="1">
        <v>14071601.029999999</v>
      </c>
      <c r="J13" s="1">
        <f t="shared" si="1"/>
        <v>0</v>
      </c>
      <c r="K13" s="4" t="s">
        <v>1</v>
      </c>
      <c r="L13" s="3">
        <v>41647</v>
      </c>
    </row>
    <row r="14" spans="1:12" hidden="1" x14ac:dyDescent="0.3">
      <c r="A14" s="2">
        <f>'[1]FERC Interest Rates'!A22</f>
        <v>41670</v>
      </c>
      <c r="D14" s="1">
        <v>0</v>
      </c>
      <c r="H14" s="1">
        <f t="shared" si="0"/>
        <v>14071601.030000001</v>
      </c>
      <c r="I14" s="1">
        <v>14071601.029999999</v>
      </c>
      <c r="J14" s="1">
        <f t="shared" si="1"/>
        <v>0</v>
      </c>
      <c r="K14" s="4" t="s">
        <v>1</v>
      </c>
      <c r="L14" s="3">
        <v>41677</v>
      </c>
    </row>
    <row r="15" spans="1:12" hidden="1" x14ac:dyDescent="0.3">
      <c r="A15" s="2">
        <f>'[1]FERC Interest Rates'!A23</f>
        <v>41698</v>
      </c>
      <c r="D15" s="1">
        <v>0</v>
      </c>
      <c r="H15" s="1">
        <f t="shared" si="0"/>
        <v>14071601.030000001</v>
      </c>
      <c r="I15" s="1">
        <v>14071601.029999999</v>
      </c>
      <c r="J15" s="1">
        <f t="shared" si="1"/>
        <v>0</v>
      </c>
      <c r="K15" s="4" t="s">
        <v>1</v>
      </c>
      <c r="L15" s="3">
        <v>41705</v>
      </c>
    </row>
    <row r="16" spans="1:12" hidden="1" x14ac:dyDescent="0.3">
      <c r="A16" s="2">
        <f>'[1]FERC Interest Rates'!A24</f>
        <v>41729</v>
      </c>
      <c r="D16" s="1">
        <v>876282.78</v>
      </c>
      <c r="H16" s="1">
        <f t="shared" si="0"/>
        <v>14947883.810000001</v>
      </c>
      <c r="I16" s="1">
        <v>14947883.810000001</v>
      </c>
      <c r="J16" s="1">
        <f t="shared" si="1"/>
        <v>0</v>
      </c>
      <c r="K16" s="4" t="s">
        <v>1</v>
      </c>
      <c r="L16" s="3">
        <v>41736</v>
      </c>
    </row>
    <row r="17" spans="1:12" hidden="1" x14ac:dyDescent="0.3">
      <c r="A17" s="2">
        <f>'[1]FERC Interest Rates'!A25</f>
        <v>41759</v>
      </c>
      <c r="D17" s="1">
        <v>517.5</v>
      </c>
      <c r="H17" s="1">
        <f t="shared" si="0"/>
        <v>14948401.310000001</v>
      </c>
      <c r="I17" s="1">
        <v>14948401.310000001</v>
      </c>
      <c r="J17" s="1">
        <f t="shared" si="1"/>
        <v>0</v>
      </c>
      <c r="K17" s="4" t="s">
        <v>1</v>
      </c>
      <c r="L17" s="3">
        <v>41766</v>
      </c>
    </row>
    <row r="18" spans="1:12" hidden="1" x14ac:dyDescent="0.3">
      <c r="A18" s="2">
        <f>'[1]FERC Interest Rates'!A26</f>
        <v>41790</v>
      </c>
      <c r="D18" s="1">
        <v>0</v>
      </c>
      <c r="H18" s="1">
        <f t="shared" si="0"/>
        <v>14948401.310000001</v>
      </c>
      <c r="I18" s="1">
        <v>14948401.310000001</v>
      </c>
      <c r="J18" s="1">
        <f t="shared" si="1"/>
        <v>0</v>
      </c>
      <c r="K18" s="4" t="s">
        <v>1</v>
      </c>
      <c r="L18" s="3">
        <v>41796</v>
      </c>
    </row>
    <row r="19" spans="1:12" hidden="1" x14ac:dyDescent="0.3">
      <c r="A19" s="2">
        <f>'[1]FERC Interest Rates'!A27</f>
        <v>41820</v>
      </c>
      <c r="D19" s="1">
        <v>0</v>
      </c>
      <c r="H19" s="1">
        <f t="shared" si="0"/>
        <v>14948401.310000001</v>
      </c>
      <c r="I19" s="1">
        <v>14948401.310000001</v>
      </c>
      <c r="J19" s="1">
        <f t="shared" si="1"/>
        <v>0</v>
      </c>
      <c r="K19" s="4" t="s">
        <v>1</v>
      </c>
      <c r="L19" s="3">
        <v>41828</v>
      </c>
    </row>
    <row r="20" spans="1:12" hidden="1" x14ac:dyDescent="0.3">
      <c r="A20" s="2">
        <f>'[1]FERC Interest Rates'!A28</f>
        <v>41851</v>
      </c>
      <c r="D20" s="1">
        <v>0</v>
      </c>
      <c r="H20" s="1">
        <f t="shared" si="0"/>
        <v>14948401.310000001</v>
      </c>
      <c r="I20" s="1">
        <v>14948401.310000001</v>
      </c>
      <c r="J20" s="1">
        <f t="shared" si="1"/>
        <v>0</v>
      </c>
      <c r="K20" s="4" t="s">
        <v>1</v>
      </c>
      <c r="L20" s="3">
        <v>41858</v>
      </c>
    </row>
    <row r="21" spans="1:12" hidden="1" x14ac:dyDescent="0.3">
      <c r="A21" s="2">
        <f>'[1]FERC Interest Rates'!A29</f>
        <v>41882</v>
      </c>
      <c r="D21" s="1">
        <v>441945.94</v>
      </c>
      <c r="H21" s="1">
        <f t="shared" si="0"/>
        <v>15390347.25</v>
      </c>
      <c r="I21" s="1">
        <v>15390347.25</v>
      </c>
      <c r="J21" s="1">
        <f t="shared" si="1"/>
        <v>0</v>
      </c>
      <c r="K21" s="4" t="s">
        <v>1</v>
      </c>
      <c r="L21" s="3">
        <v>41890</v>
      </c>
    </row>
    <row r="22" spans="1:12" hidden="1" x14ac:dyDescent="0.3">
      <c r="A22" s="2">
        <f>'[1]FERC Interest Rates'!A30</f>
        <v>41912</v>
      </c>
      <c r="D22" s="1">
        <v>0</v>
      </c>
      <c r="H22" s="1">
        <f t="shared" si="0"/>
        <v>15390347.25</v>
      </c>
      <c r="I22" s="1">
        <v>15390347.25</v>
      </c>
      <c r="J22" s="1">
        <f t="shared" si="1"/>
        <v>0</v>
      </c>
      <c r="K22" s="4" t="s">
        <v>1</v>
      </c>
      <c r="L22" s="3">
        <v>41919</v>
      </c>
    </row>
    <row r="23" spans="1:12" hidden="1" x14ac:dyDescent="0.3">
      <c r="A23" s="2">
        <f>'[1]FERC Interest Rates'!A31</f>
        <v>41943</v>
      </c>
      <c r="D23" s="1">
        <v>0</v>
      </c>
      <c r="H23" s="1">
        <f t="shared" si="0"/>
        <v>15390347.25</v>
      </c>
      <c r="I23" s="1">
        <v>15390347.25</v>
      </c>
      <c r="J23" s="1">
        <f t="shared" si="1"/>
        <v>0</v>
      </c>
      <c r="K23" s="4" t="s">
        <v>1</v>
      </c>
      <c r="L23" s="3">
        <v>41950</v>
      </c>
    </row>
    <row r="24" spans="1:12" hidden="1" x14ac:dyDescent="0.3"/>
    <row r="25" spans="1:12" hidden="1" x14ac:dyDescent="0.3">
      <c r="A25" s="2">
        <f>'[1]FERC Interest Rates'!A32</f>
        <v>41973</v>
      </c>
      <c r="D25" s="1">
        <v>9093</v>
      </c>
      <c r="H25" s="1">
        <f>H23+SUM(D25:G25)</f>
        <v>15399440.25</v>
      </c>
      <c r="I25" s="1">
        <v>15399440.25</v>
      </c>
      <c r="J25" s="1">
        <f t="shared" ref="J25:J56" si="2">H25-I25</f>
        <v>0</v>
      </c>
      <c r="K25" s="4" t="s">
        <v>1</v>
      </c>
      <c r="L25" s="3">
        <v>41978</v>
      </c>
    </row>
    <row r="26" spans="1:12" hidden="1" x14ac:dyDescent="0.3">
      <c r="A26" s="2">
        <f>'[1]FERC Interest Rates'!A33</f>
        <v>42004</v>
      </c>
      <c r="D26" s="1">
        <v>0</v>
      </c>
      <c r="H26" s="1">
        <f t="shared" ref="H26:H57" si="3">H25+SUM(D26:G26)</f>
        <v>15399440.25</v>
      </c>
      <c r="I26" s="1">
        <v>15399440.25</v>
      </c>
      <c r="J26" s="1">
        <f t="shared" si="2"/>
        <v>0</v>
      </c>
      <c r="K26" s="4" t="s">
        <v>1</v>
      </c>
      <c r="L26" s="3">
        <v>42012</v>
      </c>
    </row>
    <row r="27" spans="1:12" hidden="1" x14ac:dyDescent="0.3">
      <c r="A27" s="2">
        <f>'[1]FERC Interest Rates'!A34</f>
        <v>42035</v>
      </c>
      <c r="D27" s="1">
        <v>2504</v>
      </c>
      <c r="H27" s="1">
        <f t="shared" si="3"/>
        <v>15401944.25</v>
      </c>
      <c r="I27" s="1">
        <v>15401944.25</v>
      </c>
      <c r="J27" s="1">
        <f t="shared" si="2"/>
        <v>0</v>
      </c>
      <c r="K27" s="4" t="s">
        <v>1</v>
      </c>
      <c r="L27" s="3">
        <v>42041</v>
      </c>
    </row>
    <row r="28" spans="1:12" hidden="1" x14ac:dyDescent="0.3">
      <c r="A28" s="2">
        <f>'[1]FERC Interest Rates'!A35</f>
        <v>42063</v>
      </c>
      <c r="D28" s="1">
        <v>0</v>
      </c>
      <c r="H28" s="1">
        <f t="shared" si="3"/>
        <v>15401944.25</v>
      </c>
      <c r="I28" s="1">
        <v>15401944.25</v>
      </c>
      <c r="J28" s="1">
        <f t="shared" si="2"/>
        <v>0</v>
      </c>
      <c r="K28" s="4" t="s">
        <v>1</v>
      </c>
      <c r="L28" s="3">
        <v>42069</v>
      </c>
    </row>
    <row r="29" spans="1:12" hidden="1" x14ac:dyDescent="0.3">
      <c r="A29" s="2">
        <f>'[1]FERC Interest Rates'!A36</f>
        <v>42094</v>
      </c>
      <c r="D29" s="1">
        <v>0</v>
      </c>
      <c r="H29" s="1">
        <f t="shared" si="3"/>
        <v>15401944.25</v>
      </c>
      <c r="I29" s="1">
        <v>15401944.25</v>
      </c>
      <c r="J29" s="1">
        <f t="shared" si="2"/>
        <v>0</v>
      </c>
      <c r="K29" s="4" t="s">
        <v>1</v>
      </c>
      <c r="L29" s="3">
        <v>42101</v>
      </c>
    </row>
    <row r="30" spans="1:12" hidden="1" x14ac:dyDescent="0.3">
      <c r="A30" s="2">
        <f>'[1]FERC Interest Rates'!A37</f>
        <v>42124</v>
      </c>
      <c r="D30" s="1">
        <v>0</v>
      </c>
      <c r="H30" s="1">
        <f t="shared" si="3"/>
        <v>15401944.25</v>
      </c>
      <c r="I30" s="1">
        <v>15401944.25</v>
      </c>
      <c r="J30" s="1">
        <f t="shared" si="2"/>
        <v>0</v>
      </c>
      <c r="K30" s="4" t="s">
        <v>1</v>
      </c>
      <c r="L30" s="3">
        <v>42131</v>
      </c>
    </row>
    <row r="31" spans="1:12" hidden="1" x14ac:dyDescent="0.3">
      <c r="A31" s="2">
        <f>'[1]FERC Interest Rates'!A38</f>
        <v>42155</v>
      </c>
      <c r="D31" s="1">
        <v>0</v>
      </c>
      <c r="H31" s="1">
        <f t="shared" si="3"/>
        <v>15401944.25</v>
      </c>
      <c r="I31" s="1">
        <v>15401944.25</v>
      </c>
      <c r="J31" s="1">
        <f t="shared" si="2"/>
        <v>0</v>
      </c>
      <c r="K31" s="4" t="s">
        <v>1</v>
      </c>
      <c r="L31" s="3">
        <v>42160</v>
      </c>
    </row>
    <row r="32" spans="1:12" hidden="1" x14ac:dyDescent="0.3">
      <c r="A32" s="2">
        <f>'[1]FERC Interest Rates'!A39</f>
        <v>42185</v>
      </c>
      <c r="D32" s="1">
        <v>1944</v>
      </c>
      <c r="H32" s="1">
        <f t="shared" si="3"/>
        <v>15403888.25</v>
      </c>
      <c r="I32" s="1">
        <v>15403888.25</v>
      </c>
      <c r="J32" s="1">
        <f t="shared" si="2"/>
        <v>0</v>
      </c>
      <c r="K32" s="4" t="s">
        <v>1</v>
      </c>
      <c r="L32" s="3">
        <v>42193</v>
      </c>
    </row>
    <row r="33" spans="1:12" hidden="1" x14ac:dyDescent="0.3">
      <c r="A33" s="2">
        <f>'[1]FERC Interest Rates'!A40</f>
        <v>42216</v>
      </c>
      <c r="D33" s="1">
        <v>33.9</v>
      </c>
      <c r="H33" s="1">
        <f t="shared" si="3"/>
        <v>15403922.15</v>
      </c>
      <c r="I33" s="1">
        <v>15403922.15</v>
      </c>
      <c r="J33" s="1">
        <f t="shared" si="2"/>
        <v>0</v>
      </c>
      <c r="K33" s="4" t="s">
        <v>1</v>
      </c>
      <c r="L33" s="3">
        <v>42223</v>
      </c>
    </row>
    <row r="34" spans="1:12" hidden="1" x14ac:dyDescent="0.3">
      <c r="A34" s="2">
        <f>'[1]FERC Interest Rates'!A41</f>
        <v>42247</v>
      </c>
      <c r="D34" s="1">
        <v>0</v>
      </c>
      <c r="H34" s="1">
        <f t="shared" si="3"/>
        <v>15403922.15</v>
      </c>
      <c r="I34" s="1">
        <v>15403922.15</v>
      </c>
      <c r="J34" s="1">
        <f t="shared" si="2"/>
        <v>0</v>
      </c>
      <c r="K34" s="4" t="s">
        <v>1</v>
      </c>
      <c r="L34" s="3">
        <v>42255</v>
      </c>
    </row>
    <row r="35" spans="1:12" hidden="1" x14ac:dyDescent="0.3">
      <c r="A35" s="2">
        <f>'[1]FERC Interest Rates'!A42</f>
        <v>42277</v>
      </c>
      <c r="D35" s="1">
        <v>0</v>
      </c>
      <c r="H35" s="1">
        <f t="shared" si="3"/>
        <v>15403922.15</v>
      </c>
      <c r="I35" s="1">
        <v>15403922.15</v>
      </c>
      <c r="J35" s="1">
        <f t="shared" si="2"/>
        <v>0</v>
      </c>
      <c r="K35" s="4" t="s">
        <v>1</v>
      </c>
      <c r="L35" s="3">
        <v>42284</v>
      </c>
    </row>
    <row r="36" spans="1:12" hidden="1" x14ac:dyDescent="0.3">
      <c r="A36" s="2">
        <f>'[1]FERC Interest Rates'!A43</f>
        <v>42308</v>
      </c>
      <c r="D36" s="1">
        <v>0</v>
      </c>
      <c r="H36" s="1">
        <f t="shared" si="3"/>
        <v>15403922.15</v>
      </c>
      <c r="I36" s="1">
        <v>15403922.15</v>
      </c>
      <c r="J36" s="1">
        <f t="shared" si="2"/>
        <v>0</v>
      </c>
      <c r="K36" s="4" t="s">
        <v>1</v>
      </c>
      <c r="L36" s="3">
        <v>42314</v>
      </c>
    </row>
    <row r="37" spans="1:12" hidden="1" x14ac:dyDescent="0.3">
      <c r="A37" s="2">
        <f>'[1]FERC Interest Rates'!A44</f>
        <v>42338</v>
      </c>
      <c r="D37" s="1">
        <v>20955.07</v>
      </c>
      <c r="H37" s="1">
        <f t="shared" si="3"/>
        <v>15424877.220000001</v>
      </c>
      <c r="I37" s="1">
        <v>15424877.220000001</v>
      </c>
      <c r="J37" s="1">
        <f t="shared" si="2"/>
        <v>0</v>
      </c>
      <c r="K37" s="4" t="s">
        <v>1</v>
      </c>
      <c r="L37" s="3">
        <v>42345</v>
      </c>
    </row>
    <row r="38" spans="1:12" hidden="1" x14ac:dyDescent="0.3">
      <c r="A38" s="2">
        <f>'[1]FERC Interest Rates'!A45</f>
        <v>42369</v>
      </c>
      <c r="D38" s="1">
        <f>830000+443.61</f>
        <v>830443.61</v>
      </c>
      <c r="H38" s="1">
        <f t="shared" si="3"/>
        <v>16255320.83</v>
      </c>
      <c r="I38" s="1">
        <v>16255320.83</v>
      </c>
      <c r="J38" s="1">
        <f t="shared" si="2"/>
        <v>0</v>
      </c>
      <c r="K38" s="4" t="s">
        <v>1</v>
      </c>
      <c r="L38" s="3">
        <v>42377</v>
      </c>
    </row>
    <row r="39" spans="1:12" hidden="1" x14ac:dyDescent="0.3">
      <c r="A39" s="2">
        <f>'[1]FERC Interest Rates'!A46</f>
        <v>42400</v>
      </c>
      <c r="D39" s="1">
        <v>3914.02</v>
      </c>
      <c r="H39" s="1">
        <f t="shared" si="3"/>
        <v>16259234.85</v>
      </c>
      <c r="I39" s="1">
        <v>16259234.85</v>
      </c>
      <c r="J39" s="1">
        <f t="shared" si="2"/>
        <v>0</v>
      </c>
      <c r="K39" s="4" t="s">
        <v>1</v>
      </c>
      <c r="L39" s="3">
        <v>42405</v>
      </c>
    </row>
    <row r="40" spans="1:12" hidden="1" x14ac:dyDescent="0.3">
      <c r="A40" s="2">
        <f>'[1]FERC Interest Rates'!A47</f>
        <v>42429</v>
      </c>
      <c r="D40" s="1">
        <v>0</v>
      </c>
      <c r="H40" s="1">
        <f t="shared" si="3"/>
        <v>16259234.85</v>
      </c>
      <c r="I40" s="1">
        <v>16259234.85</v>
      </c>
      <c r="J40" s="1">
        <f t="shared" si="2"/>
        <v>0</v>
      </c>
      <c r="K40" s="4" t="s">
        <v>1</v>
      </c>
      <c r="L40" s="3">
        <v>42436</v>
      </c>
    </row>
    <row r="41" spans="1:12" hidden="1" x14ac:dyDescent="0.3">
      <c r="A41" s="2">
        <f>'[1]FERC Interest Rates'!A48</f>
        <v>42460</v>
      </c>
      <c r="D41" s="1">
        <v>12822.1</v>
      </c>
      <c r="H41" s="1">
        <f t="shared" si="3"/>
        <v>16272056.949999999</v>
      </c>
      <c r="I41" s="1">
        <v>16272056.949999999</v>
      </c>
      <c r="J41" s="1">
        <f t="shared" si="2"/>
        <v>0</v>
      </c>
      <c r="K41" s="4" t="s">
        <v>1</v>
      </c>
      <c r="L41" s="3">
        <v>42467</v>
      </c>
    </row>
    <row r="42" spans="1:12" hidden="1" x14ac:dyDescent="0.3">
      <c r="A42" s="2">
        <f>'[1]FERC Interest Rates'!A49</f>
        <v>42490</v>
      </c>
      <c r="D42" s="1">
        <v>16020</v>
      </c>
      <c r="H42" s="1">
        <f t="shared" si="3"/>
        <v>16288076.949999999</v>
      </c>
      <c r="I42" s="1">
        <v>16288076.949999999</v>
      </c>
      <c r="J42" s="1">
        <f t="shared" si="2"/>
        <v>0</v>
      </c>
      <c r="K42" s="4" t="s">
        <v>1</v>
      </c>
      <c r="L42" s="3">
        <v>42496</v>
      </c>
    </row>
    <row r="43" spans="1:12" hidden="1" x14ac:dyDescent="0.3">
      <c r="A43" s="2">
        <f>'[1]FERC Interest Rates'!A50</f>
        <v>42521</v>
      </c>
      <c r="D43" s="1">
        <v>1908</v>
      </c>
      <c r="H43" s="1">
        <f t="shared" si="3"/>
        <v>16289984.949999999</v>
      </c>
      <c r="I43" s="1">
        <v>16289984.949999999</v>
      </c>
      <c r="J43" s="1">
        <f t="shared" si="2"/>
        <v>0</v>
      </c>
      <c r="K43" s="4" t="s">
        <v>1</v>
      </c>
      <c r="L43" s="3">
        <v>42528</v>
      </c>
    </row>
    <row r="44" spans="1:12" hidden="1" x14ac:dyDescent="0.3">
      <c r="A44" s="2">
        <f>'[1]FERC Interest Rates'!A51</f>
        <v>42551</v>
      </c>
      <c r="D44" s="1">
        <v>-300862.56</v>
      </c>
      <c r="H44" s="1">
        <f t="shared" si="3"/>
        <v>15989122.389999999</v>
      </c>
      <c r="I44" s="1">
        <v>15989122.390000001</v>
      </c>
      <c r="J44" s="1">
        <f t="shared" si="2"/>
        <v>0</v>
      </c>
      <c r="K44" s="4" t="s">
        <v>1</v>
      </c>
      <c r="L44" s="3">
        <v>42559</v>
      </c>
    </row>
    <row r="45" spans="1:12" hidden="1" x14ac:dyDescent="0.3">
      <c r="A45" s="2">
        <f>'[1]FERC Interest Rates'!A52</f>
        <v>42582</v>
      </c>
      <c r="D45" s="1">
        <v>-122811.22</v>
      </c>
      <c r="H45" s="1">
        <f t="shared" si="3"/>
        <v>15866311.169999998</v>
      </c>
      <c r="I45" s="1">
        <v>15866311.17</v>
      </c>
      <c r="J45" s="1">
        <f t="shared" si="2"/>
        <v>0</v>
      </c>
      <c r="K45" s="4" t="s">
        <v>0</v>
      </c>
      <c r="L45" s="3">
        <v>42587</v>
      </c>
    </row>
    <row r="46" spans="1:12" hidden="1" x14ac:dyDescent="0.3">
      <c r="A46" s="2">
        <f>'[1]FERC Interest Rates'!A53</f>
        <v>42613</v>
      </c>
      <c r="D46" s="1">
        <v>4396.16</v>
      </c>
      <c r="H46" s="1">
        <f t="shared" si="3"/>
        <v>15870707.329999998</v>
      </c>
      <c r="I46" s="1">
        <v>15870707.33</v>
      </c>
      <c r="J46" s="1">
        <f t="shared" si="2"/>
        <v>0</v>
      </c>
      <c r="K46" s="4" t="s">
        <v>0</v>
      </c>
      <c r="L46" s="3">
        <v>42621</v>
      </c>
    </row>
    <row r="47" spans="1:12" hidden="1" x14ac:dyDescent="0.3">
      <c r="A47" s="2">
        <f>'[1]FERC Interest Rates'!A54</f>
        <v>42643</v>
      </c>
      <c r="D47" s="1">
        <v>61057.33</v>
      </c>
      <c r="H47" s="1">
        <f t="shared" si="3"/>
        <v>15931764.659999998</v>
      </c>
      <c r="I47" s="1">
        <v>15931764.66</v>
      </c>
      <c r="J47" s="1">
        <f t="shared" si="2"/>
        <v>0</v>
      </c>
      <c r="K47" s="4" t="s">
        <v>0</v>
      </c>
      <c r="L47" s="3">
        <v>42650</v>
      </c>
    </row>
    <row r="48" spans="1:12" hidden="1" x14ac:dyDescent="0.3">
      <c r="A48" s="2">
        <f>'[1]FERC Interest Rates'!A55</f>
        <v>42674</v>
      </c>
      <c r="D48" s="1">
        <v>11569.7</v>
      </c>
      <c r="H48" s="1">
        <f t="shared" si="3"/>
        <v>15943334.359999998</v>
      </c>
      <c r="I48" s="1">
        <v>15943334.359999999</v>
      </c>
      <c r="J48" s="1">
        <f t="shared" si="2"/>
        <v>0</v>
      </c>
      <c r="K48" s="4" t="s">
        <v>0</v>
      </c>
      <c r="L48" s="3">
        <v>42681</v>
      </c>
    </row>
    <row r="49" spans="1:12" hidden="1" x14ac:dyDescent="0.3">
      <c r="A49" s="2">
        <f>'[1]FERC Interest Rates'!A56</f>
        <v>42704</v>
      </c>
      <c r="D49" s="1">
        <v>-52967.39</v>
      </c>
      <c r="H49" s="1">
        <f t="shared" si="3"/>
        <v>15890366.969999997</v>
      </c>
      <c r="I49" s="1">
        <v>15890366.970000001</v>
      </c>
      <c r="J49" s="1">
        <f t="shared" si="2"/>
        <v>0</v>
      </c>
      <c r="K49" s="4" t="s">
        <v>0</v>
      </c>
      <c r="L49" s="3">
        <v>42711</v>
      </c>
    </row>
    <row r="50" spans="1:12" hidden="1" x14ac:dyDescent="0.3">
      <c r="A50" s="2">
        <f>'[1]FERC Interest Rates'!A57</f>
        <v>42735</v>
      </c>
      <c r="D50" s="1">
        <f>50819.82-100171.81</f>
        <v>-49351.99</v>
      </c>
      <c r="H50" s="1">
        <f t="shared" si="3"/>
        <v>15841014.979999997</v>
      </c>
      <c r="I50" s="1">
        <v>15841014.98</v>
      </c>
      <c r="J50" s="1">
        <f t="shared" si="2"/>
        <v>0</v>
      </c>
      <c r="K50" s="4" t="s">
        <v>0</v>
      </c>
      <c r="L50" s="3">
        <v>42744</v>
      </c>
    </row>
    <row r="51" spans="1:12" hidden="1" x14ac:dyDescent="0.3">
      <c r="A51" s="2">
        <f>'[1]FERC Interest Rates'!A58</f>
        <v>42766</v>
      </c>
      <c r="D51" s="1">
        <v>23033.06</v>
      </c>
      <c r="H51" s="1">
        <f t="shared" si="3"/>
        <v>15864048.039999997</v>
      </c>
      <c r="I51" s="1">
        <v>15864048.039999999</v>
      </c>
      <c r="J51" s="1">
        <f t="shared" si="2"/>
        <v>0</v>
      </c>
      <c r="K51" s="4" t="s">
        <v>0</v>
      </c>
      <c r="L51" s="3">
        <v>42773</v>
      </c>
    </row>
    <row r="52" spans="1:12" hidden="1" x14ac:dyDescent="0.3">
      <c r="A52" s="2">
        <f>'[1]FERC Interest Rates'!A59</f>
        <v>42794</v>
      </c>
      <c r="D52" s="1">
        <v>-478947.67</v>
      </c>
      <c r="H52" s="1">
        <f t="shared" si="3"/>
        <v>15385100.369999997</v>
      </c>
      <c r="I52" s="1">
        <v>15385100.369999999</v>
      </c>
      <c r="J52" s="1">
        <f t="shared" si="2"/>
        <v>0</v>
      </c>
      <c r="K52" s="4" t="s">
        <v>0</v>
      </c>
      <c r="L52" s="3">
        <v>42801</v>
      </c>
    </row>
    <row r="53" spans="1:12" hidden="1" x14ac:dyDescent="0.3">
      <c r="A53" s="2">
        <f>'[1]FERC Interest Rates'!A60</f>
        <v>42825</v>
      </c>
      <c r="D53" s="1">
        <v>23349.59</v>
      </c>
      <c r="H53" s="1">
        <f t="shared" si="3"/>
        <v>15408449.959999997</v>
      </c>
      <c r="I53" s="1">
        <v>15408449.960000001</v>
      </c>
      <c r="J53" s="1">
        <f t="shared" si="2"/>
        <v>0</v>
      </c>
      <c r="K53" s="4" t="s">
        <v>0</v>
      </c>
      <c r="L53" s="3">
        <v>42832</v>
      </c>
    </row>
    <row r="54" spans="1:12" hidden="1" x14ac:dyDescent="0.3">
      <c r="A54" s="2">
        <f>'[1]FERC Interest Rates'!A61</f>
        <v>42855</v>
      </c>
      <c r="D54" s="1">
        <f>10275-524760.15</f>
        <v>-514485.15</v>
      </c>
      <c r="H54" s="1">
        <f t="shared" si="3"/>
        <v>14893964.809999997</v>
      </c>
      <c r="I54" s="1">
        <v>14893964.810000001</v>
      </c>
      <c r="J54" s="1">
        <f t="shared" si="2"/>
        <v>0</v>
      </c>
      <c r="K54" s="4" t="s">
        <v>0</v>
      </c>
      <c r="L54" s="3">
        <v>42860</v>
      </c>
    </row>
    <row r="55" spans="1:12" hidden="1" x14ac:dyDescent="0.3">
      <c r="A55" s="2">
        <f>'[1]FERC Interest Rates'!A62</f>
        <v>42886</v>
      </c>
      <c r="D55" s="1">
        <f>4323.8-101939.55</f>
        <v>-97615.75</v>
      </c>
      <c r="H55" s="1">
        <f t="shared" si="3"/>
        <v>14796349.059999997</v>
      </c>
      <c r="I55" s="1">
        <v>14796349.060000001</v>
      </c>
      <c r="J55" s="1">
        <f t="shared" si="2"/>
        <v>0</v>
      </c>
      <c r="K55" s="4" t="s">
        <v>0</v>
      </c>
      <c r="L55" s="3">
        <v>42893</v>
      </c>
    </row>
    <row r="56" spans="1:12" hidden="1" x14ac:dyDescent="0.3">
      <c r="A56" s="2">
        <f>'[1]FERC Interest Rates'!A63</f>
        <v>42916</v>
      </c>
      <c r="D56" s="1">
        <v>1530314.55</v>
      </c>
      <c r="H56" s="1">
        <f t="shared" si="3"/>
        <v>16326663.609999998</v>
      </c>
      <c r="I56" s="1">
        <v>16326663.609999999</v>
      </c>
      <c r="J56" s="1">
        <f t="shared" si="2"/>
        <v>0</v>
      </c>
      <c r="K56" s="4" t="s">
        <v>0</v>
      </c>
      <c r="L56" s="3">
        <v>42926</v>
      </c>
    </row>
    <row r="57" spans="1:12" hidden="1" x14ac:dyDescent="0.3">
      <c r="A57" s="2">
        <f>'[1]FERC Interest Rates'!A64</f>
        <v>42947</v>
      </c>
      <c r="D57" s="1">
        <v>9842.52</v>
      </c>
      <c r="H57" s="1">
        <f t="shared" si="3"/>
        <v>16336506.129999997</v>
      </c>
      <c r="I57" s="1">
        <v>16336506.130000001</v>
      </c>
      <c r="J57" s="1">
        <f t="shared" ref="J57:J88" si="4">H57-I57</f>
        <v>0</v>
      </c>
      <c r="K57" s="4" t="s">
        <v>0</v>
      </c>
      <c r="L57" s="3">
        <v>42954</v>
      </c>
    </row>
    <row r="58" spans="1:12" hidden="1" x14ac:dyDescent="0.3">
      <c r="A58" s="2">
        <f>'[1]FERC Interest Rates'!A65</f>
        <v>42978</v>
      </c>
      <c r="D58" s="1">
        <f>14171.55-80641.3</f>
        <v>-66469.75</v>
      </c>
      <c r="H58" s="1">
        <f t="shared" ref="H58:H89" si="5">H57+SUM(D58:G58)</f>
        <v>16270036.379999997</v>
      </c>
      <c r="I58" s="1">
        <v>16270036.380000001</v>
      </c>
      <c r="J58" s="1">
        <f t="shared" si="4"/>
        <v>0</v>
      </c>
      <c r="K58" s="4" t="s">
        <v>0</v>
      </c>
      <c r="L58" s="3">
        <v>42989</v>
      </c>
    </row>
    <row r="59" spans="1:12" hidden="1" x14ac:dyDescent="0.3">
      <c r="A59" s="2">
        <f>'[1]FERC Interest Rates'!A66</f>
        <v>43008</v>
      </c>
      <c r="D59" s="1">
        <v>-2650.78</v>
      </c>
      <c r="H59" s="1">
        <f t="shared" si="5"/>
        <v>16267385.599999998</v>
      </c>
      <c r="I59" s="1">
        <v>16267385.6</v>
      </c>
      <c r="J59" s="1">
        <f t="shared" si="4"/>
        <v>0</v>
      </c>
      <c r="K59" s="4" t="s">
        <v>0</v>
      </c>
      <c r="L59" s="3">
        <v>43017</v>
      </c>
    </row>
    <row r="60" spans="1:12" hidden="1" x14ac:dyDescent="0.3">
      <c r="A60" s="2">
        <f>'[1]FERC Interest Rates'!A67</f>
        <v>43039</v>
      </c>
      <c r="D60" s="1">
        <f>584.98+84636.95</f>
        <v>85221.93</v>
      </c>
      <c r="H60" s="1">
        <f t="shared" si="5"/>
        <v>16352607.529999997</v>
      </c>
      <c r="I60" s="1">
        <v>16352607.529999999</v>
      </c>
      <c r="J60" s="1">
        <f t="shared" si="4"/>
        <v>0</v>
      </c>
      <c r="K60" s="4" t="s">
        <v>0</v>
      </c>
      <c r="L60" s="3">
        <v>43046</v>
      </c>
    </row>
    <row r="61" spans="1:12" hidden="1" x14ac:dyDescent="0.3">
      <c r="A61" s="2">
        <f>'[1]FERC Interest Rates'!A68</f>
        <v>43069</v>
      </c>
      <c r="D61" s="1">
        <f>9188.7-84636.95</f>
        <v>-75448.25</v>
      </c>
      <c r="H61" s="1">
        <f t="shared" si="5"/>
        <v>16277159.279999997</v>
      </c>
      <c r="I61" s="1">
        <v>16277159.279999999</v>
      </c>
      <c r="J61" s="1">
        <f t="shared" si="4"/>
        <v>0</v>
      </c>
      <c r="K61" s="4" t="s">
        <v>0</v>
      </c>
      <c r="L61" s="3">
        <v>43077</v>
      </c>
    </row>
    <row r="62" spans="1:12" hidden="1" x14ac:dyDescent="0.3">
      <c r="A62" s="2">
        <f>'[1]FERC Interest Rates'!A69</f>
        <v>43100</v>
      </c>
      <c r="D62" s="1">
        <v>8500.41</v>
      </c>
      <c r="H62" s="1">
        <f t="shared" si="5"/>
        <v>16285659.689999998</v>
      </c>
      <c r="I62" s="1">
        <v>16285659.689999999</v>
      </c>
      <c r="J62" s="1">
        <f t="shared" si="4"/>
        <v>0</v>
      </c>
      <c r="K62" s="4" t="s">
        <v>0</v>
      </c>
      <c r="L62" s="3">
        <v>43109</v>
      </c>
    </row>
    <row r="63" spans="1:12" hidden="1" x14ac:dyDescent="0.3">
      <c r="A63" s="2">
        <f>'[1]FERC Interest Rates'!A70</f>
        <v>43131</v>
      </c>
      <c r="D63" s="1">
        <v>3344.38</v>
      </c>
      <c r="H63" s="1">
        <f t="shared" si="5"/>
        <v>16289004.069999998</v>
      </c>
      <c r="I63" s="1">
        <v>16289004.07</v>
      </c>
      <c r="J63" s="1">
        <f t="shared" si="4"/>
        <v>0</v>
      </c>
      <c r="K63" s="4" t="s">
        <v>0</v>
      </c>
      <c r="L63" s="3">
        <v>43139</v>
      </c>
    </row>
    <row r="64" spans="1:12" hidden="1" x14ac:dyDescent="0.3">
      <c r="A64" s="2">
        <f>'[1]FERC Interest Rates'!A71</f>
        <v>43159</v>
      </c>
      <c r="D64" s="1">
        <f>3034.6-27553.77</f>
        <v>-24519.170000000002</v>
      </c>
      <c r="H64" s="1">
        <f t="shared" si="5"/>
        <v>16264484.899999999</v>
      </c>
      <c r="I64" s="1">
        <v>16264484.9</v>
      </c>
      <c r="J64" s="1">
        <f t="shared" si="4"/>
        <v>0</v>
      </c>
      <c r="K64" s="4" t="s">
        <v>0</v>
      </c>
      <c r="L64" s="3">
        <v>43167</v>
      </c>
    </row>
    <row r="65" spans="1:12" hidden="1" x14ac:dyDescent="0.3">
      <c r="A65" s="2">
        <f>'[1]FERC Interest Rates'!A72</f>
        <v>43190</v>
      </c>
      <c r="D65" s="1">
        <f>17015.64-91926.63</f>
        <v>-74910.990000000005</v>
      </c>
      <c r="H65" s="1">
        <f t="shared" si="5"/>
        <v>16189573.909999998</v>
      </c>
      <c r="I65" s="1">
        <v>16189573.91</v>
      </c>
      <c r="J65" s="1">
        <f t="shared" si="4"/>
        <v>0</v>
      </c>
      <c r="K65" s="4" t="s">
        <v>0</v>
      </c>
      <c r="L65" s="3">
        <v>43200</v>
      </c>
    </row>
    <row r="66" spans="1:12" hidden="1" x14ac:dyDescent="0.3">
      <c r="A66" s="2">
        <f>'[1]FERC Interest Rates'!A73</f>
        <v>43220</v>
      </c>
      <c r="D66" s="1">
        <v>28467.42</v>
      </c>
      <c r="H66" s="1">
        <f t="shared" si="5"/>
        <v>16218041.329999998</v>
      </c>
      <c r="I66" s="1">
        <v>16218041.33</v>
      </c>
      <c r="J66" s="1">
        <f t="shared" si="4"/>
        <v>0</v>
      </c>
      <c r="K66" s="4" t="s">
        <v>0</v>
      </c>
      <c r="L66" s="3">
        <v>43228</v>
      </c>
    </row>
    <row r="67" spans="1:12" hidden="1" x14ac:dyDescent="0.3">
      <c r="A67" s="2">
        <f>'[1]FERC Interest Rates'!A74</f>
        <v>43251</v>
      </c>
      <c r="D67" s="1">
        <v>-93154.26</v>
      </c>
      <c r="H67" s="1">
        <f t="shared" si="5"/>
        <v>16124887.069999998</v>
      </c>
      <c r="I67" s="1">
        <v>16124887.07</v>
      </c>
      <c r="J67" s="1">
        <f t="shared" si="4"/>
        <v>0</v>
      </c>
      <c r="K67" s="4" t="s">
        <v>0</v>
      </c>
      <c r="L67" s="3">
        <v>43258</v>
      </c>
    </row>
    <row r="68" spans="1:12" hidden="1" x14ac:dyDescent="0.3">
      <c r="A68" s="2">
        <f>'[1]FERC Interest Rates'!A75</f>
        <v>43281</v>
      </c>
      <c r="D68" s="1">
        <v>0</v>
      </c>
      <c r="H68" s="1">
        <f t="shared" si="5"/>
        <v>16124887.069999998</v>
      </c>
      <c r="I68" s="1">
        <v>16124887.07</v>
      </c>
      <c r="J68" s="1">
        <f t="shared" si="4"/>
        <v>0</v>
      </c>
      <c r="K68" s="4" t="s">
        <v>0</v>
      </c>
      <c r="L68" s="3">
        <v>43290</v>
      </c>
    </row>
    <row r="69" spans="1:12" hidden="1" x14ac:dyDescent="0.3">
      <c r="A69" s="2">
        <f>'[1]FERC Interest Rates'!A76</f>
        <v>43312</v>
      </c>
      <c r="D69" s="1">
        <v>3364.79</v>
      </c>
      <c r="H69" s="1">
        <f t="shared" si="5"/>
        <v>16128251.859999998</v>
      </c>
      <c r="I69" s="1">
        <v>16128251.859999999</v>
      </c>
      <c r="J69" s="1">
        <f t="shared" si="4"/>
        <v>0</v>
      </c>
      <c r="K69" s="4" t="s">
        <v>0</v>
      </c>
      <c r="L69" s="3">
        <v>43319</v>
      </c>
    </row>
    <row r="70" spans="1:12" hidden="1" x14ac:dyDescent="0.3">
      <c r="A70" s="2">
        <f>'[1]FERC Interest Rates'!A77</f>
        <v>43343</v>
      </c>
      <c r="D70" s="1">
        <f>-653335.82+8932.7+4097.31</f>
        <v>-640305.80999999994</v>
      </c>
      <c r="H70" s="1">
        <f t="shared" si="5"/>
        <v>15487946.049999997</v>
      </c>
      <c r="I70" s="1">
        <v>15487946.050000001</v>
      </c>
      <c r="J70" s="1">
        <f t="shared" si="4"/>
        <v>0</v>
      </c>
      <c r="K70" s="4" t="s">
        <v>0</v>
      </c>
      <c r="L70" s="3">
        <v>43354</v>
      </c>
    </row>
    <row r="71" spans="1:12" hidden="1" x14ac:dyDescent="0.3">
      <c r="A71" s="2">
        <f>'[1]FERC Interest Rates'!A78</f>
        <v>43373</v>
      </c>
      <c r="D71" s="1">
        <v>15652.5</v>
      </c>
      <c r="H71" s="1">
        <f t="shared" si="5"/>
        <v>15503598.549999997</v>
      </c>
      <c r="I71" s="1">
        <v>15503598.550000001</v>
      </c>
      <c r="J71" s="1">
        <f t="shared" si="4"/>
        <v>0</v>
      </c>
      <c r="K71" s="4" t="s">
        <v>0</v>
      </c>
      <c r="L71" s="3">
        <v>43381</v>
      </c>
    </row>
    <row r="72" spans="1:12" hidden="1" x14ac:dyDescent="0.3">
      <c r="A72" s="2">
        <f>'[1]FERC Interest Rates'!A79</f>
        <v>43404</v>
      </c>
      <c r="D72" s="1">
        <v>-1442976.8</v>
      </c>
      <c r="H72" s="1">
        <f t="shared" si="5"/>
        <v>14060621.749999996</v>
      </c>
      <c r="I72" s="1">
        <v>14060621.75</v>
      </c>
      <c r="J72" s="1">
        <f t="shared" si="4"/>
        <v>0</v>
      </c>
      <c r="K72" s="4" t="s">
        <v>0</v>
      </c>
      <c r="L72" s="3">
        <v>43411</v>
      </c>
    </row>
    <row r="73" spans="1:12" x14ac:dyDescent="0.3">
      <c r="A73" s="2">
        <f>'[1]FERC Interest Rates'!A80</f>
        <v>43434</v>
      </c>
      <c r="D73" s="1">
        <v>22093.5</v>
      </c>
      <c r="H73" s="1">
        <f t="shared" si="5"/>
        <v>14082715.249999996</v>
      </c>
      <c r="I73" s="1">
        <v>14082715.25</v>
      </c>
      <c r="J73" s="1">
        <f t="shared" si="4"/>
        <v>0</v>
      </c>
      <c r="K73" s="4" t="s">
        <v>0</v>
      </c>
      <c r="L73" s="3">
        <v>43444</v>
      </c>
    </row>
    <row r="74" spans="1:12" x14ac:dyDescent="0.3">
      <c r="A74" s="2">
        <f>'[1]FERC Interest Rates'!A81</f>
        <v>43465</v>
      </c>
      <c r="D74" s="1">
        <v>0</v>
      </c>
      <c r="H74" s="1">
        <f t="shared" si="5"/>
        <v>14082715.249999996</v>
      </c>
      <c r="I74" s="1">
        <v>14082715.25</v>
      </c>
      <c r="J74" s="1">
        <f t="shared" si="4"/>
        <v>0</v>
      </c>
      <c r="K74" s="4" t="s">
        <v>0</v>
      </c>
      <c r="L74" s="3">
        <v>43473</v>
      </c>
    </row>
    <row r="75" spans="1:12" x14ac:dyDescent="0.3">
      <c r="A75" s="2">
        <f>'[1]FERC Interest Rates'!A82</f>
        <v>43496</v>
      </c>
      <c r="D75" s="1">
        <v>0</v>
      </c>
      <c r="H75" s="1">
        <f t="shared" si="5"/>
        <v>14082715.249999996</v>
      </c>
      <c r="I75" s="1">
        <v>14082715.25</v>
      </c>
      <c r="J75" s="1">
        <f t="shared" si="4"/>
        <v>0</v>
      </c>
      <c r="K75" s="4" t="s">
        <v>0</v>
      </c>
      <c r="L75" s="3">
        <v>43507</v>
      </c>
    </row>
    <row r="76" spans="1:12" x14ac:dyDescent="0.3">
      <c r="A76" s="2">
        <f>'[1]FERC Interest Rates'!A83</f>
        <v>43524</v>
      </c>
      <c r="D76" s="1">
        <v>34299.519999999997</v>
      </c>
      <c r="H76" s="1">
        <f t="shared" si="5"/>
        <v>14117014.769999996</v>
      </c>
      <c r="I76" s="1">
        <f>14082715.25+34299.52</f>
        <v>14117014.77</v>
      </c>
      <c r="J76" s="1">
        <f t="shared" si="4"/>
        <v>0</v>
      </c>
      <c r="K76" s="4" t="s">
        <v>0</v>
      </c>
      <c r="L76" s="3">
        <v>43531</v>
      </c>
    </row>
    <row r="77" spans="1:12" x14ac:dyDescent="0.3">
      <c r="A77" s="2">
        <f>'[1]FERC Interest Rates'!A84</f>
        <v>43555</v>
      </c>
      <c r="D77" s="1">
        <v>-13614.21</v>
      </c>
      <c r="H77" s="1">
        <f t="shared" si="5"/>
        <v>14103400.559999995</v>
      </c>
      <c r="I77" s="1">
        <v>14103400.560000001</v>
      </c>
      <c r="J77" s="1">
        <f t="shared" si="4"/>
        <v>0</v>
      </c>
      <c r="K77" s="4" t="s">
        <v>0</v>
      </c>
      <c r="L77" s="3">
        <v>43560</v>
      </c>
    </row>
    <row r="78" spans="1:12" x14ac:dyDescent="0.3">
      <c r="A78" s="2">
        <f>'[1]FERC Interest Rates'!A85</f>
        <v>43585</v>
      </c>
      <c r="D78" s="1">
        <v>-961179.55</v>
      </c>
      <c r="H78" s="1">
        <f t="shared" si="5"/>
        <v>13142221.009999994</v>
      </c>
      <c r="I78" s="1">
        <v>13142221.01</v>
      </c>
      <c r="J78" s="1">
        <f t="shared" si="4"/>
        <v>0</v>
      </c>
      <c r="K78" s="4" t="s">
        <v>0</v>
      </c>
      <c r="L78" s="3">
        <v>43593</v>
      </c>
    </row>
    <row r="79" spans="1:12" x14ac:dyDescent="0.3">
      <c r="A79" s="2">
        <f>'[1]FERC Interest Rates'!A86</f>
        <v>43616</v>
      </c>
      <c r="D79" s="1">
        <v>25854.5</v>
      </c>
      <c r="H79" s="1">
        <f t="shared" si="5"/>
        <v>13168075.509999994</v>
      </c>
      <c r="I79" s="1">
        <v>13168075.51</v>
      </c>
      <c r="J79" s="1">
        <f t="shared" si="4"/>
        <v>0</v>
      </c>
      <c r="K79" s="4" t="s">
        <v>0</v>
      </c>
      <c r="L79" s="3">
        <v>43623</v>
      </c>
    </row>
    <row r="80" spans="1:12" x14ac:dyDescent="0.3">
      <c r="A80" s="2">
        <f>'[1]FERC Interest Rates'!A87</f>
        <v>43646</v>
      </c>
      <c r="D80" s="1">
        <v>6497.64</v>
      </c>
      <c r="H80" s="1">
        <f t="shared" si="5"/>
        <v>13174573.149999995</v>
      </c>
      <c r="I80" s="1">
        <v>13174573.15</v>
      </c>
      <c r="J80" s="1">
        <f t="shared" si="4"/>
        <v>0</v>
      </c>
      <c r="K80" s="4" t="s">
        <v>0</v>
      </c>
      <c r="L80" s="3">
        <v>43654</v>
      </c>
    </row>
    <row r="81" spans="1:12" x14ac:dyDescent="0.3">
      <c r="A81" s="2">
        <f>'[1]FERC Interest Rates'!A88</f>
        <v>43677</v>
      </c>
      <c r="D81" s="1">
        <v>1425</v>
      </c>
      <c r="H81" s="1">
        <f t="shared" si="5"/>
        <v>13175998.149999995</v>
      </c>
      <c r="I81" s="1">
        <v>13175998.15</v>
      </c>
      <c r="J81" s="1">
        <f t="shared" si="4"/>
        <v>0</v>
      </c>
      <c r="K81" s="4" t="s">
        <v>0</v>
      </c>
      <c r="L81" s="3">
        <v>43685</v>
      </c>
    </row>
    <row r="82" spans="1:12" x14ac:dyDescent="0.3">
      <c r="A82" s="2">
        <f>'[1]FERC Interest Rates'!A89</f>
        <v>43708</v>
      </c>
      <c r="D82" s="1">
        <v>-368607.71</v>
      </c>
      <c r="H82" s="1">
        <f t="shared" si="5"/>
        <v>12807390.439999994</v>
      </c>
      <c r="I82" s="1">
        <v>12807390.439999999</v>
      </c>
      <c r="J82" s="1">
        <f t="shared" si="4"/>
        <v>0</v>
      </c>
      <c r="K82" s="4" t="s">
        <v>0</v>
      </c>
      <c r="L82" s="3">
        <v>43717</v>
      </c>
    </row>
    <row r="83" spans="1:12" x14ac:dyDescent="0.3">
      <c r="A83" s="2">
        <f>'[1]FERC Interest Rates'!A90</f>
        <v>43738</v>
      </c>
      <c r="D83" s="1">
        <f>35793.63+6981.38</f>
        <v>42775.009999999995</v>
      </c>
      <c r="H83" s="1">
        <f t="shared" si="5"/>
        <v>12850165.449999994</v>
      </c>
      <c r="I83" s="1">
        <v>12850165.449999999</v>
      </c>
      <c r="J83" s="1">
        <f t="shared" si="4"/>
        <v>0</v>
      </c>
      <c r="K83" s="4" t="s">
        <v>0</v>
      </c>
      <c r="L83" s="3">
        <v>43746</v>
      </c>
    </row>
    <row r="84" spans="1:12" x14ac:dyDescent="0.3">
      <c r="A84" s="2">
        <f>'[1]FERC Interest Rates'!A91</f>
        <v>43769</v>
      </c>
      <c r="D84" s="1">
        <v>3066</v>
      </c>
      <c r="H84" s="1">
        <f t="shared" si="5"/>
        <v>12853231.449999994</v>
      </c>
      <c r="I84" s="1">
        <v>12853231.449999999</v>
      </c>
      <c r="J84" s="1">
        <f t="shared" si="4"/>
        <v>0</v>
      </c>
      <c r="K84" s="4" t="s">
        <v>0</v>
      </c>
      <c r="L84" s="3">
        <v>43777</v>
      </c>
    </row>
    <row r="85" spans="1:12" x14ac:dyDescent="0.3">
      <c r="A85" s="2">
        <f>'[1]FERC Interest Rates'!A92</f>
        <v>43799</v>
      </c>
      <c r="D85" s="1">
        <v>148.87</v>
      </c>
      <c r="H85" s="1">
        <f t="shared" si="5"/>
        <v>12853380.319999993</v>
      </c>
      <c r="I85" s="1">
        <v>12853380.32</v>
      </c>
      <c r="J85" s="1">
        <f t="shared" si="4"/>
        <v>0</v>
      </c>
      <c r="K85" s="4" t="s">
        <v>0</v>
      </c>
      <c r="L85" s="3">
        <v>43809</v>
      </c>
    </row>
    <row r="86" spans="1:12" x14ac:dyDescent="0.3">
      <c r="A86" s="2">
        <f>'[1]FERC Interest Rates'!A93</f>
        <v>43830</v>
      </c>
      <c r="D86" s="1">
        <v>-261243.84</v>
      </c>
      <c r="H86" s="1">
        <f t="shared" si="5"/>
        <v>12592136.479999993</v>
      </c>
      <c r="I86" s="1">
        <v>12592136.48</v>
      </c>
      <c r="J86" s="1">
        <f t="shared" si="4"/>
        <v>0</v>
      </c>
      <c r="K86" s="4" t="s">
        <v>0</v>
      </c>
      <c r="L86" s="3">
        <v>43838</v>
      </c>
    </row>
    <row r="87" spans="1:12" x14ac:dyDescent="0.3">
      <c r="A87" s="2">
        <f>'[1]FERC Interest Rates'!A94</f>
        <v>43861</v>
      </c>
      <c r="D87" s="1">
        <v>4729.43</v>
      </c>
      <c r="H87" s="1">
        <f t="shared" si="5"/>
        <v>12596865.909999993</v>
      </c>
      <c r="I87" s="1">
        <v>12596865.91</v>
      </c>
      <c r="J87" s="1">
        <f t="shared" si="4"/>
        <v>0</v>
      </c>
      <c r="K87" s="4" t="s">
        <v>0</v>
      </c>
      <c r="L87" s="3">
        <v>43871</v>
      </c>
    </row>
    <row r="88" spans="1:12" x14ac:dyDescent="0.3">
      <c r="A88" s="2">
        <f>'[1]FERC Interest Rates'!A95</f>
        <v>43890</v>
      </c>
      <c r="D88" s="1">
        <v>2099</v>
      </c>
      <c r="H88" s="1">
        <f t="shared" si="5"/>
        <v>12598964.909999993</v>
      </c>
      <c r="I88" s="1">
        <v>12598964.91</v>
      </c>
      <c r="J88" s="1">
        <f t="shared" si="4"/>
        <v>0</v>
      </c>
      <c r="K88" s="4" t="s">
        <v>0</v>
      </c>
      <c r="L88" s="3">
        <v>43899</v>
      </c>
    </row>
    <row r="89" spans="1:12" x14ac:dyDescent="0.3">
      <c r="A89" s="2">
        <f>'[1]FERC Interest Rates'!A96</f>
        <v>43921</v>
      </c>
      <c r="D89" s="1">
        <v>4566</v>
      </c>
      <c r="H89" s="1">
        <f t="shared" si="5"/>
        <v>12603530.909999993</v>
      </c>
      <c r="I89" s="1">
        <v>12603530.91</v>
      </c>
      <c r="J89" s="1">
        <f t="shared" ref="J89:J120" si="6">H89-I89</f>
        <v>0</v>
      </c>
      <c r="K89" s="4" t="s">
        <v>0</v>
      </c>
      <c r="L89" s="3">
        <v>43929</v>
      </c>
    </row>
    <row r="90" spans="1:12" x14ac:dyDescent="0.3">
      <c r="A90" s="2">
        <f>'[1]FERC Interest Rates'!A97</f>
        <v>43951</v>
      </c>
      <c r="D90" s="1">
        <v>10196.219999999999</v>
      </c>
      <c r="H90" s="1">
        <f t="shared" ref="H90:H121" si="7">H89+SUM(D90:G90)</f>
        <v>12613727.129999993</v>
      </c>
      <c r="I90" s="1">
        <v>12613727.130000001</v>
      </c>
      <c r="J90" s="1">
        <f t="shared" si="6"/>
        <v>0</v>
      </c>
      <c r="K90" s="4" t="s">
        <v>0</v>
      </c>
      <c r="L90" s="3">
        <v>43963</v>
      </c>
    </row>
    <row r="91" spans="1:12" x14ac:dyDescent="0.3">
      <c r="A91" s="2">
        <f>'[1]FERC Interest Rates'!A98</f>
        <v>43982</v>
      </c>
      <c r="D91" s="1">
        <v>-362309.57</v>
      </c>
      <c r="H91" s="1">
        <f t="shared" si="7"/>
        <v>12251417.559999993</v>
      </c>
      <c r="I91" s="1">
        <v>12251417.560000001</v>
      </c>
      <c r="J91" s="1">
        <f t="shared" si="6"/>
        <v>0</v>
      </c>
      <c r="K91" s="4" t="s">
        <v>0</v>
      </c>
      <c r="L91" s="3">
        <v>43990</v>
      </c>
    </row>
    <row r="92" spans="1:12" x14ac:dyDescent="0.3">
      <c r="A92" s="2">
        <f>'[1]FERC Interest Rates'!A99</f>
        <v>44012</v>
      </c>
      <c r="D92" s="1">
        <v>-521052.64</v>
      </c>
      <c r="H92" s="1">
        <f t="shared" si="7"/>
        <v>11730364.919999992</v>
      </c>
      <c r="I92" s="1">
        <v>11730364.92</v>
      </c>
      <c r="J92" s="1">
        <f t="shared" si="6"/>
        <v>0</v>
      </c>
      <c r="K92" s="4" t="s">
        <v>0</v>
      </c>
      <c r="L92" s="3">
        <v>44020</v>
      </c>
    </row>
    <row r="93" spans="1:12" x14ac:dyDescent="0.3">
      <c r="A93" s="2">
        <f>'[1]FERC Interest Rates'!A100</f>
        <v>44043</v>
      </c>
      <c r="D93" s="1">
        <v>6445.43</v>
      </c>
      <c r="H93" s="1">
        <f t="shared" si="7"/>
        <v>11736810.349999992</v>
      </c>
      <c r="I93" s="1">
        <v>11736810.35</v>
      </c>
      <c r="J93" s="1">
        <f t="shared" si="6"/>
        <v>0</v>
      </c>
      <c r="K93" s="4" t="s">
        <v>0</v>
      </c>
      <c r="L93" s="3">
        <v>44053</v>
      </c>
    </row>
    <row r="94" spans="1:12" x14ac:dyDescent="0.3">
      <c r="A94" s="2">
        <f>'[1]FERC Interest Rates'!A101</f>
        <v>44074</v>
      </c>
      <c r="D94" s="1">
        <v>3264</v>
      </c>
      <c r="H94" s="1">
        <f t="shared" si="7"/>
        <v>11740074.349999992</v>
      </c>
      <c r="I94" s="1">
        <v>11740074.35</v>
      </c>
      <c r="J94" s="1">
        <f t="shared" si="6"/>
        <v>0</v>
      </c>
      <c r="K94" s="4" t="s">
        <v>0</v>
      </c>
      <c r="L94" s="3">
        <v>44084</v>
      </c>
    </row>
    <row r="95" spans="1:12" x14ac:dyDescent="0.3">
      <c r="A95" s="2">
        <f>'[1]FERC Interest Rates'!A102</f>
        <v>44104</v>
      </c>
      <c r="D95" s="1">
        <v>11142069</v>
      </c>
      <c r="H95" s="1">
        <f t="shared" si="7"/>
        <v>22882143.349999994</v>
      </c>
      <c r="I95" s="1">
        <v>22882143.350000001</v>
      </c>
      <c r="J95" s="1">
        <f t="shared" si="6"/>
        <v>0</v>
      </c>
      <c r="K95" s="4" t="s">
        <v>0</v>
      </c>
      <c r="L95" s="3">
        <v>44111</v>
      </c>
    </row>
    <row r="96" spans="1:12" x14ac:dyDescent="0.3">
      <c r="A96" s="2">
        <f>'[1]FERC Interest Rates'!A103</f>
        <v>44135</v>
      </c>
      <c r="D96" s="1">
        <v>39774.629999999997</v>
      </c>
      <c r="H96" s="1">
        <f t="shared" si="7"/>
        <v>22921917.979999993</v>
      </c>
      <c r="I96" s="1">
        <v>22921917.98</v>
      </c>
      <c r="J96" s="1">
        <f t="shared" si="6"/>
        <v>0</v>
      </c>
      <c r="K96" s="4" t="s">
        <v>0</v>
      </c>
      <c r="L96" s="3">
        <v>44141</v>
      </c>
    </row>
    <row r="97" spans="1:12" x14ac:dyDescent="0.3">
      <c r="A97" s="2">
        <f>'[1]FERC Interest Rates'!A104</f>
        <v>44165</v>
      </c>
      <c r="D97" s="1">
        <v>-304036.62</v>
      </c>
      <c r="H97" s="1">
        <f t="shared" si="7"/>
        <v>22617881.359999992</v>
      </c>
      <c r="I97" s="1">
        <v>22617881.359999999</v>
      </c>
      <c r="J97" s="1">
        <f t="shared" si="6"/>
        <v>0</v>
      </c>
      <c r="K97" s="4" t="s">
        <v>0</v>
      </c>
      <c r="L97" s="3">
        <v>44173</v>
      </c>
    </row>
    <row r="98" spans="1:12" x14ac:dyDescent="0.3">
      <c r="A98" s="2">
        <f>'[1]FERC Interest Rates'!A105</f>
        <v>44196</v>
      </c>
      <c r="D98" s="1">
        <f>535000+8692</f>
        <v>543692</v>
      </c>
      <c r="H98" s="1">
        <f t="shared" si="7"/>
        <v>23161573.359999992</v>
      </c>
      <c r="I98" s="1">
        <v>23161573.359999999</v>
      </c>
      <c r="J98" s="1">
        <f t="shared" si="6"/>
        <v>0</v>
      </c>
      <c r="K98" s="4" t="s">
        <v>0</v>
      </c>
      <c r="L98" s="3">
        <v>44204</v>
      </c>
    </row>
    <row r="99" spans="1:12" x14ac:dyDescent="0.3">
      <c r="A99" s="2">
        <f>'[1]FERC Interest Rates'!A106</f>
        <v>44227</v>
      </c>
      <c r="D99" s="1">
        <v>-36</v>
      </c>
      <c r="H99" s="1">
        <f t="shared" si="7"/>
        <v>23161537.359999992</v>
      </c>
      <c r="I99" s="1">
        <v>23161537.359999999</v>
      </c>
      <c r="J99" s="1">
        <f t="shared" si="6"/>
        <v>0</v>
      </c>
      <c r="K99" s="4" t="s">
        <v>0</v>
      </c>
      <c r="L99" s="3">
        <v>44236</v>
      </c>
    </row>
    <row r="100" spans="1:12" x14ac:dyDescent="0.3">
      <c r="A100" s="2">
        <f>'[1]FERC Interest Rates'!A107</f>
        <v>44255</v>
      </c>
      <c r="D100" s="41">
        <f>-467288.19+24344.14</f>
        <v>-442944.05</v>
      </c>
      <c r="H100" s="1">
        <f t="shared" si="7"/>
        <v>22718593.309999991</v>
      </c>
      <c r="I100" s="1">
        <v>22718593.309999999</v>
      </c>
      <c r="J100" s="1">
        <f t="shared" si="6"/>
        <v>0</v>
      </c>
      <c r="K100" s="4" t="s">
        <v>0</v>
      </c>
      <c r="L100" s="3">
        <v>44263</v>
      </c>
    </row>
    <row r="101" spans="1:12" x14ac:dyDescent="0.3">
      <c r="A101" s="2">
        <f>'[1]FERC Interest Rates'!A108</f>
        <v>44286</v>
      </c>
      <c r="D101" s="1">
        <v>11229.5</v>
      </c>
      <c r="H101" s="1">
        <f t="shared" si="7"/>
        <v>22729822.809999991</v>
      </c>
      <c r="I101" s="1">
        <v>22729822.809999999</v>
      </c>
      <c r="J101" s="1">
        <f t="shared" si="6"/>
        <v>0</v>
      </c>
      <c r="K101" s="4" t="s">
        <v>0</v>
      </c>
      <c r="L101" s="3">
        <v>44293</v>
      </c>
    </row>
    <row r="102" spans="1:12" x14ac:dyDescent="0.3">
      <c r="A102" s="2">
        <f>'[1]FERC Interest Rates'!A109</f>
        <v>44316</v>
      </c>
      <c r="D102" s="1">
        <v>14234</v>
      </c>
      <c r="H102" s="1">
        <f t="shared" si="7"/>
        <v>22744056.809999991</v>
      </c>
      <c r="I102" s="1">
        <v>22744056.809999999</v>
      </c>
      <c r="J102" s="1">
        <f t="shared" si="6"/>
        <v>0</v>
      </c>
      <c r="K102" s="4" t="s">
        <v>0</v>
      </c>
      <c r="L102" s="3">
        <v>44326</v>
      </c>
    </row>
    <row r="103" spans="1:12" x14ac:dyDescent="0.3">
      <c r="A103" s="2">
        <f>'[1]FERC Interest Rates'!A110</f>
        <v>44347</v>
      </c>
      <c r="H103" s="1">
        <f t="shared" si="7"/>
        <v>22744056.809999991</v>
      </c>
      <c r="J103" s="1">
        <f t="shared" si="6"/>
        <v>22744056.809999991</v>
      </c>
      <c r="K103" s="4"/>
      <c r="L103" s="3"/>
    </row>
    <row r="104" spans="1:12" x14ac:dyDescent="0.3">
      <c r="A104" s="2">
        <f>'[1]FERC Interest Rates'!A111</f>
        <v>44377</v>
      </c>
      <c r="H104" s="1">
        <f t="shared" si="7"/>
        <v>22744056.809999991</v>
      </c>
      <c r="J104" s="1">
        <f t="shared" si="6"/>
        <v>22744056.809999991</v>
      </c>
      <c r="K104" s="4"/>
      <c r="L104" s="3"/>
    </row>
    <row r="105" spans="1:12" x14ac:dyDescent="0.3">
      <c r="A105" s="2">
        <f>'[1]FERC Interest Rates'!A112</f>
        <v>44408</v>
      </c>
      <c r="H105" s="1">
        <f t="shared" si="7"/>
        <v>22744056.809999991</v>
      </c>
      <c r="J105" s="1">
        <f t="shared" si="6"/>
        <v>22744056.809999991</v>
      </c>
      <c r="K105" s="4"/>
      <c r="L105" s="3"/>
    </row>
    <row r="106" spans="1:12" x14ac:dyDescent="0.3">
      <c r="A106" s="2">
        <f>'[1]FERC Interest Rates'!A113</f>
        <v>44439</v>
      </c>
      <c r="H106" s="1">
        <f t="shared" si="7"/>
        <v>22744056.809999991</v>
      </c>
      <c r="J106" s="1">
        <f t="shared" si="6"/>
        <v>22744056.809999991</v>
      </c>
      <c r="K106" s="4"/>
      <c r="L106" s="3"/>
    </row>
    <row r="107" spans="1:12" x14ac:dyDescent="0.3">
      <c r="A107" s="2">
        <f>'[1]FERC Interest Rates'!A114</f>
        <v>44469</v>
      </c>
      <c r="H107" s="1">
        <f t="shared" si="7"/>
        <v>22744056.809999991</v>
      </c>
      <c r="J107" s="1">
        <f t="shared" si="6"/>
        <v>22744056.809999991</v>
      </c>
      <c r="K107" s="4"/>
      <c r="L107" s="3"/>
    </row>
    <row r="108" spans="1:12" x14ac:dyDescent="0.3">
      <c r="A108" s="2">
        <f>'[1]FERC Interest Rates'!A115</f>
        <v>44500</v>
      </c>
      <c r="H108" s="1">
        <f t="shared" si="7"/>
        <v>22744056.809999991</v>
      </c>
      <c r="J108" s="1">
        <f t="shared" si="6"/>
        <v>22744056.809999991</v>
      </c>
      <c r="K108" s="4"/>
      <c r="L108" s="3"/>
    </row>
    <row r="109" spans="1:12" x14ac:dyDescent="0.3">
      <c r="A109" s="2"/>
    </row>
  </sheetData>
  <mergeCells count="16">
    <mergeCell ref="A6:B6"/>
    <mergeCell ref="A11:G11"/>
    <mergeCell ref="D9:F9"/>
    <mergeCell ref="C1:H1"/>
    <mergeCell ref="C2:H2"/>
    <mergeCell ref="C3:H3"/>
    <mergeCell ref="C4:H4"/>
    <mergeCell ref="C5:H5"/>
    <mergeCell ref="C6:H6"/>
    <mergeCell ref="A7:B7"/>
    <mergeCell ref="C7:H7"/>
    <mergeCell ref="A1:B1"/>
    <mergeCell ref="A2:B2"/>
    <mergeCell ref="A3:B3"/>
    <mergeCell ref="A4:B4"/>
    <mergeCell ref="A5:B5"/>
  </mergeCells>
  <pageMargins left="0.5" right="0.25" top="0.5" bottom="0.25" header="0.5" footer="0.5"/>
  <pageSetup scale="96" orientation="portrait" r:id="rId1"/>
  <headerFooter alignWithMargins="0">
    <oddFooter>&amp;L&amp;"-,Bold"&amp;10Cascade Natural Gas Corporation&amp;C&amp;"-,Bold"&amp;10Washington Deferral Accounts&amp;R&amp;"-,Bold"&amp;10Deferred Gas Cost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9F00-C364-4DA5-A586-BADAEF7EDB17}">
  <sheetPr codeName="Sheet81111115111119">
    <pageSetUpPr fitToPage="1"/>
  </sheetPr>
  <dimension ref="A1:N122"/>
  <sheetViews>
    <sheetView showGridLines="0" tabSelected="1" view="pageBreakPreview" topLeftCell="D1" zoomScale="106" zoomScaleNormal="60" zoomScaleSheetLayoutView="106" workbookViewId="0">
      <pane ySplit="10" topLeftCell="A81" activePane="bottomLeft" state="frozen"/>
      <selection activeCell="L109" sqref="L109"/>
      <selection pane="bottomLeft" activeCell="M90" sqref="M90"/>
    </sheetView>
  </sheetViews>
  <sheetFormatPr defaultColWidth="11.44140625" defaultRowHeight="13.8" x14ac:dyDescent="0.3"/>
  <cols>
    <col min="1" max="1" width="13.88671875" style="1" customWidth="1"/>
    <col min="2" max="2" width="11.33203125" style="1" customWidth="1"/>
    <col min="3" max="3" width="13.88671875" style="1" customWidth="1"/>
    <col min="4" max="4" width="12.44140625" style="1" bestFit="1" customWidth="1"/>
    <col min="5" max="5" width="12.5546875" style="1" bestFit="1" customWidth="1"/>
    <col min="6" max="6" width="8" style="1" bestFit="1" customWidth="1"/>
    <col min="7" max="7" width="21.88671875" style="1" customWidth="1"/>
    <col min="8" max="8" width="14.44140625" style="1" bestFit="1" customWidth="1"/>
    <col min="9" max="9" width="19.44140625" style="1" bestFit="1" customWidth="1"/>
    <col min="10" max="10" width="22.5546875" style="1" bestFit="1" customWidth="1"/>
    <col min="11" max="11" width="14.109375" style="1" bestFit="1" customWidth="1"/>
    <col min="12" max="12" width="14.5546875" style="1" bestFit="1" customWidth="1"/>
    <col min="13" max="13" width="10.33203125" style="1" bestFit="1" customWidth="1"/>
    <col min="14" max="14" width="14.109375" style="1" bestFit="1" customWidth="1"/>
    <col min="15" max="16384" width="11.44140625" style="1"/>
  </cols>
  <sheetData>
    <row r="1" spans="1:12" x14ac:dyDescent="0.3">
      <c r="A1" s="25" t="s">
        <v>29</v>
      </c>
      <c r="B1" s="26"/>
      <c r="C1" s="31" t="s">
        <v>28</v>
      </c>
      <c r="D1" s="31"/>
      <c r="E1" s="31"/>
      <c r="F1" s="31"/>
      <c r="G1" s="31"/>
      <c r="H1" s="32"/>
    </row>
    <row r="2" spans="1:12" x14ac:dyDescent="0.3">
      <c r="A2" s="27" t="s">
        <v>27</v>
      </c>
      <c r="B2" s="28"/>
      <c r="C2" s="33" t="s">
        <v>26</v>
      </c>
      <c r="D2" s="33"/>
      <c r="E2" s="33"/>
      <c r="F2" s="33"/>
      <c r="G2" s="33"/>
      <c r="H2" s="34"/>
    </row>
    <row r="3" spans="1:12" x14ac:dyDescent="0.3">
      <c r="A3" s="27" t="s">
        <v>25</v>
      </c>
      <c r="B3" s="28"/>
      <c r="C3" s="33" t="s">
        <v>24</v>
      </c>
      <c r="D3" s="33"/>
      <c r="E3" s="33"/>
      <c r="F3" s="33"/>
      <c r="G3" s="33"/>
      <c r="H3" s="34"/>
    </row>
    <row r="4" spans="1:12" x14ac:dyDescent="0.3">
      <c r="A4" s="27" t="s">
        <v>23</v>
      </c>
      <c r="B4" s="28"/>
      <c r="C4" s="35" t="s">
        <v>22</v>
      </c>
      <c r="D4" s="35"/>
      <c r="E4" s="35"/>
      <c r="F4" s="35"/>
      <c r="G4" s="35"/>
      <c r="H4" s="36"/>
    </row>
    <row r="5" spans="1:12" x14ac:dyDescent="0.3">
      <c r="A5" s="27" t="s">
        <v>21</v>
      </c>
      <c r="B5" s="28"/>
      <c r="C5" s="33" t="s">
        <v>20</v>
      </c>
      <c r="D5" s="33"/>
      <c r="E5" s="33"/>
      <c r="F5" s="33"/>
      <c r="G5" s="33"/>
      <c r="H5" s="34"/>
    </row>
    <row r="6" spans="1:12" x14ac:dyDescent="0.3">
      <c r="A6" s="27" t="s">
        <v>19</v>
      </c>
      <c r="B6" s="28"/>
      <c r="C6" s="33" t="s">
        <v>18</v>
      </c>
      <c r="D6" s="33"/>
      <c r="E6" s="33"/>
      <c r="F6" s="33"/>
      <c r="G6" s="33"/>
      <c r="H6" s="34"/>
    </row>
    <row r="7" spans="1:12" ht="28.5" customHeight="1" thickBot="1" x14ac:dyDescent="0.35">
      <c r="A7" s="37" t="s">
        <v>17</v>
      </c>
      <c r="B7" s="38"/>
      <c r="C7" s="39" t="s">
        <v>44</v>
      </c>
      <c r="D7" s="39"/>
      <c r="E7" s="39"/>
      <c r="F7" s="39"/>
      <c r="G7" s="39"/>
      <c r="H7" s="40"/>
    </row>
    <row r="8" spans="1:12" x14ac:dyDescent="0.3">
      <c r="A8" s="10"/>
      <c r="B8" s="10"/>
      <c r="C8" s="9"/>
      <c r="D8" s="9"/>
      <c r="E8" s="9"/>
      <c r="F8" s="9"/>
      <c r="G8" s="9"/>
      <c r="H8" s="9"/>
      <c r="J8" s="8"/>
    </row>
    <row r="9" spans="1:12" x14ac:dyDescent="0.3">
      <c r="A9" s="7"/>
      <c r="D9" s="30" t="s">
        <v>15</v>
      </c>
      <c r="E9" s="30"/>
      <c r="F9" s="30"/>
    </row>
    <row r="10" spans="1:12" s="5" customFormat="1" ht="27.6" x14ac:dyDescent="0.3">
      <c r="A10" s="5" t="s">
        <v>14</v>
      </c>
      <c r="B10" s="5" t="s">
        <v>13</v>
      </c>
      <c r="C10" s="5" t="s">
        <v>12</v>
      </c>
      <c r="D10" s="5" t="s">
        <v>11</v>
      </c>
      <c r="E10" s="5" t="s">
        <v>10</v>
      </c>
      <c r="F10" s="5" t="s">
        <v>9</v>
      </c>
      <c r="G10" s="5" t="s">
        <v>8</v>
      </c>
      <c r="H10" s="5" t="s">
        <v>7</v>
      </c>
      <c r="I10" s="6" t="s">
        <v>6</v>
      </c>
      <c r="J10" s="6" t="s">
        <v>5</v>
      </c>
      <c r="K10" s="6" t="s">
        <v>4</v>
      </c>
      <c r="L10" s="6" t="s">
        <v>3</v>
      </c>
    </row>
    <row r="11" spans="1:12" hidden="1" x14ac:dyDescent="0.3">
      <c r="A11" s="29" t="s">
        <v>2</v>
      </c>
      <c r="B11" s="29"/>
      <c r="C11" s="29"/>
      <c r="D11" s="29"/>
      <c r="E11" s="29"/>
      <c r="F11" s="29"/>
      <c r="G11" s="29"/>
      <c r="H11" s="1">
        <v>1561129.49</v>
      </c>
      <c r="K11" s="4"/>
      <c r="L11" s="3"/>
    </row>
    <row r="12" spans="1:12" hidden="1" x14ac:dyDescent="0.3">
      <c r="A12" s="2">
        <f>'[1]FERC Interest Rates'!A20</f>
        <v>41608</v>
      </c>
      <c r="B12" s="12"/>
      <c r="C12" s="11"/>
      <c r="D12" s="1">
        <v>18496</v>
      </c>
      <c r="H12" s="1">
        <f t="shared" ref="H12:H23" si="0">H11+SUM(D12:G12)</f>
        <v>1579625.49</v>
      </c>
      <c r="K12" s="4"/>
      <c r="L12" s="3"/>
    </row>
    <row r="13" spans="1:12" hidden="1" x14ac:dyDescent="0.3">
      <c r="A13" s="2">
        <f>'[1]FERC Interest Rates'!A21</f>
        <v>41639</v>
      </c>
      <c r="B13" s="12"/>
      <c r="C13" s="11"/>
      <c r="D13" s="1">
        <v>445761.54</v>
      </c>
      <c r="H13" s="1">
        <f t="shared" si="0"/>
        <v>2025387.03</v>
      </c>
      <c r="I13" s="4" t="s">
        <v>43</v>
      </c>
      <c r="J13" s="4" t="s">
        <v>43</v>
      </c>
      <c r="K13" s="4" t="s">
        <v>1</v>
      </c>
      <c r="L13" s="3">
        <v>41690</v>
      </c>
    </row>
    <row r="14" spans="1:12" hidden="1" x14ac:dyDescent="0.3">
      <c r="A14" s="2">
        <f>'[1]FERC Interest Rates'!A22</f>
        <v>41670</v>
      </c>
      <c r="B14" s="12"/>
      <c r="C14" s="11"/>
      <c r="D14" s="1">
        <v>132734.78</v>
      </c>
      <c r="H14" s="1">
        <f t="shared" si="0"/>
        <v>2158121.81</v>
      </c>
      <c r="K14" s="4"/>
      <c r="L14" s="3"/>
    </row>
    <row r="15" spans="1:12" hidden="1" x14ac:dyDescent="0.3">
      <c r="A15" s="2">
        <f>'[1]FERC Interest Rates'!A23</f>
        <v>41698</v>
      </c>
      <c r="B15" s="12"/>
      <c r="C15" s="11"/>
      <c r="D15" s="1">
        <v>0</v>
      </c>
      <c r="H15" s="1">
        <f t="shared" si="0"/>
        <v>2158121.81</v>
      </c>
      <c r="K15" s="4"/>
      <c r="L15" s="3"/>
    </row>
    <row r="16" spans="1:12" hidden="1" x14ac:dyDescent="0.3">
      <c r="A16" s="2">
        <f>'[1]FERC Interest Rates'!A24</f>
        <v>41729</v>
      </c>
      <c r="B16" s="12"/>
      <c r="C16" s="11"/>
      <c r="D16" s="1">
        <v>0</v>
      </c>
      <c r="H16" s="1">
        <f t="shared" si="0"/>
        <v>2158121.81</v>
      </c>
      <c r="K16" s="4"/>
      <c r="L16" s="3"/>
    </row>
    <row r="17" spans="1:12" hidden="1" x14ac:dyDescent="0.3">
      <c r="A17" s="2">
        <f>'[1]FERC Interest Rates'!A25</f>
        <v>41759</v>
      </c>
      <c r="B17" s="12"/>
      <c r="C17" s="11"/>
      <c r="D17" s="1">
        <v>164688.67000000001</v>
      </c>
      <c r="H17" s="1">
        <f t="shared" si="0"/>
        <v>2322810.48</v>
      </c>
      <c r="K17" s="4"/>
      <c r="L17" s="3"/>
    </row>
    <row r="18" spans="1:12" hidden="1" x14ac:dyDescent="0.3">
      <c r="A18" s="2">
        <f>'[1]FERC Interest Rates'!A26</f>
        <v>41790</v>
      </c>
      <c r="B18" s="12"/>
      <c r="C18" s="11"/>
      <c r="D18" s="1">
        <v>61067.51</v>
      </c>
      <c r="H18" s="1">
        <f t="shared" si="0"/>
        <v>2383877.9899999998</v>
      </c>
      <c r="K18" s="4"/>
      <c r="L18" s="3"/>
    </row>
    <row r="19" spans="1:12" hidden="1" x14ac:dyDescent="0.3">
      <c r="A19" s="2">
        <f>'[1]FERC Interest Rates'!A27</f>
        <v>41820</v>
      </c>
      <c r="B19" s="12"/>
      <c r="C19" s="11"/>
      <c r="D19" s="1">
        <v>0</v>
      </c>
      <c r="H19" s="1">
        <f t="shared" si="0"/>
        <v>2383877.9899999998</v>
      </c>
      <c r="K19" s="4"/>
      <c r="L19" s="3"/>
    </row>
    <row r="20" spans="1:12" hidden="1" x14ac:dyDescent="0.3">
      <c r="A20" s="2">
        <f>'[1]FERC Interest Rates'!A28</f>
        <v>41851</v>
      </c>
      <c r="B20" s="12"/>
      <c r="C20" s="11"/>
      <c r="D20" s="1">
        <v>0</v>
      </c>
      <c r="H20" s="1">
        <f t="shared" si="0"/>
        <v>2383877.9899999998</v>
      </c>
      <c r="K20" s="4"/>
      <c r="L20" s="3"/>
    </row>
    <row r="21" spans="1:12" hidden="1" x14ac:dyDescent="0.3">
      <c r="A21" s="2">
        <f>'[1]FERC Interest Rates'!A29</f>
        <v>41882</v>
      </c>
      <c r="B21" s="12"/>
      <c r="C21" s="11"/>
      <c r="D21" s="1">
        <v>411216.08</v>
      </c>
      <c r="H21" s="1">
        <f t="shared" si="0"/>
        <v>2795094.07</v>
      </c>
      <c r="K21" s="4"/>
      <c r="L21" s="3"/>
    </row>
    <row r="22" spans="1:12" hidden="1" x14ac:dyDescent="0.3">
      <c r="A22" s="2">
        <f>'[1]FERC Interest Rates'!A30</f>
        <v>41912</v>
      </c>
      <c r="B22" s="12"/>
      <c r="C22" s="11"/>
      <c r="D22" s="1">
        <v>0</v>
      </c>
      <c r="H22" s="1">
        <f t="shared" si="0"/>
        <v>2795094.07</v>
      </c>
      <c r="K22" s="4"/>
      <c r="L22" s="3"/>
    </row>
    <row r="23" spans="1:12" hidden="1" x14ac:dyDescent="0.3">
      <c r="A23" s="2">
        <f>'[1]FERC Interest Rates'!A31</f>
        <v>41943</v>
      </c>
      <c r="B23" s="12"/>
      <c r="C23" s="11"/>
      <c r="D23" s="1">
        <v>0</v>
      </c>
      <c r="H23" s="1">
        <f t="shared" si="0"/>
        <v>2795094.07</v>
      </c>
      <c r="K23" s="4"/>
      <c r="L23" s="3"/>
    </row>
    <row r="24" spans="1:12" hidden="1" x14ac:dyDescent="0.3">
      <c r="A24" s="2"/>
      <c r="B24" s="12"/>
      <c r="C24" s="11"/>
      <c r="K24" s="4"/>
      <c r="L24" s="3"/>
    </row>
    <row r="25" spans="1:12" hidden="1" x14ac:dyDescent="0.3">
      <c r="A25" s="2">
        <f>'[1]FERC Interest Rates'!A32</f>
        <v>41973</v>
      </c>
      <c r="B25" s="12"/>
      <c r="C25" s="11"/>
      <c r="D25" s="1">
        <v>70700.33</v>
      </c>
      <c r="H25" s="1">
        <f>H23+SUM(D25:G25)</f>
        <v>2865794.4</v>
      </c>
      <c r="K25" s="4"/>
      <c r="L25" s="3"/>
    </row>
    <row r="26" spans="1:12" hidden="1" x14ac:dyDescent="0.3">
      <c r="A26" s="2">
        <f>'[1]FERC Interest Rates'!A33</f>
        <v>42004</v>
      </c>
      <c r="B26" s="12"/>
      <c r="C26" s="11"/>
      <c r="D26" s="1">
        <v>375</v>
      </c>
      <c r="H26" s="1">
        <f t="shared" ref="H26:H57" si="1">H25+SUM(D26:G26)</f>
        <v>2866169.4</v>
      </c>
      <c r="K26" s="4"/>
      <c r="L26" s="3"/>
    </row>
    <row r="27" spans="1:12" hidden="1" x14ac:dyDescent="0.3">
      <c r="A27" s="2">
        <f>'[1]FERC Interest Rates'!A34</f>
        <v>42035</v>
      </c>
      <c r="B27" s="12"/>
      <c r="C27" s="11"/>
      <c r="D27" s="1">
        <v>64785.25</v>
      </c>
      <c r="H27" s="1">
        <f t="shared" si="1"/>
        <v>2930954.65</v>
      </c>
      <c r="K27" s="4"/>
      <c r="L27" s="3"/>
    </row>
    <row r="28" spans="1:12" hidden="1" x14ac:dyDescent="0.3">
      <c r="A28" s="2">
        <f>'[1]FERC Interest Rates'!A35</f>
        <v>42063</v>
      </c>
      <c r="B28" s="12"/>
      <c r="C28" s="11"/>
      <c r="D28" s="1">
        <v>0</v>
      </c>
      <c r="H28" s="1">
        <f t="shared" si="1"/>
        <v>2930954.65</v>
      </c>
      <c r="K28" s="4"/>
      <c r="L28" s="3"/>
    </row>
    <row r="29" spans="1:12" hidden="1" x14ac:dyDescent="0.3">
      <c r="A29" s="2">
        <f>'[1]FERC Interest Rates'!A36</f>
        <v>42094</v>
      </c>
      <c r="B29" s="12"/>
      <c r="C29" s="11"/>
      <c r="D29" s="1">
        <v>46236.06</v>
      </c>
      <c r="H29" s="1">
        <f t="shared" si="1"/>
        <v>2977190.71</v>
      </c>
      <c r="K29" s="4"/>
      <c r="L29" s="3"/>
    </row>
    <row r="30" spans="1:12" hidden="1" x14ac:dyDescent="0.3">
      <c r="A30" s="2">
        <f>'[1]FERC Interest Rates'!A37</f>
        <v>42124</v>
      </c>
      <c r="B30" s="12"/>
      <c r="C30" s="11"/>
      <c r="D30" s="1">
        <v>0</v>
      </c>
      <c r="H30" s="1">
        <f t="shared" si="1"/>
        <v>2977190.71</v>
      </c>
      <c r="K30" s="4"/>
      <c r="L30" s="3"/>
    </row>
    <row r="31" spans="1:12" hidden="1" x14ac:dyDescent="0.3">
      <c r="A31" s="2">
        <f>'[1]FERC Interest Rates'!A38</f>
        <v>42155</v>
      </c>
      <c r="B31" s="12"/>
      <c r="C31" s="11"/>
      <c r="D31" s="1">
        <v>95291.22</v>
      </c>
      <c r="H31" s="1">
        <f t="shared" si="1"/>
        <v>3072481.93</v>
      </c>
      <c r="K31" s="4"/>
      <c r="L31" s="3"/>
    </row>
    <row r="32" spans="1:12" hidden="1" x14ac:dyDescent="0.3">
      <c r="A32" s="2">
        <f>'[1]FERC Interest Rates'!A39</f>
        <v>42185</v>
      </c>
      <c r="B32" s="12"/>
      <c r="C32" s="11"/>
      <c r="D32" s="1">
        <v>31332</v>
      </c>
      <c r="H32" s="1">
        <f t="shared" si="1"/>
        <v>3103813.93</v>
      </c>
      <c r="K32" s="4"/>
      <c r="L32" s="3"/>
    </row>
    <row r="33" spans="1:12" hidden="1" x14ac:dyDescent="0.3">
      <c r="A33" s="2">
        <f>'[1]FERC Interest Rates'!A40</f>
        <v>42216</v>
      </c>
      <c r="B33" s="12"/>
      <c r="C33" s="11"/>
      <c r="D33" s="1">
        <v>11728.75</v>
      </c>
      <c r="H33" s="1">
        <f t="shared" si="1"/>
        <v>3115542.68</v>
      </c>
      <c r="K33" s="4"/>
      <c r="L33" s="3"/>
    </row>
    <row r="34" spans="1:12" hidden="1" x14ac:dyDescent="0.3">
      <c r="A34" s="2">
        <f>'[1]FERC Interest Rates'!A41</f>
        <v>42247</v>
      </c>
      <c r="B34" s="12"/>
      <c r="C34" s="11"/>
      <c r="D34" s="1">
        <v>97584.58</v>
      </c>
      <c r="H34" s="1">
        <f t="shared" si="1"/>
        <v>3213127.2600000002</v>
      </c>
      <c r="K34" s="4"/>
      <c r="L34" s="3"/>
    </row>
    <row r="35" spans="1:12" hidden="1" x14ac:dyDescent="0.3">
      <c r="A35" s="2">
        <f>'[1]FERC Interest Rates'!A42</f>
        <v>42277</v>
      </c>
      <c r="B35" s="12"/>
      <c r="C35" s="11"/>
      <c r="D35" s="1">
        <v>10794.14</v>
      </c>
      <c r="H35" s="1">
        <f t="shared" si="1"/>
        <v>3223921.4000000004</v>
      </c>
      <c r="K35" s="4"/>
      <c r="L35" s="3"/>
    </row>
    <row r="36" spans="1:12" hidden="1" x14ac:dyDescent="0.3">
      <c r="A36" s="2">
        <f>'[1]FERC Interest Rates'!A43</f>
        <v>42308</v>
      </c>
      <c r="B36" s="12"/>
      <c r="C36" s="11"/>
      <c r="D36" s="1">
        <v>7169.98</v>
      </c>
      <c r="H36" s="1">
        <f t="shared" si="1"/>
        <v>3231091.3800000004</v>
      </c>
      <c r="K36" s="4"/>
      <c r="L36" s="3"/>
    </row>
    <row r="37" spans="1:12" hidden="1" x14ac:dyDescent="0.3">
      <c r="A37" s="2">
        <f>'[1]FERC Interest Rates'!A44</f>
        <v>42338</v>
      </c>
      <c r="B37" s="12"/>
      <c r="C37" s="11"/>
      <c r="D37" s="1">
        <v>20721.48</v>
      </c>
      <c r="H37" s="1">
        <f t="shared" si="1"/>
        <v>3251812.8600000003</v>
      </c>
      <c r="K37" s="4"/>
      <c r="L37" s="3"/>
    </row>
    <row r="38" spans="1:12" hidden="1" x14ac:dyDescent="0.3">
      <c r="A38" s="2">
        <f>'[1]FERC Interest Rates'!A45</f>
        <v>42369</v>
      </c>
      <c r="B38" s="12"/>
      <c r="C38" s="11"/>
      <c r="D38" s="1">
        <v>63879.35</v>
      </c>
      <c r="H38" s="1">
        <f t="shared" si="1"/>
        <v>3315692.2100000004</v>
      </c>
      <c r="K38" s="4"/>
      <c r="L38" s="3"/>
    </row>
    <row r="39" spans="1:12" hidden="1" x14ac:dyDescent="0.3">
      <c r="A39" s="2">
        <f>'[1]FERC Interest Rates'!A46</f>
        <v>42400</v>
      </c>
      <c r="B39" s="12"/>
      <c r="C39" s="11"/>
      <c r="D39" s="1">
        <v>50825.77</v>
      </c>
      <c r="H39" s="1">
        <f t="shared" si="1"/>
        <v>3366517.9800000004</v>
      </c>
      <c r="K39" s="4"/>
      <c r="L39" s="3"/>
    </row>
    <row r="40" spans="1:12" hidden="1" x14ac:dyDescent="0.3">
      <c r="A40" s="2">
        <f>'[1]FERC Interest Rates'!A47</f>
        <v>42429</v>
      </c>
      <c r="B40" s="12"/>
      <c r="C40" s="11"/>
      <c r="D40" s="1">
        <v>1291.75</v>
      </c>
      <c r="H40" s="1">
        <f t="shared" si="1"/>
        <v>3367809.7300000004</v>
      </c>
      <c r="K40" s="4"/>
      <c r="L40" s="3"/>
    </row>
    <row r="41" spans="1:12" hidden="1" x14ac:dyDescent="0.3">
      <c r="A41" s="2">
        <f>'[1]FERC Interest Rates'!A48</f>
        <v>42460</v>
      </c>
      <c r="B41" s="12"/>
      <c r="C41" s="11"/>
      <c r="D41" s="1">
        <v>42972.18</v>
      </c>
      <c r="H41" s="1">
        <f t="shared" si="1"/>
        <v>3410781.9100000006</v>
      </c>
      <c r="K41" s="4"/>
      <c r="L41" s="3"/>
    </row>
    <row r="42" spans="1:12" hidden="1" x14ac:dyDescent="0.3">
      <c r="A42" s="2">
        <f>'[1]FERC Interest Rates'!A49</f>
        <v>42490</v>
      </c>
      <c r="B42" s="12"/>
      <c r="C42" s="11"/>
      <c r="D42" s="1">
        <v>26863.82</v>
      </c>
      <c r="H42" s="1">
        <f t="shared" si="1"/>
        <v>3437645.7300000004</v>
      </c>
      <c r="K42" s="4"/>
      <c r="L42" s="3"/>
    </row>
    <row r="43" spans="1:12" hidden="1" x14ac:dyDescent="0.3">
      <c r="A43" s="2">
        <f>'[1]FERC Interest Rates'!A50</f>
        <v>42521</v>
      </c>
      <c r="B43" s="12"/>
      <c r="C43" s="11"/>
      <c r="D43" s="1">
        <v>55065.13</v>
      </c>
      <c r="H43" s="1">
        <f t="shared" si="1"/>
        <v>3492710.8600000003</v>
      </c>
      <c r="K43" s="4"/>
      <c r="L43" s="3"/>
    </row>
    <row r="44" spans="1:12" hidden="1" x14ac:dyDescent="0.3">
      <c r="A44" s="2">
        <f>'[1]FERC Interest Rates'!A51</f>
        <v>42551</v>
      </c>
      <c r="B44" s="12"/>
      <c r="C44" s="11"/>
      <c r="D44" s="1">
        <v>-284137.8</v>
      </c>
      <c r="H44" s="1">
        <f t="shared" si="1"/>
        <v>3208573.0600000005</v>
      </c>
      <c r="K44" s="4"/>
      <c r="L44" s="3"/>
    </row>
    <row r="45" spans="1:12" hidden="1" x14ac:dyDescent="0.3">
      <c r="A45" s="2">
        <f>'[1]FERC Interest Rates'!A52</f>
        <v>42582</v>
      </c>
      <c r="B45" s="12"/>
      <c r="C45" s="11"/>
      <c r="D45" s="1">
        <v>-101619.41</v>
      </c>
      <c r="H45" s="1">
        <f t="shared" si="1"/>
        <v>3106953.6500000004</v>
      </c>
      <c r="K45" s="4"/>
      <c r="L45" s="3"/>
    </row>
    <row r="46" spans="1:12" hidden="1" x14ac:dyDescent="0.3">
      <c r="A46" s="2">
        <f>'[1]FERC Interest Rates'!A53</f>
        <v>42613</v>
      </c>
      <c r="B46" s="12"/>
      <c r="C46" s="11"/>
      <c r="D46" s="1">
        <v>94859</v>
      </c>
      <c r="H46" s="1">
        <f t="shared" si="1"/>
        <v>3201812.6500000004</v>
      </c>
      <c r="K46" s="4"/>
      <c r="L46" s="3"/>
    </row>
    <row r="47" spans="1:12" hidden="1" x14ac:dyDescent="0.3">
      <c r="A47" s="2">
        <f>'[1]FERC Interest Rates'!A54</f>
        <v>42643</v>
      </c>
      <c r="B47" s="12"/>
      <c r="C47" s="11"/>
      <c r="D47" s="1">
        <v>63322.83</v>
      </c>
      <c r="H47" s="1">
        <f t="shared" si="1"/>
        <v>3265135.4800000004</v>
      </c>
      <c r="K47" s="4"/>
      <c r="L47" s="3"/>
    </row>
    <row r="48" spans="1:12" hidden="1" x14ac:dyDescent="0.3">
      <c r="A48" s="2">
        <f>'[1]FERC Interest Rates'!A55</f>
        <v>42674</v>
      </c>
      <c r="B48" s="12"/>
      <c r="C48" s="11"/>
      <c r="D48" s="1">
        <v>37300.550000000003</v>
      </c>
      <c r="H48" s="1">
        <f t="shared" si="1"/>
        <v>3302436.0300000003</v>
      </c>
      <c r="K48" s="4"/>
      <c r="L48" s="3"/>
    </row>
    <row r="49" spans="1:12" hidden="1" x14ac:dyDescent="0.3">
      <c r="A49" s="2">
        <f>'[1]FERC Interest Rates'!A56</f>
        <v>42704</v>
      </c>
      <c r="B49" s="12"/>
      <c r="C49" s="11"/>
      <c r="D49" s="1">
        <v>52672.08</v>
      </c>
      <c r="H49" s="1">
        <f t="shared" si="1"/>
        <v>3355108.1100000003</v>
      </c>
      <c r="K49" s="4"/>
      <c r="L49" s="3"/>
    </row>
    <row r="50" spans="1:12" hidden="1" x14ac:dyDescent="0.3">
      <c r="A50" s="2">
        <f>'[1]FERC Interest Rates'!A57</f>
        <v>42735</v>
      </c>
      <c r="B50" s="12"/>
      <c r="C50" s="11"/>
      <c r="D50" s="1">
        <v>19398.919999999998</v>
      </c>
      <c r="H50" s="1">
        <f t="shared" si="1"/>
        <v>3374507.0300000003</v>
      </c>
      <c r="K50" s="4"/>
      <c r="L50" s="3"/>
    </row>
    <row r="51" spans="1:12" hidden="1" x14ac:dyDescent="0.3">
      <c r="A51" s="2">
        <f>'[1]FERC Interest Rates'!A58</f>
        <v>42766</v>
      </c>
      <c r="B51" s="12"/>
      <c r="C51" s="11"/>
      <c r="D51" s="1">
        <v>34540.6</v>
      </c>
      <c r="H51" s="1">
        <f t="shared" si="1"/>
        <v>3409047.6300000004</v>
      </c>
      <c r="K51" s="4"/>
      <c r="L51" s="3"/>
    </row>
    <row r="52" spans="1:12" hidden="1" x14ac:dyDescent="0.3">
      <c r="A52" s="2">
        <f>'[1]FERC Interest Rates'!A59</f>
        <v>42794</v>
      </c>
      <c r="B52" s="12"/>
      <c r="C52" s="11"/>
      <c r="D52" s="1">
        <v>-418947.67</v>
      </c>
      <c r="H52" s="1">
        <f t="shared" si="1"/>
        <v>2990099.9600000004</v>
      </c>
      <c r="K52" s="4"/>
      <c r="L52" s="3"/>
    </row>
    <row r="53" spans="1:12" hidden="1" x14ac:dyDescent="0.3">
      <c r="A53" s="2">
        <f>'[1]FERC Interest Rates'!A60</f>
        <v>42825</v>
      </c>
      <c r="B53" s="12"/>
      <c r="C53" s="11"/>
      <c r="D53" s="1">
        <v>60038.36</v>
      </c>
      <c r="H53" s="1">
        <f t="shared" si="1"/>
        <v>3050138.3200000003</v>
      </c>
      <c r="K53" s="4"/>
      <c r="L53" s="3"/>
    </row>
    <row r="54" spans="1:12" hidden="1" x14ac:dyDescent="0.3">
      <c r="A54" s="2">
        <f>'[1]FERC Interest Rates'!A61</f>
        <v>42855</v>
      </c>
      <c r="B54" s="12"/>
      <c r="C54" s="11"/>
      <c r="D54" s="1">
        <v>-510619.67</v>
      </c>
      <c r="H54" s="1">
        <f t="shared" si="1"/>
        <v>2539518.6500000004</v>
      </c>
      <c r="K54" s="4"/>
      <c r="L54" s="3"/>
    </row>
    <row r="55" spans="1:12" hidden="1" x14ac:dyDescent="0.3">
      <c r="A55" s="2">
        <f>'[1]FERC Interest Rates'!A62</f>
        <v>42886</v>
      </c>
      <c r="B55" s="12"/>
      <c r="C55" s="11"/>
      <c r="D55" s="1">
        <v>-82959.19</v>
      </c>
      <c r="H55" s="1">
        <f t="shared" si="1"/>
        <v>2456559.4600000004</v>
      </c>
      <c r="K55" s="4"/>
      <c r="L55" s="3"/>
    </row>
    <row r="56" spans="1:12" hidden="1" x14ac:dyDescent="0.3">
      <c r="A56" s="2">
        <f>'[1]FERC Interest Rates'!A63</f>
        <v>42916</v>
      </c>
      <c r="B56" s="12"/>
      <c r="C56" s="11"/>
      <c r="D56" s="1">
        <v>17313.11</v>
      </c>
      <c r="H56" s="1">
        <f t="shared" si="1"/>
        <v>2473872.5700000003</v>
      </c>
      <c r="K56" s="4"/>
      <c r="L56" s="3"/>
    </row>
    <row r="57" spans="1:12" hidden="1" x14ac:dyDescent="0.3">
      <c r="A57" s="2">
        <f>'[1]FERC Interest Rates'!A64</f>
        <v>42947</v>
      </c>
      <c r="B57" s="12"/>
      <c r="C57" s="11"/>
      <c r="D57" s="1">
        <v>154607.78</v>
      </c>
      <c r="H57" s="1">
        <f t="shared" si="1"/>
        <v>2628480.35</v>
      </c>
      <c r="K57" s="4"/>
      <c r="L57" s="3"/>
    </row>
    <row r="58" spans="1:12" hidden="1" x14ac:dyDescent="0.3">
      <c r="A58" s="2">
        <f>'[1]FERC Interest Rates'!A65</f>
        <v>42978</v>
      </c>
      <c r="B58" s="12"/>
      <c r="C58" s="11"/>
      <c r="D58" s="1">
        <v>81561.8</v>
      </c>
      <c r="H58" s="1">
        <f t="shared" ref="H58:H89" si="2">H57+SUM(D58:G58)</f>
        <v>2710042.15</v>
      </c>
      <c r="K58" s="4"/>
      <c r="L58" s="3"/>
    </row>
    <row r="59" spans="1:12" hidden="1" x14ac:dyDescent="0.3">
      <c r="A59" s="2">
        <f>'[1]FERC Interest Rates'!A66</f>
        <v>43008</v>
      </c>
      <c r="B59" s="12"/>
      <c r="C59" s="11"/>
      <c r="D59" s="1">
        <v>204939.67</v>
      </c>
      <c r="H59" s="1">
        <f t="shared" si="2"/>
        <v>2914981.82</v>
      </c>
      <c r="K59" s="4"/>
      <c r="L59" s="3"/>
    </row>
    <row r="60" spans="1:12" hidden="1" x14ac:dyDescent="0.3">
      <c r="A60" s="2">
        <f>'[1]FERC Interest Rates'!A67</f>
        <v>43039</v>
      </c>
      <c r="B60" s="12"/>
      <c r="C60" s="11"/>
      <c r="D60" s="1">
        <v>657073.1</v>
      </c>
      <c r="H60" s="1">
        <f t="shared" si="2"/>
        <v>3572054.92</v>
      </c>
      <c r="K60" s="4"/>
      <c r="L60" s="3"/>
    </row>
    <row r="61" spans="1:12" hidden="1" x14ac:dyDescent="0.3">
      <c r="A61" s="2">
        <f>'[1]FERC Interest Rates'!A68</f>
        <v>43069</v>
      </c>
      <c r="B61" s="12"/>
      <c r="C61" s="11"/>
      <c r="D61" s="1">
        <v>126911.39</v>
      </c>
      <c r="H61" s="1">
        <f t="shared" si="2"/>
        <v>3698966.31</v>
      </c>
      <c r="K61" s="4"/>
      <c r="L61" s="3"/>
    </row>
    <row r="62" spans="1:12" hidden="1" x14ac:dyDescent="0.3">
      <c r="A62" s="2">
        <f>'[1]FERC Interest Rates'!A69</f>
        <v>43100</v>
      </c>
      <c r="B62" s="12"/>
      <c r="C62" s="11"/>
      <c r="D62" s="1">
        <v>231337.86</v>
      </c>
      <c r="H62" s="1">
        <f t="shared" si="2"/>
        <v>3930304.17</v>
      </c>
      <c r="K62" s="4"/>
      <c r="L62" s="3"/>
    </row>
    <row r="63" spans="1:12" hidden="1" x14ac:dyDescent="0.3">
      <c r="A63" s="2">
        <f>'[1]FERC Interest Rates'!A70</f>
        <v>43131</v>
      </c>
      <c r="B63" s="12"/>
      <c r="C63" s="11"/>
      <c r="D63" s="1">
        <f>3344.38-11535.01</f>
        <v>-8190.63</v>
      </c>
      <c r="H63" s="1">
        <f t="shared" si="2"/>
        <v>3922113.54</v>
      </c>
      <c r="K63" s="4"/>
      <c r="L63" s="3"/>
    </row>
    <row r="64" spans="1:12" hidden="1" x14ac:dyDescent="0.3">
      <c r="A64" s="2">
        <f>'[1]FERC Interest Rates'!A71</f>
        <v>43159</v>
      </c>
      <c r="B64" s="12"/>
      <c r="C64" s="11"/>
      <c r="D64" s="1">
        <f>99819.67+3034.6-27553.77</f>
        <v>75300.5</v>
      </c>
      <c r="H64" s="1">
        <f t="shared" si="2"/>
        <v>3997414.04</v>
      </c>
      <c r="K64" s="4"/>
      <c r="L64" s="3"/>
    </row>
    <row r="65" spans="1:12" hidden="1" x14ac:dyDescent="0.3">
      <c r="A65" s="2">
        <f>'[1]FERC Interest Rates'!A72</f>
        <v>43190</v>
      </c>
      <c r="B65" s="12"/>
      <c r="C65" s="11"/>
      <c r="D65" s="1">
        <f>17015.64-91926.63</f>
        <v>-74910.990000000005</v>
      </c>
      <c r="H65" s="1">
        <f t="shared" si="2"/>
        <v>3922503.05</v>
      </c>
      <c r="K65" s="4"/>
      <c r="L65" s="3"/>
    </row>
    <row r="66" spans="1:12" hidden="1" x14ac:dyDescent="0.3">
      <c r="A66" s="2">
        <f>'[1]FERC Interest Rates'!A73</f>
        <v>43220</v>
      </c>
      <c r="B66" s="12"/>
      <c r="C66" s="11"/>
      <c r="D66" s="1">
        <f>28467.42+185683.64</f>
        <v>214151.06</v>
      </c>
      <c r="H66" s="1">
        <f t="shared" si="2"/>
        <v>4136654.11</v>
      </c>
      <c r="K66" s="4"/>
      <c r="L66" s="3"/>
    </row>
    <row r="67" spans="1:12" hidden="1" x14ac:dyDescent="0.3">
      <c r="A67" s="2">
        <f>'[1]FERC Interest Rates'!A74</f>
        <v>43251</v>
      </c>
      <c r="B67" s="12"/>
      <c r="C67" s="11"/>
      <c r="D67" s="1">
        <f>-93154.26+86445.4</f>
        <v>-6708.8600000000006</v>
      </c>
      <c r="H67" s="1">
        <f t="shared" si="2"/>
        <v>4129945.25</v>
      </c>
      <c r="K67" s="4"/>
      <c r="L67" s="3"/>
    </row>
    <row r="68" spans="1:12" hidden="1" x14ac:dyDescent="0.3">
      <c r="A68" s="2">
        <f>'[1]FERC Interest Rates'!A75</f>
        <v>43281</v>
      </c>
      <c r="B68" s="12"/>
      <c r="C68" s="11"/>
      <c r="D68" s="1">
        <f>0+109220.73</f>
        <v>109220.73</v>
      </c>
      <c r="H68" s="1">
        <f t="shared" si="2"/>
        <v>4239165.9800000004</v>
      </c>
      <c r="K68" s="4"/>
      <c r="L68" s="3"/>
    </row>
    <row r="69" spans="1:12" hidden="1" x14ac:dyDescent="0.3">
      <c r="A69" s="2">
        <f>'[1]FERC Interest Rates'!A76</f>
        <v>43312</v>
      </c>
      <c r="B69" s="12"/>
      <c r="C69" s="11"/>
      <c r="D69" s="1">
        <f>3364.79+96680.36</f>
        <v>100045.15</v>
      </c>
      <c r="H69" s="1">
        <f t="shared" si="2"/>
        <v>4339211.1300000008</v>
      </c>
      <c r="K69" s="4"/>
      <c r="L69" s="3"/>
    </row>
    <row r="70" spans="1:12" hidden="1" x14ac:dyDescent="0.3">
      <c r="A70" s="2">
        <f>'[1]FERC Interest Rates'!A77</f>
        <v>43343</v>
      </c>
      <c r="B70" s="12"/>
      <c r="C70" s="11"/>
      <c r="D70" s="1">
        <f>-645469.82+419388.57-13030.01</f>
        <v>-239111.25999999995</v>
      </c>
      <c r="H70" s="1">
        <f t="shared" si="2"/>
        <v>4100099.870000001</v>
      </c>
      <c r="K70" s="4"/>
      <c r="L70" s="3"/>
    </row>
    <row r="71" spans="1:12" hidden="1" x14ac:dyDescent="0.3">
      <c r="A71" s="2">
        <f>'[1]FERC Interest Rates'!A78</f>
        <v>43373</v>
      </c>
      <c r="B71" s="12"/>
      <c r="C71" s="11"/>
      <c r="D71" s="1">
        <f>7786.5+93292.97</f>
        <v>101079.47</v>
      </c>
      <c r="H71" s="1">
        <f t="shared" si="2"/>
        <v>4201179.3400000008</v>
      </c>
      <c r="K71" s="4"/>
      <c r="L71" s="3"/>
    </row>
    <row r="72" spans="1:12" hidden="1" x14ac:dyDescent="0.3">
      <c r="A72" s="2">
        <f>'[1]FERC Interest Rates'!A79</f>
        <v>43404</v>
      </c>
      <c r="B72" s="12"/>
      <c r="C72" s="11"/>
      <c r="D72" s="1">
        <f>-1442976.8+90606.51</f>
        <v>-1352370.29</v>
      </c>
      <c r="H72" s="1">
        <f t="shared" si="2"/>
        <v>2848809.0500000007</v>
      </c>
      <c r="K72" s="4"/>
      <c r="L72" s="3"/>
    </row>
    <row r="73" spans="1:12" x14ac:dyDescent="0.3">
      <c r="A73" s="2">
        <f>'[1]FERC Interest Rates'!A80</f>
        <v>43434</v>
      </c>
      <c r="B73" s="12"/>
      <c r="C73" s="11"/>
      <c r="D73" s="1">
        <f>22093.5+131857.04</f>
        <v>153950.54</v>
      </c>
      <c r="H73" s="1">
        <f t="shared" si="2"/>
        <v>3002759.5900000008</v>
      </c>
      <c r="K73" s="4"/>
      <c r="L73" s="3"/>
    </row>
    <row r="74" spans="1:12" x14ac:dyDescent="0.3">
      <c r="A74" s="2">
        <f>'[1]FERC Interest Rates'!A81</f>
        <v>43465</v>
      </c>
      <c r="B74" s="12"/>
      <c r="C74" s="11"/>
      <c r="D74" s="1">
        <f>0+160623.6</f>
        <v>160623.6</v>
      </c>
      <c r="H74" s="1">
        <f t="shared" si="2"/>
        <v>3163383.1900000009</v>
      </c>
      <c r="K74" s="4"/>
      <c r="L74" s="3"/>
    </row>
    <row r="75" spans="1:12" x14ac:dyDescent="0.3">
      <c r="A75" s="2">
        <f>'[1]FERC Interest Rates'!A82</f>
        <v>43496</v>
      </c>
      <c r="B75" s="12"/>
      <c r="C75" s="11"/>
      <c r="D75" s="1">
        <f>31633.52+13740.18</f>
        <v>45373.7</v>
      </c>
      <c r="H75" s="1">
        <f t="shared" si="2"/>
        <v>3208756.8900000011</v>
      </c>
      <c r="J75" s="24" t="s">
        <v>42</v>
      </c>
      <c r="K75" s="1">
        <v>-6364769</v>
      </c>
    </row>
    <row r="76" spans="1:12" x14ac:dyDescent="0.3">
      <c r="A76" s="2">
        <f>'[1]FERC Interest Rates'!A83</f>
        <v>43524</v>
      </c>
      <c r="B76" s="12"/>
      <c r="C76" s="11"/>
      <c r="D76" s="1">
        <f>2666+68480.25</f>
        <v>71146.25</v>
      </c>
      <c r="H76" s="1">
        <f t="shared" si="2"/>
        <v>3279903.1400000011</v>
      </c>
      <c r="J76" s="24" t="s">
        <v>41</v>
      </c>
      <c r="K76" s="1">
        <f>-4910000-1525000-290100-830000</f>
        <v>-7555100</v>
      </c>
    </row>
    <row r="77" spans="1:12" x14ac:dyDescent="0.3">
      <c r="A77" s="2">
        <f>'[1]FERC Interest Rates'!A84</f>
        <v>43555</v>
      </c>
      <c r="B77" s="12"/>
      <c r="C77" s="11"/>
      <c r="D77" s="1">
        <f>-13614.21+113826.91</f>
        <v>100212.70000000001</v>
      </c>
      <c r="H77" s="1">
        <f t="shared" si="2"/>
        <v>3380115.8400000012</v>
      </c>
      <c r="J77" s="24" t="s">
        <v>40</v>
      </c>
      <c r="K77" s="1">
        <f>SUM(D11:D13)</f>
        <v>464257.54</v>
      </c>
      <c r="L77" s="1">
        <f>K77-K76-K75</f>
        <v>14384126.539999999</v>
      </c>
    </row>
    <row r="78" spans="1:12" x14ac:dyDescent="0.3">
      <c r="A78" s="2">
        <f>'[1]FERC Interest Rates'!A85</f>
        <v>43585</v>
      </c>
      <c r="B78" s="12"/>
      <c r="C78" s="11"/>
      <c r="D78" s="1">
        <f>-961179.55+158775.15</f>
        <v>-802404.4</v>
      </c>
      <c r="H78" s="1">
        <f t="shared" si="2"/>
        <v>2577711.4400000013</v>
      </c>
      <c r="J78" s="24" t="s">
        <v>39</v>
      </c>
      <c r="K78" s="23">
        <f>SUM(K75:K77)</f>
        <v>-13455611.460000001</v>
      </c>
    </row>
    <row r="79" spans="1:12" x14ac:dyDescent="0.3">
      <c r="A79" s="2">
        <f>'[1]FERC Interest Rates'!A86</f>
        <v>43616</v>
      </c>
      <c r="B79" s="12"/>
      <c r="C79" s="11"/>
      <c r="D79" s="1">
        <f>25854.5+60019.84</f>
        <v>85874.34</v>
      </c>
      <c r="H79" s="1">
        <f t="shared" si="2"/>
        <v>2663585.7800000012</v>
      </c>
      <c r="J79" s="24" t="s">
        <v>38</v>
      </c>
      <c r="K79" s="1">
        <v>-13089869</v>
      </c>
      <c r="L79" s="1">
        <f>L77+K79</f>
        <v>1294257.5399999991</v>
      </c>
    </row>
    <row r="80" spans="1:12" x14ac:dyDescent="0.3">
      <c r="A80" s="2">
        <f>'[1]FERC Interest Rates'!A87</f>
        <v>43646</v>
      </c>
      <c r="B80" s="12"/>
      <c r="C80" s="11"/>
      <c r="D80" s="1">
        <f>6497.64+54057.75</f>
        <v>60555.39</v>
      </c>
      <c r="H80" s="1">
        <f t="shared" si="2"/>
        <v>2724141.1700000013</v>
      </c>
      <c r="J80" s="24" t="s">
        <v>37</v>
      </c>
      <c r="K80" s="23">
        <f>K79-K78</f>
        <v>365742.46000000089</v>
      </c>
      <c r="L80" s="1">
        <f>-K77</f>
        <v>-464257.54</v>
      </c>
    </row>
    <row r="81" spans="1:14" x14ac:dyDescent="0.3">
      <c r="A81" s="2">
        <f>'[1]FERC Interest Rates'!A88</f>
        <v>43677</v>
      </c>
      <c r="B81" s="12"/>
      <c r="C81" s="11"/>
      <c r="D81" s="1">
        <f>1425+60019.78</f>
        <v>61444.78</v>
      </c>
      <c r="H81" s="1">
        <f t="shared" si="2"/>
        <v>2785585.9500000011</v>
      </c>
      <c r="L81" s="23">
        <f>SUM(L79:L80)</f>
        <v>829999.99999999907</v>
      </c>
    </row>
    <row r="82" spans="1:14" x14ac:dyDescent="0.3">
      <c r="A82" s="2">
        <f>'[1]FERC Interest Rates'!A89</f>
        <v>43708</v>
      </c>
      <c r="B82" s="12"/>
      <c r="C82" s="11"/>
      <c r="D82" s="1">
        <f>-368607.71+84650</f>
        <v>-283957.71000000002</v>
      </c>
      <c r="H82" s="1">
        <f t="shared" si="2"/>
        <v>2501628.2400000012</v>
      </c>
    </row>
    <row r="83" spans="1:14" x14ac:dyDescent="0.3">
      <c r="A83" s="2">
        <f>'[1]FERC Interest Rates'!A90</f>
        <v>43738</v>
      </c>
      <c r="B83" s="12"/>
      <c r="C83" s="11"/>
      <c r="D83" s="1">
        <f>6981.38+113142.1</f>
        <v>120123.48000000001</v>
      </c>
      <c r="H83" s="1">
        <f t="shared" si="2"/>
        <v>2621751.7200000011</v>
      </c>
    </row>
    <row r="84" spans="1:14" x14ac:dyDescent="0.3">
      <c r="A84" s="2">
        <f>'[1]FERC Interest Rates'!A91</f>
        <v>43769</v>
      </c>
      <c r="B84" s="12"/>
      <c r="C84" s="11"/>
      <c r="D84" s="1">
        <f>3066+207845.78</f>
        <v>210911.78</v>
      </c>
      <c r="H84" s="1">
        <f t="shared" si="2"/>
        <v>2832663.5000000009</v>
      </c>
    </row>
    <row r="85" spans="1:14" ht="14.4" thickBot="1" x14ac:dyDescent="0.35">
      <c r="A85" s="2">
        <f>'[1]FERC Interest Rates'!A92</f>
        <v>43799</v>
      </c>
      <c r="B85" s="12"/>
      <c r="C85" s="11"/>
      <c r="D85" s="1">
        <f>148.87+72175.65</f>
        <v>72324.51999999999</v>
      </c>
      <c r="H85" s="1">
        <f t="shared" si="2"/>
        <v>2904988.0200000009</v>
      </c>
    </row>
    <row r="86" spans="1:14" x14ac:dyDescent="0.3">
      <c r="A86" s="2">
        <f>'[1]FERC Interest Rates'!A93</f>
        <v>43830</v>
      </c>
      <c r="B86" s="12"/>
      <c r="C86" s="11"/>
      <c r="D86" s="1">
        <f>-261243.84+278037.29</f>
        <v>16793.449999999983</v>
      </c>
      <c r="H86" s="13">
        <f t="shared" si="2"/>
        <v>2921781.4700000011</v>
      </c>
      <c r="J86" s="22" t="s">
        <v>36</v>
      </c>
      <c r="K86" s="21"/>
      <c r="L86" s="21"/>
      <c r="M86" s="21"/>
      <c r="N86" s="20"/>
    </row>
    <row r="87" spans="1:14" x14ac:dyDescent="0.3">
      <c r="A87" s="2">
        <f>'[1]FERC Interest Rates'!A94</f>
        <v>43861</v>
      </c>
      <c r="B87" s="12"/>
      <c r="C87" s="11"/>
      <c r="D87" s="13">
        <f>4729.43+34871.17</f>
        <v>39600.6</v>
      </c>
      <c r="H87" s="1">
        <f t="shared" si="2"/>
        <v>2961382.0700000012</v>
      </c>
      <c r="J87" s="19" t="s">
        <v>35</v>
      </c>
      <c r="K87" s="18" t="s">
        <v>34</v>
      </c>
      <c r="L87" s="18" t="s">
        <v>33</v>
      </c>
      <c r="M87" s="18" t="s">
        <v>32</v>
      </c>
      <c r="N87" s="17" t="s">
        <v>31</v>
      </c>
    </row>
    <row r="88" spans="1:14" ht="14.4" thickBot="1" x14ac:dyDescent="0.35">
      <c r="A88" s="2">
        <f>'[1]FERC Interest Rates'!A95</f>
        <v>43890</v>
      </c>
      <c r="B88" s="12"/>
      <c r="C88" s="11"/>
      <c r="D88" s="13">
        <f>2099+48978.34</f>
        <v>51077.34</v>
      </c>
      <c r="H88" s="1">
        <f t="shared" si="2"/>
        <v>3012459.4100000011</v>
      </c>
      <c r="J88" s="16">
        <f>H86</f>
        <v>2921781.4700000011</v>
      </c>
      <c r="K88" s="15">
        <f>SUM(D87:D98)</f>
        <v>51975.14000000005</v>
      </c>
      <c r="L88" s="15">
        <f>J88+K88</f>
        <v>2973756.6100000013</v>
      </c>
      <c r="M88" s="15">
        <v>24344.14</v>
      </c>
      <c r="N88" s="14">
        <f>M88+L88</f>
        <v>2998100.7500000014</v>
      </c>
    </row>
    <row r="89" spans="1:14" x14ac:dyDescent="0.3">
      <c r="A89" s="2">
        <f>'[1]FERC Interest Rates'!A96</f>
        <v>43921</v>
      </c>
      <c r="B89" s="12"/>
      <c r="C89" s="11"/>
      <c r="D89" s="13">
        <f>4566+79044.09</f>
        <v>83610.09</v>
      </c>
      <c r="H89" s="1">
        <f t="shared" si="2"/>
        <v>3096069.5000000009</v>
      </c>
      <c r="M89" s="1" t="s">
        <v>45</v>
      </c>
    </row>
    <row r="90" spans="1:14" x14ac:dyDescent="0.3">
      <c r="A90" s="2">
        <f>'[1]FERC Interest Rates'!A97</f>
        <v>43951</v>
      </c>
      <c r="B90" s="12"/>
      <c r="C90" s="11"/>
      <c r="D90" s="13">
        <f>10196.22+107566.5</f>
        <v>117762.72</v>
      </c>
      <c r="H90" s="1">
        <f t="shared" ref="H90:H121" si="3">H89+SUM(D90:G90)</f>
        <v>3213832.2200000011</v>
      </c>
    </row>
    <row r="91" spans="1:14" x14ac:dyDescent="0.3">
      <c r="A91" s="2">
        <f>'[1]FERC Interest Rates'!A98</f>
        <v>43982</v>
      </c>
      <c r="B91" s="12"/>
      <c r="C91" s="11"/>
      <c r="D91" s="13">
        <f>-362309.57+116238.89</f>
        <v>-246070.68</v>
      </c>
      <c r="H91" s="1">
        <f t="shared" si="3"/>
        <v>2967761.540000001</v>
      </c>
    </row>
    <row r="92" spans="1:14" x14ac:dyDescent="0.3">
      <c r="A92" s="2">
        <f>'[1]FERC Interest Rates'!A99</f>
        <v>44012</v>
      </c>
      <c r="B92" s="12"/>
      <c r="C92" s="11"/>
      <c r="D92" s="13">
        <f>-521052.64+188249.79</f>
        <v>-332802.84999999998</v>
      </c>
      <c r="H92" s="1">
        <f t="shared" si="3"/>
        <v>2634958.6900000009</v>
      </c>
    </row>
    <row r="93" spans="1:14" x14ac:dyDescent="0.3">
      <c r="A93" s="2">
        <f>'[1]FERC Interest Rates'!A100</f>
        <v>44043</v>
      </c>
      <c r="B93" s="12"/>
      <c r="C93" s="11"/>
      <c r="D93" s="13">
        <f>6445.43+130946.34</f>
        <v>137391.76999999999</v>
      </c>
      <c r="H93" s="1">
        <f t="shared" si="3"/>
        <v>2772350.4600000009</v>
      </c>
    </row>
    <row r="94" spans="1:14" x14ac:dyDescent="0.3">
      <c r="A94" s="2">
        <f>'[1]FERC Interest Rates'!A101</f>
        <v>44074</v>
      </c>
      <c r="B94" s="12"/>
      <c r="C94" s="11"/>
      <c r="D94" s="13">
        <f>3264+261568.62</f>
        <v>264832.62</v>
      </c>
      <c r="H94" s="1">
        <f t="shared" si="3"/>
        <v>3037183.080000001</v>
      </c>
    </row>
    <row r="95" spans="1:14" x14ac:dyDescent="0.3">
      <c r="A95" s="2">
        <f>'[1]FERC Interest Rates'!A102</f>
        <v>44104</v>
      </c>
      <c r="B95" s="12"/>
      <c r="C95" s="11"/>
      <c r="D95" s="13">
        <f>6838+84821.75</f>
        <v>91659.75</v>
      </c>
      <c r="H95" s="1">
        <f t="shared" si="3"/>
        <v>3128842.830000001</v>
      </c>
    </row>
    <row r="96" spans="1:14" x14ac:dyDescent="0.3">
      <c r="A96" s="2">
        <f>'[1]FERC Interest Rates'!A103</f>
        <v>44135</v>
      </c>
      <c r="B96" s="12"/>
      <c r="C96" s="11"/>
      <c r="D96" s="13">
        <f>39774.63+64964.41</f>
        <v>104739.04000000001</v>
      </c>
      <c r="H96" s="1">
        <f t="shared" si="3"/>
        <v>3233581.870000001</v>
      </c>
    </row>
    <row r="97" spans="1:9" x14ac:dyDescent="0.3">
      <c r="A97" s="2">
        <f>'[1]FERC Interest Rates'!A104</f>
        <v>44165</v>
      </c>
      <c r="B97" s="12"/>
      <c r="C97" s="11"/>
      <c r="D97" s="13">
        <f>-304036.62-19918.91</f>
        <v>-323955.52999999997</v>
      </c>
      <c r="H97" s="1">
        <f t="shared" si="3"/>
        <v>2909626.3400000012</v>
      </c>
    </row>
    <row r="98" spans="1:9" x14ac:dyDescent="0.3">
      <c r="A98" s="2">
        <f>'[1]FERC Interest Rates'!A105</f>
        <v>44196</v>
      </c>
      <c r="B98" s="12"/>
      <c r="C98" s="11"/>
      <c r="D98" s="13">
        <f>8692+55438.27</f>
        <v>64130.27</v>
      </c>
      <c r="H98" s="13">
        <f t="shared" si="3"/>
        <v>2973756.6100000013</v>
      </c>
      <c r="I98" s="1" t="s">
        <v>30</v>
      </c>
    </row>
    <row r="99" spans="1:9" x14ac:dyDescent="0.3">
      <c r="A99" s="2">
        <f>'[1]FERC Interest Rates'!A106</f>
        <v>44227</v>
      </c>
      <c r="B99" s="12"/>
      <c r="C99" s="11"/>
      <c r="D99" s="1">
        <f>-36+51686.47</f>
        <v>51650.47</v>
      </c>
      <c r="H99" s="1">
        <f t="shared" si="3"/>
        <v>3025407.0800000015</v>
      </c>
    </row>
    <row r="100" spans="1:9" x14ac:dyDescent="0.3">
      <c r="A100" s="2">
        <f>'[1]FERC Interest Rates'!A107</f>
        <v>44255</v>
      </c>
      <c r="B100" s="12"/>
      <c r="C100" s="11"/>
      <c r="D100" s="1">
        <f>-467288.19+43311</f>
        <v>-423977.19</v>
      </c>
      <c r="H100" s="1">
        <f t="shared" si="3"/>
        <v>2601429.8900000015</v>
      </c>
    </row>
    <row r="101" spans="1:9" x14ac:dyDescent="0.3">
      <c r="A101" s="2">
        <f>'[1]FERC Interest Rates'!A108</f>
        <v>44286</v>
      </c>
      <c r="B101" s="12"/>
      <c r="C101" s="11"/>
      <c r="D101" s="1">
        <f>11229.5+21788.78</f>
        <v>33018.28</v>
      </c>
      <c r="H101" s="1">
        <f t="shared" si="3"/>
        <v>2634448.1700000013</v>
      </c>
    </row>
    <row r="102" spans="1:9" x14ac:dyDescent="0.3">
      <c r="A102" s="2">
        <f>'[1]FERC Interest Rates'!A109</f>
        <v>44316</v>
      </c>
      <c r="B102" s="12"/>
      <c r="C102" s="11"/>
      <c r="D102" s="1">
        <f>14234+101860.81</f>
        <v>116094.81</v>
      </c>
      <c r="H102" s="1">
        <f t="shared" si="3"/>
        <v>2750542.9800000014</v>
      </c>
    </row>
    <row r="103" spans="1:9" x14ac:dyDescent="0.3">
      <c r="A103" s="2">
        <f>'[1]FERC Interest Rates'!A110</f>
        <v>44347</v>
      </c>
      <c r="B103" s="12"/>
      <c r="C103" s="11"/>
      <c r="H103" s="1">
        <f t="shared" si="3"/>
        <v>2750542.9800000014</v>
      </c>
    </row>
    <row r="104" spans="1:9" x14ac:dyDescent="0.3">
      <c r="A104" s="2">
        <f>'[1]FERC Interest Rates'!A111</f>
        <v>44377</v>
      </c>
      <c r="B104" s="12"/>
      <c r="C104" s="11"/>
      <c r="H104" s="1">
        <f t="shared" si="3"/>
        <v>2750542.9800000014</v>
      </c>
    </row>
    <row r="105" spans="1:9" x14ac:dyDescent="0.3">
      <c r="A105" s="2">
        <f>'[1]FERC Interest Rates'!A112</f>
        <v>44408</v>
      </c>
      <c r="B105" s="12"/>
      <c r="C105" s="11"/>
      <c r="H105" s="1">
        <f t="shared" si="3"/>
        <v>2750542.9800000014</v>
      </c>
    </row>
    <row r="106" spans="1:9" x14ac:dyDescent="0.3">
      <c r="A106" s="2">
        <f>'[1]FERC Interest Rates'!A113</f>
        <v>44439</v>
      </c>
      <c r="B106" s="12"/>
      <c r="C106" s="11"/>
      <c r="H106" s="1">
        <f t="shared" si="3"/>
        <v>2750542.9800000014</v>
      </c>
    </row>
    <row r="107" spans="1:9" x14ac:dyDescent="0.3">
      <c r="A107" s="2">
        <f>'[1]FERC Interest Rates'!A114</f>
        <v>44469</v>
      </c>
      <c r="B107" s="12"/>
      <c r="C107" s="11"/>
      <c r="H107" s="1">
        <f t="shared" si="3"/>
        <v>2750542.9800000014</v>
      </c>
    </row>
    <row r="108" spans="1:9" x14ac:dyDescent="0.3">
      <c r="A108" s="2">
        <f>'[1]FERC Interest Rates'!A115</f>
        <v>44500</v>
      </c>
      <c r="B108" s="12"/>
      <c r="C108" s="11"/>
      <c r="H108" s="1">
        <f t="shared" si="3"/>
        <v>2750542.9800000014</v>
      </c>
    </row>
    <row r="109" spans="1:9" x14ac:dyDescent="0.3">
      <c r="A109" s="2"/>
      <c r="B109" s="12"/>
      <c r="C109" s="11"/>
    </row>
    <row r="110" spans="1:9" x14ac:dyDescent="0.3">
      <c r="A110" s="2"/>
      <c r="B110" s="12"/>
      <c r="C110" s="11"/>
    </row>
    <row r="111" spans="1:9" x14ac:dyDescent="0.3">
      <c r="A111" s="2"/>
      <c r="B111" s="12"/>
      <c r="C111" s="11"/>
    </row>
    <row r="112" spans="1:9" x14ac:dyDescent="0.3">
      <c r="A112" s="2"/>
      <c r="B112" s="12"/>
      <c r="C112" s="11"/>
    </row>
    <row r="113" spans="1:3" x14ac:dyDescent="0.3">
      <c r="A113" s="2"/>
      <c r="B113" s="12"/>
      <c r="C113" s="11"/>
    </row>
    <row r="114" spans="1:3" x14ac:dyDescent="0.3">
      <c r="A114" s="2"/>
      <c r="B114" s="12"/>
      <c r="C114" s="11"/>
    </row>
    <row r="115" spans="1:3" x14ac:dyDescent="0.3">
      <c r="A115" s="2"/>
      <c r="B115" s="12"/>
      <c r="C115" s="11"/>
    </row>
    <row r="116" spans="1:3" x14ac:dyDescent="0.3">
      <c r="A116" s="2"/>
      <c r="B116" s="12"/>
      <c r="C116" s="11"/>
    </row>
    <row r="117" spans="1:3" x14ac:dyDescent="0.3">
      <c r="A117" s="2"/>
      <c r="B117" s="12"/>
      <c r="C117" s="11"/>
    </row>
    <row r="118" spans="1:3" x14ac:dyDescent="0.3">
      <c r="A118" s="2"/>
      <c r="B118" s="12"/>
      <c r="C118" s="11"/>
    </row>
    <row r="119" spans="1:3" x14ac:dyDescent="0.3">
      <c r="A119" s="2"/>
      <c r="B119" s="12"/>
      <c r="C119" s="11"/>
    </row>
    <row r="120" spans="1:3" x14ac:dyDescent="0.3">
      <c r="A120" s="2"/>
      <c r="B120" s="12"/>
      <c r="C120" s="11"/>
    </row>
    <row r="121" spans="1:3" x14ac:dyDescent="0.3">
      <c r="A121" s="2"/>
      <c r="B121" s="12"/>
      <c r="C121" s="11"/>
    </row>
    <row r="122" spans="1:3" x14ac:dyDescent="0.3">
      <c r="A122" s="2"/>
      <c r="B122" s="12"/>
      <c r="C122" s="11"/>
    </row>
  </sheetData>
  <mergeCells count="16">
    <mergeCell ref="A4:B4"/>
    <mergeCell ref="C4:H4"/>
    <mergeCell ref="A5:B5"/>
    <mergeCell ref="C5:H5"/>
    <mergeCell ref="A11:G11"/>
    <mergeCell ref="A6:B6"/>
    <mergeCell ref="C6:H6"/>
    <mergeCell ref="A7:B7"/>
    <mergeCell ref="C7:H7"/>
    <mergeCell ref="D9:F9"/>
    <mergeCell ref="A1:B1"/>
    <mergeCell ref="C1:H1"/>
    <mergeCell ref="A2:B2"/>
    <mergeCell ref="C2:H2"/>
    <mergeCell ref="A3:B3"/>
    <mergeCell ref="C3:H3"/>
  </mergeCells>
  <printOptions gridLinesSet="0"/>
  <pageMargins left="0.5" right="0.25" top="0.5" bottom="0.25" header="0.5" footer="0.5"/>
  <pageSetup scale="91" orientation="portrait" r:id="rId1"/>
  <headerFooter alignWithMargins="0">
    <oddFooter>&amp;L&amp;"-,Bold"&amp;10Cascade Natural Gas Corporation&amp;C&amp;"-,Bold"&amp;10Washington Deferral Accounts&amp;R&amp;"-,Bold"&amp;10Deferred Gas Cost &amp;A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4F6CBCD9F545B44B858559E6418999E" ma:contentTypeVersion="123" ma:contentTypeDescription="" ma:contentTypeScope="" ma:versionID="1e80329d009b5f0141015803b890cf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2010-04-12T07:00:00+00:00</OpenedDate>
    <SignificantOrder xmlns="dc463f71-b30c-4ab2-9473-d307f9d35888">false</SignificantOrder>
    <Date1 xmlns="dc463f71-b30c-4ab2-9473-d307f9d35888">2021-06-08T07:00:00+00:00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100589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CF4F3B-1175-4206-8F1C-1D138B6DC1F8}"/>
</file>

<file path=customXml/itemProps2.xml><?xml version="1.0" encoding="utf-8"?>
<ds:datastoreItem xmlns:ds="http://schemas.openxmlformats.org/officeDocument/2006/customXml" ds:itemID="{08B6726A-32BA-44FD-8A55-8EC18609728D}"/>
</file>

<file path=customXml/itemProps3.xml><?xml version="1.0" encoding="utf-8"?>
<ds:datastoreItem xmlns:ds="http://schemas.openxmlformats.org/officeDocument/2006/customXml" ds:itemID="{20B087D9-03A0-407C-97E6-A67F5981051C}"/>
</file>

<file path=customXml/itemProps4.xml><?xml version="1.0" encoding="utf-8"?>
<ds:datastoreItem xmlns:ds="http://schemas.openxmlformats.org/officeDocument/2006/customXml" ds:itemID="{D460F7FD-CD2E-4CC3-92AD-147D7E106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 1860.20460-liab less exp</vt:lpstr>
      <vt:lpstr>RA 1860.20460-exp only</vt:lpstr>
      <vt:lpstr>'RA 1860.20460-exp only'!Print_Area</vt:lpstr>
      <vt:lpstr>'RA 1860.20460-liab less 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Mickelson, Christopher</cp:lastModifiedBy>
  <dcterms:created xsi:type="dcterms:W3CDTF">2021-06-07T21:16:58Z</dcterms:created>
  <dcterms:modified xsi:type="dcterms:W3CDTF">2021-06-07T23:47:37Z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0x0101006E56B4D1795A2E4DB2F0B01679ED314A0064F6CBCD9F545B44B858559E6418999E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