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75C83340-5030-4933-95AC-7F06CDE84394}" xr6:coauthVersionLast="47" xr6:coauthVersionMax="47" xr10:uidLastSave="{00000000-0000-0000-0000-000000000000}"/>
  <bookViews>
    <workbookView xWindow="-120" yWindow="-120" windowWidth="20730" windowHeight="11160" xr2:uid="{C44F12E5-CB1E-4CAD-86A1-AF0D4CE2E9B9}"/>
  </bookViews>
  <sheets>
    <sheet name="Pension Exp" sheetId="3" r:id="rId1"/>
    <sheet name="OPEB Exp" sheetId="4" r:id="rId2"/>
    <sheet name="Pension Table" sheetId="5" r:id="rId3"/>
    <sheet name="OPEB Table" sheetId="6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'OPEB Exp'!$B$1:$M$42</definedName>
    <definedName name="_xlnm.Print_Area" localSheetId="0">'Pension Exp'!$B$1:$M$42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3" l="1"/>
  <c r="M39" i="3"/>
  <c r="J40" i="3"/>
  <c r="J39" i="3"/>
  <c r="M36" i="3"/>
  <c r="M35" i="3"/>
  <c r="J36" i="3"/>
  <c r="J35" i="3"/>
  <c r="M40" i="4"/>
  <c r="M39" i="4"/>
  <c r="J40" i="4"/>
  <c r="J39" i="4"/>
  <c r="M36" i="4"/>
  <c r="M35" i="4"/>
  <c r="J36" i="4"/>
  <c r="J35" i="4"/>
  <c r="L23" i="4"/>
  <c r="I23" i="4"/>
  <c r="G23" i="4"/>
  <c r="M21" i="4"/>
  <c r="M23" i="4" s="1"/>
  <c r="M28" i="4" s="1"/>
  <c r="J21" i="4"/>
  <c r="J23" i="4" s="1"/>
  <c r="J28" i="4" s="1"/>
  <c r="L13" i="4"/>
  <c r="I13" i="4"/>
  <c r="G13" i="4"/>
  <c r="M11" i="4"/>
  <c r="M13" i="4" s="1"/>
  <c r="M18" i="4" s="1"/>
  <c r="J11" i="4"/>
  <c r="J13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31" i="3"/>
  <c r="B32" i="3" s="1"/>
  <c r="B33" i="3" s="1"/>
  <c r="B34" i="3" s="1"/>
  <c r="B35" i="3" s="1"/>
  <c r="B36" i="3" s="1"/>
  <c r="B37" i="3" s="1"/>
  <c r="B38" i="3" s="1"/>
  <c r="B39" i="3" s="1"/>
  <c r="B40" i="3" s="1"/>
  <c r="L23" i="3"/>
  <c r="I23" i="3"/>
  <c r="G23" i="3"/>
  <c r="M21" i="3"/>
  <c r="M23" i="3" s="1"/>
  <c r="J21" i="3"/>
  <c r="J23" i="3" s="1"/>
  <c r="J28" i="3" s="1"/>
  <c r="L13" i="3"/>
  <c r="I13" i="3"/>
  <c r="G13" i="3"/>
  <c r="M11" i="3"/>
  <c r="M13" i="3" s="1"/>
  <c r="M18" i="3" s="1"/>
  <c r="J11" i="3"/>
  <c r="J13" i="3" s="1"/>
  <c r="J18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J18" i="4" l="1"/>
  <c r="J32" i="4" s="1"/>
  <c r="J16" i="4"/>
  <c r="M32" i="4"/>
  <c r="M16" i="4"/>
  <c r="J26" i="4"/>
  <c r="M26" i="4"/>
  <c r="J32" i="3"/>
  <c r="M26" i="3"/>
  <c r="M28" i="3"/>
  <c r="M32" i="3" s="1"/>
  <c r="J16" i="3"/>
  <c r="M16" i="3"/>
  <c r="J26" i="3"/>
  <c r="M31" i="4" l="1"/>
  <c r="J31" i="4"/>
  <c r="J31" i="3"/>
  <c r="M31" i="3"/>
</calcChain>
</file>

<file path=xl/sharedStrings.xml><?xml version="1.0" encoding="utf-8"?>
<sst xmlns="http://schemas.openxmlformats.org/spreadsheetml/2006/main" count="114" uniqueCount="39">
  <si>
    <t>Year End</t>
  </si>
  <si>
    <t>September 2021</t>
  </si>
  <si>
    <t>Forecast</t>
  </si>
  <si>
    <t>Adjustment</t>
  </si>
  <si>
    <t>O&amp;M Percent</t>
  </si>
  <si>
    <t>O&amp;M Pension Expense</t>
  </si>
  <si>
    <t>Pension cost-System</t>
  </si>
  <si>
    <t>WA Electric</t>
  </si>
  <si>
    <t>WA Gas</t>
  </si>
  <si>
    <t>Public Counsel Calculation</t>
  </si>
  <si>
    <t>Avista Calculation (PF 3.09 &amp; 5.03)</t>
  </si>
  <si>
    <r>
      <t xml:space="preserve">Pension cost-System </t>
    </r>
    <r>
      <rPr>
        <vertAlign val="superscript"/>
        <sz val="11"/>
        <color theme="1"/>
        <rFont val="Calibri"/>
        <family val="2"/>
        <scheme val="minor"/>
      </rPr>
      <t>1</t>
    </r>
  </si>
  <si>
    <t>Source:</t>
  </si>
  <si>
    <t>(1) PC DR 276 Attachment D.</t>
  </si>
  <si>
    <t>Line #</t>
  </si>
  <si>
    <t>(a)</t>
  </si>
  <si>
    <t>(b)</t>
  </si>
  <si>
    <t>(c)</t>
  </si>
  <si>
    <t>(d)</t>
  </si>
  <si>
    <t>(e)</t>
  </si>
  <si>
    <t>(f)</t>
  </si>
  <si>
    <t>Avista Corporation</t>
  </si>
  <si>
    <t>U-220053 and U-220054</t>
  </si>
  <si>
    <t>Public Counsel Pension Expense Adjustments</t>
  </si>
  <si>
    <t>Exhibit SC-14</t>
  </si>
  <si>
    <t>Exhibit SC-15</t>
  </si>
  <si>
    <t>Public Counsel OPEB Expense Adjustments</t>
  </si>
  <si>
    <t>(1) PC DR 276 Attachment E.</t>
  </si>
  <si>
    <t>PC Expense Adjustment to Avista Pro-Forma:</t>
  </si>
  <si>
    <t>Revenue Requirement Adjustment:</t>
  </si>
  <si>
    <t>21% Tax Rate</t>
  </si>
  <si>
    <t>Operating Income Adjustment:</t>
  </si>
  <si>
    <t xml:space="preserve"> </t>
  </si>
  <si>
    <t>2023-RY1</t>
  </si>
  <si>
    <t>2024-RY2</t>
  </si>
  <si>
    <t>RY1</t>
  </si>
  <si>
    <t>RY2</t>
  </si>
  <si>
    <t>Table 5 - Pension Expense Adjustments</t>
  </si>
  <si>
    <t>Table 6 - OPEB Expense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</si>
</sst>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4" fontId="0" fillId="0" borderId="0" xfId="1" applyNumberFormat="1" applyFont="1"/>
    <xf numFmtId="17" fontId="2" fillId="0" borderId="1" xfId="0" quotePrefix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10" fontId="0" fillId="0" borderId="1" xfId="3" applyNumberFormat="1" applyFont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/>
    <xf numFmtId="0" fontId="0" fillId="0" borderId="9" xfId="0" applyBorder="1"/>
    <xf numFmtId="164" fontId="0" fillId="0" borderId="0" xfId="1" applyNumberFormat="1" applyFont="1" applyBorder="1"/>
    <xf numFmtId="164" fontId="0" fillId="0" borderId="9" xfId="1" applyNumberFormat="1" applyFont="1" applyBorder="1"/>
    <xf numFmtId="165" fontId="0" fillId="0" borderId="0" xfId="2" applyNumberFormat="1" applyFont="1" applyBorder="1"/>
    <xf numFmtId="165" fontId="0" fillId="0" borderId="9" xfId="2" applyNumberFormat="1" applyFont="1" applyBorder="1"/>
    <xf numFmtId="10" fontId="0" fillId="0" borderId="0" xfId="3" applyNumberFormat="1" applyFont="1" applyBorder="1"/>
    <xf numFmtId="10" fontId="0" fillId="0" borderId="9" xfId="3" applyNumberFormat="1" applyFont="1" applyBorder="1"/>
    <xf numFmtId="164" fontId="0" fillId="0" borderId="5" xfId="1" applyNumberFormat="1" applyFont="1" applyBorder="1"/>
    <xf numFmtId="10" fontId="0" fillId="0" borderId="7" xfId="3" applyNumberFormat="1" applyFont="1" applyBorder="1"/>
    <xf numFmtId="164" fontId="2" fillId="0" borderId="0" xfId="1" applyNumberFormat="1" applyFont="1" applyBorder="1"/>
    <xf numFmtId="165" fontId="2" fillId="0" borderId="0" xfId="2" applyNumberFormat="1" applyFont="1" applyBorder="1"/>
    <xf numFmtId="165" fontId="2" fillId="0" borderId="9" xfId="2" applyNumberFormat="1" applyFont="1" applyBorder="1"/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5" fontId="2" fillId="0" borderId="1" xfId="2" applyNumberFormat="1" applyFont="1" applyBorder="1"/>
    <xf numFmtId="165" fontId="2" fillId="0" borderId="7" xfId="2" applyNumberFormat="1" applyFont="1" applyBorder="1"/>
    <xf numFmtId="0" fontId="0" fillId="0" borderId="10" xfId="0" applyBorder="1"/>
    <xf numFmtId="164" fontId="0" fillId="0" borderId="7" xfId="1" applyNumberFormat="1" applyFont="1" applyBorder="1"/>
    <xf numFmtId="164" fontId="2" fillId="0" borderId="1" xfId="1" applyNumberFormat="1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2" fillId="0" borderId="6" xfId="0" applyFont="1" applyBorder="1"/>
    <xf numFmtId="0" fontId="0" fillId="0" borderId="6" xfId="0" applyFont="1" applyBorder="1"/>
    <xf numFmtId="0" fontId="0" fillId="0" borderId="10" xfId="0" applyFont="1" applyBorder="1"/>
    <xf numFmtId="0" fontId="0" fillId="0" borderId="2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A980D-C6B4-4B66-899D-A089075DC94D}">
  <sheetPr>
    <pageSetUpPr fitToPage="1"/>
  </sheetPr>
  <dimension ref="B1:M43"/>
  <sheetViews>
    <sheetView tabSelected="1" workbookViewId="0">
      <selection activeCell="C30" sqref="C30:M40"/>
    </sheetView>
  </sheetViews>
  <sheetFormatPr defaultRowHeight="15" x14ac:dyDescent="0.25"/>
  <cols>
    <col min="2" max="2" width="7.28515625" customWidth="1"/>
    <col min="3" max="3" width="5.140625" customWidth="1"/>
    <col min="4" max="4" width="4.7109375" customWidth="1"/>
    <col min="5" max="5" width="16.7109375" customWidth="1"/>
    <col min="6" max="6" width="19.85546875" customWidth="1"/>
    <col min="7" max="7" width="16" customWidth="1"/>
    <col min="8" max="8" width="3" customWidth="1"/>
    <col min="9" max="9" width="16.5703125" customWidth="1"/>
    <col min="10" max="10" width="16.28515625" customWidth="1"/>
    <col min="11" max="11" width="3.7109375" customWidth="1"/>
    <col min="12" max="12" width="14.5703125" customWidth="1"/>
    <col min="13" max="13" width="13" customWidth="1"/>
  </cols>
  <sheetData>
    <row r="1" spans="2:13" x14ac:dyDescent="0.25">
      <c r="B1" s="1" t="s">
        <v>21</v>
      </c>
      <c r="M1" s="1" t="s">
        <v>24</v>
      </c>
    </row>
    <row r="2" spans="2:13" x14ac:dyDescent="0.25">
      <c r="B2" s="1" t="s">
        <v>22</v>
      </c>
    </row>
    <row r="3" spans="2:13" x14ac:dyDescent="0.25">
      <c r="B3" t="s">
        <v>32</v>
      </c>
    </row>
    <row r="4" spans="2:13" x14ac:dyDescent="0.25">
      <c r="B4" s="1" t="s">
        <v>23</v>
      </c>
    </row>
    <row r="6" spans="2:13" x14ac:dyDescent="0.25">
      <c r="B6" s="9"/>
      <c r="C6" s="6"/>
      <c r="D6" s="48" t="s">
        <v>15</v>
      </c>
      <c r="E6" s="48"/>
      <c r="F6" s="48"/>
      <c r="G6" s="10" t="s">
        <v>16</v>
      </c>
      <c r="H6" s="10"/>
      <c r="I6" s="10" t="s">
        <v>17</v>
      </c>
      <c r="J6" s="10" t="s">
        <v>18</v>
      </c>
      <c r="K6" s="10"/>
      <c r="L6" s="10" t="s">
        <v>19</v>
      </c>
      <c r="M6" s="11" t="s">
        <v>20</v>
      </c>
    </row>
    <row r="7" spans="2:13" x14ac:dyDescent="0.25">
      <c r="B7" s="12"/>
      <c r="C7" s="13"/>
      <c r="D7" s="13"/>
      <c r="E7" s="13"/>
      <c r="F7" s="13"/>
      <c r="G7" s="14" t="s">
        <v>0</v>
      </c>
      <c r="H7" s="14"/>
      <c r="I7" s="49" t="s">
        <v>33</v>
      </c>
      <c r="J7" s="49"/>
      <c r="K7" s="14"/>
      <c r="L7" s="49" t="s">
        <v>34</v>
      </c>
      <c r="M7" s="50"/>
    </row>
    <row r="8" spans="2:13" x14ac:dyDescent="0.25">
      <c r="B8" s="38" t="s">
        <v>14</v>
      </c>
      <c r="C8" s="33"/>
      <c r="D8" s="33"/>
      <c r="E8" s="33"/>
      <c r="F8" s="33"/>
      <c r="G8" s="3" t="s">
        <v>1</v>
      </c>
      <c r="H8" s="4"/>
      <c r="I8" s="5" t="s">
        <v>2</v>
      </c>
      <c r="J8" s="4" t="s">
        <v>3</v>
      </c>
      <c r="K8" s="4"/>
      <c r="L8" s="5" t="s">
        <v>2</v>
      </c>
      <c r="M8" s="15" t="s">
        <v>3</v>
      </c>
    </row>
    <row r="9" spans="2:13" x14ac:dyDescent="0.25">
      <c r="B9" s="16"/>
      <c r="C9" s="17"/>
      <c r="D9" s="13"/>
      <c r="E9" s="13"/>
      <c r="F9" s="13"/>
      <c r="G9" s="13"/>
      <c r="H9" s="13"/>
      <c r="I9" s="13"/>
      <c r="J9" s="13"/>
      <c r="K9" s="13"/>
      <c r="L9" s="13"/>
      <c r="M9" s="18"/>
    </row>
    <row r="10" spans="2:13" x14ac:dyDescent="0.25">
      <c r="B10" s="16">
        <v>1</v>
      </c>
      <c r="C10" s="13"/>
      <c r="D10" s="17" t="s">
        <v>10</v>
      </c>
      <c r="E10" s="13"/>
      <c r="F10" s="13"/>
      <c r="G10" s="19"/>
      <c r="H10" s="19"/>
      <c r="I10" s="19"/>
      <c r="J10" s="19"/>
      <c r="K10" s="19"/>
      <c r="L10" s="19"/>
      <c r="M10" s="20"/>
    </row>
    <row r="11" spans="2:13" x14ac:dyDescent="0.25">
      <c r="B11" s="16">
        <f t="shared" ref="B11:B40" si="0">+B10+1</f>
        <v>2</v>
      </c>
      <c r="C11" s="13"/>
      <c r="D11" s="13"/>
      <c r="E11" s="13" t="s">
        <v>6</v>
      </c>
      <c r="F11" s="13"/>
      <c r="G11" s="21">
        <v>17661821</v>
      </c>
      <c r="H11" s="21"/>
      <c r="I11" s="21">
        <v>12300000</v>
      </c>
      <c r="J11" s="21">
        <f>+I11-G11</f>
        <v>-5361821</v>
      </c>
      <c r="K11" s="21"/>
      <c r="L11" s="21">
        <v>12300000</v>
      </c>
      <c r="M11" s="22">
        <f>+L11-I11</f>
        <v>0</v>
      </c>
    </row>
    <row r="12" spans="2:13" x14ac:dyDescent="0.25">
      <c r="B12" s="16">
        <f t="shared" si="0"/>
        <v>3</v>
      </c>
      <c r="C12" s="13"/>
      <c r="D12" s="13"/>
      <c r="E12" s="13" t="s">
        <v>4</v>
      </c>
      <c r="F12" s="13"/>
      <c r="G12" s="7">
        <v>0.57199999999999995</v>
      </c>
      <c r="H12" s="19"/>
      <c r="I12" s="7">
        <v>0.57199999999999995</v>
      </c>
      <c r="J12" s="7">
        <v>0.57199999999999995</v>
      </c>
      <c r="K12" s="23"/>
      <c r="L12" s="7">
        <v>0.57199999999999995</v>
      </c>
      <c r="M12" s="24">
        <v>0.57199999999999995</v>
      </c>
    </row>
    <row r="13" spans="2:13" x14ac:dyDescent="0.25">
      <c r="B13" s="16">
        <f t="shared" si="0"/>
        <v>4</v>
      </c>
      <c r="C13" s="13"/>
      <c r="D13" s="13"/>
      <c r="E13" s="13" t="s">
        <v>5</v>
      </c>
      <c r="F13" s="13"/>
      <c r="G13" s="19">
        <f>+G11*G12</f>
        <v>10102561.612</v>
      </c>
      <c r="H13" s="19"/>
      <c r="I13" s="19">
        <f t="shared" ref="I13:M13" si="1">+I11*I12</f>
        <v>7035599.9999999991</v>
      </c>
      <c r="J13" s="19">
        <f t="shared" si="1"/>
        <v>-3066961.6119999997</v>
      </c>
      <c r="K13" s="19"/>
      <c r="L13" s="19">
        <f t="shared" si="1"/>
        <v>7035599.9999999991</v>
      </c>
      <c r="M13" s="25">
        <f t="shared" si="1"/>
        <v>0</v>
      </c>
    </row>
    <row r="14" spans="2:13" x14ac:dyDescent="0.25">
      <c r="B14" s="16">
        <f t="shared" si="0"/>
        <v>5</v>
      </c>
      <c r="C14" s="13"/>
      <c r="D14" s="13"/>
      <c r="E14" s="13"/>
      <c r="F14" s="13"/>
      <c r="G14" s="19"/>
      <c r="H14" s="19"/>
      <c r="I14" s="19"/>
      <c r="J14" s="19"/>
      <c r="K14" s="19"/>
      <c r="L14" s="19"/>
      <c r="M14" s="20"/>
    </row>
    <row r="15" spans="2:13" x14ac:dyDescent="0.25">
      <c r="B15" s="16">
        <f t="shared" si="0"/>
        <v>6</v>
      </c>
      <c r="C15" s="13"/>
      <c r="D15" s="13"/>
      <c r="E15" s="13" t="s">
        <v>7</v>
      </c>
      <c r="F15" s="13"/>
      <c r="G15" s="19"/>
      <c r="H15" s="19"/>
      <c r="I15" s="19"/>
      <c r="J15" s="19"/>
      <c r="K15" s="19"/>
      <c r="L15" s="19"/>
      <c r="M15" s="20"/>
    </row>
    <row r="16" spans="2:13" x14ac:dyDescent="0.25">
      <c r="B16" s="16">
        <f t="shared" si="0"/>
        <v>7</v>
      </c>
      <c r="C16" s="13"/>
      <c r="D16" s="13"/>
      <c r="E16" s="13">
        <v>0.70577999999999996</v>
      </c>
      <c r="F16" s="13">
        <v>0.69189000000000001</v>
      </c>
      <c r="G16" s="19"/>
      <c r="H16" s="19"/>
      <c r="I16" s="19"/>
      <c r="J16" s="19">
        <f>+J13*E16*F16</f>
        <v>-1497665.2092116959</v>
      </c>
      <c r="K16" s="19"/>
      <c r="L16" s="19"/>
      <c r="M16" s="20">
        <f>+M13*E16*F16</f>
        <v>0</v>
      </c>
    </row>
    <row r="17" spans="2:13" x14ac:dyDescent="0.25">
      <c r="B17" s="16">
        <f t="shared" si="0"/>
        <v>8</v>
      </c>
      <c r="C17" s="13"/>
      <c r="D17" s="13"/>
      <c r="E17" s="13" t="s">
        <v>8</v>
      </c>
      <c r="F17" s="13"/>
      <c r="G17" s="19"/>
      <c r="H17" s="19"/>
      <c r="I17" s="19"/>
      <c r="J17" s="19"/>
      <c r="K17" s="19"/>
      <c r="L17" s="19"/>
      <c r="M17" s="20"/>
    </row>
    <row r="18" spans="2:13" x14ac:dyDescent="0.25">
      <c r="B18" s="32">
        <f t="shared" si="0"/>
        <v>9</v>
      </c>
      <c r="C18" s="33"/>
      <c r="D18" s="33"/>
      <c r="E18" s="33">
        <v>0.20513000000000001</v>
      </c>
      <c r="F18" s="33">
        <v>0.72592999999999996</v>
      </c>
      <c r="G18" s="35"/>
      <c r="H18" s="35"/>
      <c r="I18" s="35"/>
      <c r="J18" s="35">
        <f>+J13*E18*F18</f>
        <v>-456701.31774241768</v>
      </c>
      <c r="K18" s="35"/>
      <c r="L18" s="35"/>
      <c r="M18" s="39">
        <f>+M13*E18*F18</f>
        <v>0</v>
      </c>
    </row>
    <row r="19" spans="2:13" x14ac:dyDescent="0.25">
      <c r="B19" s="16">
        <f t="shared" si="0"/>
        <v>10</v>
      </c>
      <c r="C19" s="13"/>
      <c r="D19" s="13"/>
      <c r="E19" s="13"/>
      <c r="F19" s="13"/>
      <c r="G19" s="19"/>
      <c r="H19" s="19"/>
      <c r="I19" s="19"/>
      <c r="J19" s="19"/>
      <c r="K19" s="19"/>
      <c r="L19" s="19"/>
      <c r="M19" s="20"/>
    </row>
    <row r="20" spans="2:13" x14ac:dyDescent="0.25">
      <c r="B20" s="16">
        <f t="shared" si="0"/>
        <v>11</v>
      </c>
      <c r="C20" s="13"/>
      <c r="D20" s="17" t="s">
        <v>9</v>
      </c>
      <c r="E20" s="13"/>
      <c r="F20" s="13"/>
      <c r="G20" s="19"/>
      <c r="H20" s="19"/>
      <c r="I20" s="19"/>
      <c r="J20" s="19"/>
      <c r="K20" s="19"/>
      <c r="L20" s="19"/>
      <c r="M20" s="20"/>
    </row>
    <row r="21" spans="2:13" ht="17.25" x14ac:dyDescent="0.25">
      <c r="B21" s="16">
        <f t="shared" si="0"/>
        <v>12</v>
      </c>
      <c r="C21" s="13"/>
      <c r="D21" s="13"/>
      <c r="E21" s="13" t="s">
        <v>11</v>
      </c>
      <c r="F21" s="13"/>
      <c r="G21" s="19">
        <v>17661821</v>
      </c>
      <c r="H21" s="19"/>
      <c r="I21" s="19">
        <v>9500000</v>
      </c>
      <c r="J21" s="19">
        <f>+I21-G21</f>
        <v>-8161821</v>
      </c>
      <c r="K21" s="19"/>
      <c r="L21" s="19">
        <v>8300000</v>
      </c>
      <c r="M21" s="20">
        <f>+L21-I21</f>
        <v>-1200000</v>
      </c>
    </row>
    <row r="22" spans="2:13" x14ac:dyDescent="0.25">
      <c r="B22" s="16">
        <f t="shared" si="0"/>
        <v>13</v>
      </c>
      <c r="C22" s="13"/>
      <c r="D22" s="13"/>
      <c r="E22" s="13" t="s">
        <v>4</v>
      </c>
      <c r="F22" s="13"/>
      <c r="G22" s="23">
        <v>0.57199999999999995</v>
      </c>
      <c r="H22" s="19"/>
      <c r="I22" s="7">
        <v>0.57199999999999995</v>
      </c>
      <c r="J22" s="7">
        <v>0.57199999999999995</v>
      </c>
      <c r="K22" s="23"/>
      <c r="L22" s="7">
        <v>0.57199999999999995</v>
      </c>
      <c r="M22" s="26">
        <v>0.57199999999999995</v>
      </c>
    </row>
    <row r="23" spans="2:13" x14ac:dyDescent="0.25">
      <c r="B23" s="16">
        <f t="shared" si="0"/>
        <v>14</v>
      </c>
      <c r="C23" s="13"/>
      <c r="D23" s="13"/>
      <c r="E23" s="13" t="s">
        <v>5</v>
      </c>
      <c r="F23" s="13"/>
      <c r="G23" s="8">
        <f>+G21*G22</f>
        <v>10102561.612</v>
      </c>
      <c r="H23" s="19"/>
      <c r="I23" s="19">
        <f t="shared" ref="I23:J23" si="2">+I21*I22</f>
        <v>5434000</v>
      </c>
      <c r="J23" s="19">
        <f t="shared" si="2"/>
        <v>-4668561.6119999997</v>
      </c>
      <c r="K23" s="19"/>
      <c r="L23" s="19">
        <f t="shared" ref="L23:M23" si="3">+L21*L22</f>
        <v>4747600</v>
      </c>
      <c r="M23" s="20">
        <f t="shared" si="3"/>
        <v>-686400</v>
      </c>
    </row>
    <row r="24" spans="2:13" x14ac:dyDescent="0.25">
      <c r="B24" s="16">
        <f t="shared" si="0"/>
        <v>15</v>
      </c>
      <c r="C24" s="13"/>
      <c r="D24" s="13"/>
      <c r="E24" s="13"/>
      <c r="F24" s="13"/>
      <c r="G24" s="19"/>
      <c r="H24" s="19"/>
      <c r="I24" s="19"/>
      <c r="J24" s="19"/>
      <c r="K24" s="19"/>
      <c r="L24" s="19"/>
      <c r="M24" s="20"/>
    </row>
    <row r="25" spans="2:13" x14ac:dyDescent="0.25">
      <c r="B25" s="16">
        <f t="shared" si="0"/>
        <v>16</v>
      </c>
      <c r="C25" s="13"/>
      <c r="D25" s="13"/>
      <c r="E25" s="13" t="s">
        <v>7</v>
      </c>
      <c r="F25" s="13"/>
      <c r="G25" s="19"/>
      <c r="H25" s="19"/>
      <c r="I25" s="19"/>
      <c r="J25" s="19"/>
      <c r="K25" s="19"/>
      <c r="L25" s="19"/>
      <c r="M25" s="20"/>
    </row>
    <row r="26" spans="2:13" x14ac:dyDescent="0.25">
      <c r="B26" s="16">
        <f t="shared" si="0"/>
        <v>17</v>
      </c>
      <c r="C26" s="13"/>
      <c r="D26" s="13"/>
      <c r="E26" s="13">
        <v>0.70577999999999996</v>
      </c>
      <c r="F26" s="13">
        <v>0.69189000000000001</v>
      </c>
      <c r="G26" s="19"/>
      <c r="H26" s="19"/>
      <c r="I26" s="19"/>
      <c r="J26" s="19">
        <f>+J23*E26*F26</f>
        <v>-2279761.923330416</v>
      </c>
      <c r="K26" s="19"/>
      <c r="L26" s="19"/>
      <c r="M26" s="20">
        <f>+M23*E26*F26</f>
        <v>-335184.30605088</v>
      </c>
    </row>
    <row r="27" spans="2:13" x14ac:dyDescent="0.25">
      <c r="B27" s="16">
        <f t="shared" si="0"/>
        <v>18</v>
      </c>
      <c r="C27" s="13"/>
      <c r="D27" s="13"/>
      <c r="E27" s="13" t="s">
        <v>8</v>
      </c>
      <c r="F27" s="13"/>
      <c r="G27" s="19"/>
      <c r="H27" s="19"/>
      <c r="I27" s="19"/>
      <c r="J27" s="19"/>
      <c r="K27" s="19"/>
      <c r="L27" s="19"/>
      <c r="M27" s="20"/>
    </row>
    <row r="28" spans="2:13" x14ac:dyDescent="0.25">
      <c r="B28" s="32">
        <f t="shared" si="0"/>
        <v>19</v>
      </c>
      <c r="C28" s="33"/>
      <c r="D28" s="33"/>
      <c r="E28" s="33">
        <v>0.20513000000000001</v>
      </c>
      <c r="F28" s="33">
        <v>0.72592999999999996</v>
      </c>
      <c r="G28" s="35"/>
      <c r="H28" s="35"/>
      <c r="I28" s="35"/>
      <c r="J28" s="35">
        <f>+J23*E28*F28</f>
        <v>-695195.6072158576</v>
      </c>
      <c r="K28" s="35"/>
      <c r="L28" s="35"/>
      <c r="M28" s="39">
        <f>+M23*E28*F28</f>
        <v>-102211.83834576001</v>
      </c>
    </row>
    <row r="29" spans="2:13" x14ac:dyDescent="0.25">
      <c r="B29" s="16">
        <f t="shared" si="0"/>
        <v>20</v>
      </c>
      <c r="C29" s="13"/>
      <c r="D29" s="13"/>
      <c r="E29" s="13"/>
      <c r="F29" s="13"/>
      <c r="G29" s="19"/>
      <c r="H29" s="19"/>
      <c r="I29" s="19"/>
      <c r="J29" s="19"/>
      <c r="K29" s="19"/>
      <c r="L29" s="19"/>
      <c r="M29" s="20"/>
    </row>
    <row r="30" spans="2:13" x14ac:dyDescent="0.25">
      <c r="B30" s="16">
        <f t="shared" si="0"/>
        <v>21</v>
      </c>
      <c r="C30" s="13"/>
      <c r="D30" s="17" t="s">
        <v>28</v>
      </c>
      <c r="E30" s="13"/>
      <c r="F30" s="13"/>
      <c r="G30" s="19"/>
      <c r="H30" s="19"/>
      <c r="I30" s="19"/>
      <c r="J30" s="19"/>
      <c r="K30" s="19"/>
      <c r="L30" s="19"/>
      <c r="M30" s="20"/>
    </row>
    <row r="31" spans="2:13" x14ac:dyDescent="0.25">
      <c r="B31" s="16">
        <f t="shared" si="0"/>
        <v>22</v>
      </c>
      <c r="C31" s="13"/>
      <c r="D31" s="13"/>
      <c r="E31" s="17" t="s">
        <v>7</v>
      </c>
      <c r="F31" s="17"/>
      <c r="G31" s="27"/>
      <c r="H31" s="27"/>
      <c r="I31" s="27"/>
      <c r="J31" s="28">
        <f>+J26-J16</f>
        <v>-782096.71411872003</v>
      </c>
      <c r="K31" s="28"/>
      <c r="L31" s="28"/>
      <c r="M31" s="29">
        <f>+M26-M16</f>
        <v>-335184.30605088</v>
      </c>
    </row>
    <row r="32" spans="2:13" x14ac:dyDescent="0.25">
      <c r="B32" s="16">
        <f t="shared" si="0"/>
        <v>23</v>
      </c>
      <c r="C32" s="33"/>
      <c r="D32" s="33"/>
      <c r="E32" s="34" t="s">
        <v>8</v>
      </c>
      <c r="F32" s="34"/>
      <c r="G32" s="40"/>
      <c r="H32" s="40"/>
      <c r="I32" s="40"/>
      <c r="J32" s="36">
        <f>+J28-J18</f>
        <v>-238494.28947343992</v>
      </c>
      <c r="K32" s="36"/>
      <c r="L32" s="36"/>
      <c r="M32" s="37">
        <f>+M28-M18</f>
        <v>-102211.83834576001</v>
      </c>
    </row>
    <row r="33" spans="2:13" x14ac:dyDescent="0.25">
      <c r="B33" s="16">
        <f t="shared" si="0"/>
        <v>24</v>
      </c>
      <c r="C33" s="13"/>
      <c r="D33" s="13"/>
      <c r="E33" s="13"/>
      <c r="F33" s="13"/>
      <c r="G33" s="19"/>
      <c r="H33" s="19"/>
      <c r="I33" s="19"/>
      <c r="J33" s="19"/>
      <c r="K33" s="19"/>
      <c r="L33" s="19"/>
      <c r="M33" s="20"/>
    </row>
    <row r="34" spans="2:13" x14ac:dyDescent="0.25">
      <c r="B34" s="16">
        <f t="shared" si="0"/>
        <v>25</v>
      </c>
      <c r="C34" s="13"/>
      <c r="D34" s="30" t="s">
        <v>31</v>
      </c>
      <c r="E34" s="30"/>
      <c r="F34" s="13"/>
      <c r="G34" s="19"/>
      <c r="H34" s="19"/>
      <c r="I34" s="19"/>
      <c r="J34" s="19"/>
      <c r="K34" s="19"/>
      <c r="L34" s="19"/>
      <c r="M34" s="20"/>
    </row>
    <row r="35" spans="2:13" ht="16.5" customHeight="1" x14ac:dyDescent="0.25">
      <c r="B35" s="16">
        <f t="shared" si="0"/>
        <v>26</v>
      </c>
      <c r="C35" s="13"/>
      <c r="D35" s="30"/>
      <c r="E35" s="30" t="s">
        <v>7</v>
      </c>
      <c r="F35" s="31" t="s">
        <v>30</v>
      </c>
      <c r="G35" s="19"/>
      <c r="H35" s="19"/>
      <c r="I35" s="19"/>
      <c r="J35" s="19">
        <f>-J31*0.79</f>
        <v>617856.40415378881</v>
      </c>
      <c r="K35" s="19"/>
      <c r="L35" s="19"/>
      <c r="M35" s="20">
        <f>-M31*0.79</f>
        <v>264795.6017801952</v>
      </c>
    </row>
    <row r="36" spans="2:13" x14ac:dyDescent="0.25">
      <c r="B36" s="16">
        <f t="shared" si="0"/>
        <v>27</v>
      </c>
      <c r="C36" s="33"/>
      <c r="D36" s="41"/>
      <c r="E36" s="41" t="s">
        <v>8</v>
      </c>
      <c r="F36" s="42" t="s">
        <v>30</v>
      </c>
      <c r="G36" s="35"/>
      <c r="H36" s="35"/>
      <c r="I36" s="35"/>
      <c r="J36" s="35">
        <f>-J32*0.79</f>
        <v>188410.48868401753</v>
      </c>
      <c r="K36" s="35"/>
      <c r="L36" s="35"/>
      <c r="M36" s="39">
        <f>-M32*0.79</f>
        <v>80747.352293150412</v>
      </c>
    </row>
    <row r="37" spans="2:13" x14ac:dyDescent="0.25">
      <c r="B37" s="16">
        <f t="shared" si="0"/>
        <v>28</v>
      </c>
      <c r="C37" s="13"/>
      <c r="D37" s="13"/>
      <c r="E37" s="17"/>
      <c r="F37" s="13"/>
      <c r="G37" s="19"/>
      <c r="H37" s="19"/>
      <c r="I37" s="19"/>
      <c r="J37" s="19"/>
      <c r="K37" s="19"/>
      <c r="L37" s="19"/>
      <c r="M37" s="20"/>
    </row>
    <row r="38" spans="2:13" x14ac:dyDescent="0.25">
      <c r="B38" s="16">
        <f t="shared" si="0"/>
        <v>29</v>
      </c>
      <c r="C38" s="13"/>
      <c r="D38" s="17" t="s">
        <v>29</v>
      </c>
      <c r="E38" s="13"/>
      <c r="F38" s="13"/>
      <c r="G38" s="19"/>
      <c r="H38" s="19"/>
      <c r="I38" s="19"/>
      <c r="J38" s="19"/>
      <c r="K38" s="19"/>
      <c r="L38" s="19"/>
      <c r="M38" s="20"/>
    </row>
    <row r="39" spans="2:13" x14ac:dyDescent="0.25">
      <c r="B39" s="16">
        <f t="shared" si="0"/>
        <v>30</v>
      </c>
      <c r="C39" s="13"/>
      <c r="D39" s="13"/>
      <c r="E39" s="17" t="s">
        <v>7</v>
      </c>
      <c r="F39" s="17">
        <v>0.75552940000000002</v>
      </c>
      <c r="G39" s="19"/>
      <c r="H39" s="19"/>
      <c r="I39" s="19"/>
      <c r="J39" s="28">
        <f>-J35/$F39</f>
        <v>-817779.43274449522</v>
      </c>
      <c r="K39" s="19"/>
      <c r="L39" s="19"/>
      <c r="M39" s="29">
        <f>-M35/$F39</f>
        <v>-350476.89974764077</v>
      </c>
    </row>
    <row r="40" spans="2:13" x14ac:dyDescent="0.25">
      <c r="B40" s="16">
        <f t="shared" si="0"/>
        <v>31</v>
      </c>
      <c r="C40" s="33"/>
      <c r="D40" s="33"/>
      <c r="E40" s="34" t="s">
        <v>8</v>
      </c>
      <c r="F40" s="34">
        <v>0.75552940000000002</v>
      </c>
      <c r="G40" s="35"/>
      <c r="H40" s="35"/>
      <c r="I40" s="35"/>
      <c r="J40" s="36">
        <f>-J36/$F40</f>
        <v>-249375.45604978115</v>
      </c>
      <c r="K40" s="35"/>
      <c r="L40" s="35"/>
      <c r="M40" s="37">
        <f>-M36/$F40</f>
        <v>-106875.19544990627</v>
      </c>
    </row>
    <row r="41" spans="2:13" x14ac:dyDescent="0.25">
      <c r="G41" s="2"/>
      <c r="H41" s="2"/>
      <c r="I41" s="2"/>
      <c r="J41" s="2"/>
      <c r="K41" s="2"/>
      <c r="L41" s="2"/>
      <c r="M41" s="2"/>
    </row>
    <row r="42" spans="2:13" x14ac:dyDescent="0.25">
      <c r="B42" t="s">
        <v>12</v>
      </c>
      <c r="C42" t="s">
        <v>13</v>
      </c>
      <c r="G42" s="2"/>
      <c r="H42" s="2"/>
      <c r="I42" s="2"/>
      <c r="J42" s="2"/>
      <c r="K42" s="2"/>
      <c r="L42" s="2"/>
      <c r="M42" s="2"/>
    </row>
    <row r="43" spans="2:13" x14ac:dyDescent="0.25">
      <c r="G43" s="2"/>
      <c r="H43" s="2"/>
      <c r="I43" s="2"/>
      <c r="J43" s="2"/>
      <c r="K43" s="2"/>
      <c r="L43" s="2"/>
      <c r="M43" s="2"/>
    </row>
  </sheetData>
  <mergeCells count="3">
    <mergeCell ref="D6:F6"/>
    <mergeCell ref="I7:J7"/>
    <mergeCell ref="L7:M7"/>
  </mergeCells>
  <pageMargins left="0.7" right="0.7" top="0.75" bottom="0.75" header="0.3" footer="0.3"/>
  <pageSetup scale="8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9ABD-A45A-4D64-8CB4-EC5E1C6E05B3}">
  <sheetPr>
    <pageSetUpPr fitToPage="1"/>
  </sheetPr>
  <dimension ref="B1:M43"/>
  <sheetViews>
    <sheetView topLeftCell="A22" workbookViewId="0">
      <selection activeCell="M39" sqref="M39:M40"/>
    </sheetView>
  </sheetViews>
  <sheetFormatPr defaultRowHeight="15" x14ac:dyDescent="0.25"/>
  <cols>
    <col min="2" max="2" width="7.28515625" customWidth="1"/>
    <col min="3" max="3" width="5.140625" customWidth="1"/>
    <col min="4" max="4" width="4.7109375" customWidth="1"/>
    <col min="5" max="5" width="16.7109375" customWidth="1"/>
    <col min="6" max="6" width="19.85546875" customWidth="1"/>
    <col min="7" max="7" width="16" customWidth="1"/>
    <col min="8" max="8" width="3" customWidth="1"/>
    <col min="9" max="9" width="16.5703125" customWidth="1"/>
    <col min="10" max="10" width="16.28515625" customWidth="1"/>
    <col min="11" max="11" width="3.7109375" customWidth="1"/>
    <col min="12" max="12" width="14.5703125" customWidth="1"/>
    <col min="13" max="13" width="13" customWidth="1"/>
  </cols>
  <sheetData>
    <row r="1" spans="2:13" x14ac:dyDescent="0.25">
      <c r="B1" s="1" t="s">
        <v>21</v>
      </c>
      <c r="M1" s="1" t="s">
        <v>25</v>
      </c>
    </row>
    <row r="2" spans="2:13" x14ac:dyDescent="0.25">
      <c r="B2" s="1" t="s">
        <v>22</v>
      </c>
    </row>
    <row r="3" spans="2:13" x14ac:dyDescent="0.25">
      <c r="B3" t="s">
        <v>32</v>
      </c>
    </row>
    <row r="4" spans="2:13" x14ac:dyDescent="0.25">
      <c r="B4" s="1" t="s">
        <v>26</v>
      </c>
    </row>
    <row r="6" spans="2:13" x14ac:dyDescent="0.25">
      <c r="B6" s="9"/>
      <c r="C6" s="6"/>
      <c r="D6" s="48" t="s">
        <v>15</v>
      </c>
      <c r="E6" s="48"/>
      <c r="F6" s="48"/>
      <c r="G6" s="10" t="s">
        <v>16</v>
      </c>
      <c r="H6" s="10"/>
      <c r="I6" s="10" t="s">
        <v>17</v>
      </c>
      <c r="J6" s="10" t="s">
        <v>18</v>
      </c>
      <c r="K6" s="10"/>
      <c r="L6" s="10" t="s">
        <v>19</v>
      </c>
      <c r="M6" s="11" t="s">
        <v>20</v>
      </c>
    </row>
    <row r="7" spans="2:13" x14ac:dyDescent="0.25">
      <c r="B7" s="12"/>
      <c r="C7" s="13"/>
      <c r="D7" s="13"/>
      <c r="E7" s="13"/>
      <c r="F7" s="13"/>
      <c r="G7" s="14" t="s">
        <v>0</v>
      </c>
      <c r="H7" s="14"/>
      <c r="I7" s="49" t="s">
        <v>33</v>
      </c>
      <c r="J7" s="49"/>
      <c r="K7" s="14"/>
      <c r="L7" s="49" t="s">
        <v>34</v>
      </c>
      <c r="M7" s="50"/>
    </row>
    <row r="8" spans="2:13" x14ac:dyDescent="0.25">
      <c r="B8" s="38" t="s">
        <v>14</v>
      </c>
      <c r="C8" s="33"/>
      <c r="D8" s="33"/>
      <c r="E8" s="33"/>
      <c r="F8" s="33"/>
      <c r="G8" s="3" t="s">
        <v>1</v>
      </c>
      <c r="H8" s="4"/>
      <c r="I8" s="5" t="s">
        <v>2</v>
      </c>
      <c r="J8" s="4" t="s">
        <v>3</v>
      </c>
      <c r="K8" s="4"/>
      <c r="L8" s="5" t="s">
        <v>2</v>
      </c>
      <c r="M8" s="15" t="s">
        <v>3</v>
      </c>
    </row>
    <row r="9" spans="2:13" x14ac:dyDescent="0.25">
      <c r="B9" s="16"/>
      <c r="C9" s="17"/>
      <c r="D9" s="13"/>
      <c r="E9" s="13"/>
      <c r="F9" s="13"/>
      <c r="G9" s="13"/>
      <c r="H9" s="13"/>
      <c r="I9" s="13"/>
      <c r="J9" s="13"/>
      <c r="K9" s="13"/>
      <c r="L9" s="13"/>
      <c r="M9" s="18"/>
    </row>
    <row r="10" spans="2:13" x14ac:dyDescent="0.25">
      <c r="B10" s="16">
        <v>1</v>
      </c>
      <c r="C10" s="13"/>
      <c r="D10" s="17" t="s">
        <v>10</v>
      </c>
      <c r="E10" s="13"/>
      <c r="F10" s="13"/>
      <c r="G10" s="19"/>
      <c r="H10" s="19"/>
      <c r="I10" s="19"/>
      <c r="J10" s="19"/>
      <c r="K10" s="19"/>
      <c r="L10" s="19"/>
      <c r="M10" s="20"/>
    </row>
    <row r="11" spans="2:13" x14ac:dyDescent="0.25">
      <c r="B11" s="16">
        <f t="shared" ref="B11:B40" si="0">+B10+1</f>
        <v>2</v>
      </c>
      <c r="C11" s="13"/>
      <c r="D11" s="13"/>
      <c r="E11" s="13" t="s">
        <v>6</v>
      </c>
      <c r="F11" s="13"/>
      <c r="G11" s="21">
        <v>9435450</v>
      </c>
      <c r="H11" s="21"/>
      <c r="I11" s="21">
        <v>9300000</v>
      </c>
      <c r="J11" s="21">
        <f>+I11-G11</f>
        <v>-135450</v>
      </c>
      <c r="K11" s="21"/>
      <c r="L11" s="21">
        <v>9300000</v>
      </c>
      <c r="M11" s="22">
        <f>+L11-I11</f>
        <v>0</v>
      </c>
    </row>
    <row r="12" spans="2:13" x14ac:dyDescent="0.25">
      <c r="B12" s="16">
        <f t="shared" si="0"/>
        <v>3</v>
      </c>
      <c r="C12" s="13"/>
      <c r="D12" s="13"/>
      <c r="E12" s="13" t="s">
        <v>4</v>
      </c>
      <c r="F12" s="13"/>
      <c r="G12" s="7">
        <v>0.57199999999999995</v>
      </c>
      <c r="H12" s="19"/>
      <c r="I12" s="7">
        <v>0.57199999999999995</v>
      </c>
      <c r="J12" s="7">
        <v>0.57199999999999995</v>
      </c>
      <c r="K12" s="23"/>
      <c r="L12" s="7">
        <v>0.57199999999999995</v>
      </c>
      <c r="M12" s="24">
        <v>0.57199999999999995</v>
      </c>
    </row>
    <row r="13" spans="2:13" x14ac:dyDescent="0.25">
      <c r="B13" s="16">
        <f t="shared" si="0"/>
        <v>4</v>
      </c>
      <c r="C13" s="13"/>
      <c r="D13" s="13"/>
      <c r="E13" s="13" t="s">
        <v>5</v>
      </c>
      <c r="F13" s="13"/>
      <c r="G13" s="19">
        <f>+G11*G12</f>
        <v>5397077.3999999994</v>
      </c>
      <c r="H13" s="19"/>
      <c r="I13" s="19">
        <f t="shared" ref="I13:M13" si="1">+I11*I12</f>
        <v>5319600</v>
      </c>
      <c r="J13" s="19">
        <f t="shared" si="1"/>
        <v>-77477.399999999994</v>
      </c>
      <c r="K13" s="19"/>
      <c r="L13" s="19">
        <f t="shared" si="1"/>
        <v>5319600</v>
      </c>
      <c r="M13" s="25">
        <f t="shared" si="1"/>
        <v>0</v>
      </c>
    </row>
    <row r="14" spans="2:13" x14ac:dyDescent="0.25">
      <c r="B14" s="16">
        <f t="shared" si="0"/>
        <v>5</v>
      </c>
      <c r="C14" s="13"/>
      <c r="D14" s="13"/>
      <c r="E14" s="13"/>
      <c r="F14" s="13"/>
      <c r="G14" s="19"/>
      <c r="H14" s="19"/>
      <c r="I14" s="19"/>
      <c r="J14" s="19"/>
      <c r="K14" s="19"/>
      <c r="L14" s="19"/>
      <c r="M14" s="20"/>
    </row>
    <row r="15" spans="2:13" x14ac:dyDescent="0.25">
      <c r="B15" s="16">
        <f t="shared" si="0"/>
        <v>6</v>
      </c>
      <c r="C15" s="13"/>
      <c r="D15" s="13"/>
      <c r="E15" s="13" t="s">
        <v>7</v>
      </c>
      <c r="F15" s="13"/>
      <c r="G15" s="19"/>
      <c r="H15" s="19"/>
      <c r="I15" s="19"/>
      <c r="J15" s="19"/>
      <c r="K15" s="19"/>
      <c r="L15" s="19"/>
      <c r="M15" s="20"/>
    </row>
    <row r="16" spans="2:13" x14ac:dyDescent="0.25">
      <c r="B16" s="16">
        <f t="shared" si="0"/>
        <v>7</v>
      </c>
      <c r="C16" s="13"/>
      <c r="D16" s="13"/>
      <c r="E16" s="13">
        <v>0.70577999999999996</v>
      </c>
      <c r="F16" s="13">
        <v>0.69189000000000001</v>
      </c>
      <c r="G16" s="19"/>
      <c r="H16" s="19"/>
      <c r="I16" s="19"/>
      <c r="J16" s="19">
        <f>+J13*E16*F16</f>
        <v>-37833.928545493072</v>
      </c>
      <c r="K16" s="19"/>
      <c r="L16" s="19"/>
      <c r="M16" s="20">
        <f>+M13*E16*F16</f>
        <v>0</v>
      </c>
    </row>
    <row r="17" spans="2:13" x14ac:dyDescent="0.25">
      <c r="B17" s="16">
        <f t="shared" si="0"/>
        <v>8</v>
      </c>
      <c r="C17" s="13"/>
      <c r="D17" s="13"/>
      <c r="E17" s="13" t="s">
        <v>8</v>
      </c>
      <c r="F17" s="13"/>
      <c r="G17" s="19"/>
      <c r="H17" s="19"/>
      <c r="I17" s="19"/>
      <c r="J17" s="19"/>
      <c r="K17" s="19"/>
      <c r="L17" s="19"/>
      <c r="M17" s="20"/>
    </row>
    <row r="18" spans="2:13" x14ac:dyDescent="0.25">
      <c r="B18" s="32">
        <f t="shared" si="0"/>
        <v>9</v>
      </c>
      <c r="C18" s="33"/>
      <c r="D18" s="33"/>
      <c r="E18" s="33">
        <v>0.20513000000000001</v>
      </c>
      <c r="F18" s="33">
        <v>0.72592999999999996</v>
      </c>
      <c r="G18" s="35"/>
      <c r="H18" s="35"/>
      <c r="I18" s="35"/>
      <c r="J18" s="35">
        <f>+J13*E18*F18</f>
        <v>-11537.16125327766</v>
      </c>
      <c r="K18" s="35"/>
      <c r="L18" s="35"/>
      <c r="M18" s="39">
        <f>+M13*E18*F18</f>
        <v>0</v>
      </c>
    </row>
    <row r="19" spans="2:13" x14ac:dyDescent="0.25">
      <c r="B19" s="16">
        <f t="shared" si="0"/>
        <v>10</v>
      </c>
      <c r="C19" s="13"/>
      <c r="D19" s="13"/>
      <c r="E19" s="13"/>
      <c r="F19" s="13"/>
      <c r="G19" s="19"/>
      <c r="H19" s="19"/>
      <c r="I19" s="19"/>
      <c r="J19" s="19"/>
      <c r="K19" s="19"/>
      <c r="L19" s="19"/>
      <c r="M19" s="20"/>
    </row>
    <row r="20" spans="2:13" x14ac:dyDescent="0.25">
      <c r="B20" s="16">
        <f t="shared" si="0"/>
        <v>11</v>
      </c>
      <c r="C20" s="13"/>
      <c r="D20" s="17" t="s">
        <v>9</v>
      </c>
      <c r="E20" s="13"/>
      <c r="F20" s="13"/>
      <c r="G20" s="19"/>
      <c r="H20" s="19"/>
      <c r="I20" s="19"/>
      <c r="J20" s="19"/>
      <c r="K20" s="19"/>
      <c r="L20" s="19"/>
      <c r="M20" s="20"/>
    </row>
    <row r="21" spans="2:13" ht="17.25" x14ac:dyDescent="0.25">
      <c r="B21" s="16">
        <f t="shared" si="0"/>
        <v>12</v>
      </c>
      <c r="C21" s="13"/>
      <c r="D21" s="13"/>
      <c r="E21" s="13" t="s">
        <v>11</v>
      </c>
      <c r="F21" s="13"/>
      <c r="G21" s="19">
        <v>9435450</v>
      </c>
      <c r="H21" s="19"/>
      <c r="I21" s="19">
        <v>8100000</v>
      </c>
      <c r="J21" s="19">
        <f>+I21-G21</f>
        <v>-1335450</v>
      </c>
      <c r="K21" s="19"/>
      <c r="L21" s="19">
        <v>8000000</v>
      </c>
      <c r="M21" s="20">
        <f>+L21-I21</f>
        <v>-100000</v>
      </c>
    </row>
    <row r="22" spans="2:13" x14ac:dyDescent="0.25">
      <c r="B22" s="16">
        <f t="shared" si="0"/>
        <v>13</v>
      </c>
      <c r="C22" s="13"/>
      <c r="D22" s="13"/>
      <c r="E22" s="13" t="s">
        <v>4</v>
      </c>
      <c r="F22" s="13"/>
      <c r="G22" s="23">
        <v>0.57199999999999995</v>
      </c>
      <c r="H22" s="19"/>
      <c r="I22" s="7">
        <v>0.57199999999999995</v>
      </c>
      <c r="J22" s="7">
        <v>0.57199999999999995</v>
      </c>
      <c r="K22" s="23"/>
      <c r="L22" s="7">
        <v>0.57199999999999995</v>
      </c>
      <c r="M22" s="26">
        <v>0.57199999999999995</v>
      </c>
    </row>
    <row r="23" spans="2:13" x14ac:dyDescent="0.25">
      <c r="B23" s="16">
        <f t="shared" si="0"/>
        <v>14</v>
      </c>
      <c r="C23" s="13"/>
      <c r="D23" s="13"/>
      <c r="E23" s="13" t="s">
        <v>5</v>
      </c>
      <c r="F23" s="13"/>
      <c r="G23" s="8">
        <f>+G21*G22</f>
        <v>5397077.3999999994</v>
      </c>
      <c r="H23" s="19"/>
      <c r="I23" s="19">
        <f t="shared" ref="I23:J23" si="2">+I21*I22</f>
        <v>4633200</v>
      </c>
      <c r="J23" s="19">
        <f t="shared" si="2"/>
        <v>-763877.39999999991</v>
      </c>
      <c r="K23" s="19"/>
      <c r="L23" s="19">
        <f t="shared" ref="L23:M23" si="3">+L21*L22</f>
        <v>4576000</v>
      </c>
      <c r="M23" s="20">
        <f t="shared" si="3"/>
        <v>-57199.999999999993</v>
      </c>
    </row>
    <row r="24" spans="2:13" x14ac:dyDescent="0.25">
      <c r="B24" s="16">
        <f t="shared" si="0"/>
        <v>15</v>
      </c>
      <c r="C24" s="13"/>
      <c r="D24" s="13"/>
      <c r="E24" s="13"/>
      <c r="F24" s="13"/>
      <c r="G24" s="19"/>
      <c r="H24" s="19"/>
      <c r="I24" s="19"/>
      <c r="J24" s="19"/>
      <c r="K24" s="19"/>
      <c r="L24" s="19"/>
      <c r="M24" s="20"/>
    </row>
    <row r="25" spans="2:13" x14ac:dyDescent="0.25">
      <c r="B25" s="16">
        <f t="shared" si="0"/>
        <v>16</v>
      </c>
      <c r="C25" s="13"/>
      <c r="D25" s="13"/>
      <c r="E25" s="13" t="s">
        <v>7</v>
      </c>
      <c r="F25" s="13"/>
      <c r="G25" s="19"/>
      <c r="H25" s="19"/>
      <c r="I25" s="19"/>
      <c r="J25" s="19"/>
      <c r="K25" s="19"/>
      <c r="L25" s="19"/>
      <c r="M25" s="20"/>
    </row>
    <row r="26" spans="2:13" x14ac:dyDescent="0.25">
      <c r="B26" s="16">
        <f t="shared" si="0"/>
        <v>17</v>
      </c>
      <c r="C26" s="13"/>
      <c r="D26" s="13"/>
      <c r="E26" s="13">
        <v>0.70577999999999996</v>
      </c>
      <c r="F26" s="13">
        <v>0.69189000000000001</v>
      </c>
      <c r="G26" s="19"/>
      <c r="H26" s="19"/>
      <c r="I26" s="19"/>
      <c r="J26" s="19">
        <f>+J23*E26*F26</f>
        <v>-373018.23459637299</v>
      </c>
      <c r="K26" s="19"/>
      <c r="L26" s="19"/>
      <c r="M26" s="20">
        <f>+M23*E26*F26</f>
        <v>-27932.025504239995</v>
      </c>
    </row>
    <row r="27" spans="2:13" x14ac:dyDescent="0.25">
      <c r="B27" s="16">
        <f t="shared" si="0"/>
        <v>18</v>
      </c>
      <c r="C27" s="13"/>
      <c r="D27" s="13"/>
      <c r="E27" s="13" t="s">
        <v>8</v>
      </c>
      <c r="F27" s="13"/>
      <c r="G27" s="19"/>
      <c r="H27" s="19"/>
      <c r="I27" s="19"/>
      <c r="J27" s="19"/>
      <c r="K27" s="19"/>
      <c r="L27" s="19"/>
      <c r="M27" s="20"/>
    </row>
    <row r="28" spans="2:13" x14ac:dyDescent="0.25">
      <c r="B28" s="32">
        <f t="shared" si="0"/>
        <v>19</v>
      </c>
      <c r="C28" s="33"/>
      <c r="D28" s="33"/>
      <c r="E28" s="33">
        <v>0.20513000000000001</v>
      </c>
      <c r="F28" s="33">
        <v>0.72592999999999996</v>
      </c>
      <c r="G28" s="35"/>
      <c r="H28" s="35"/>
      <c r="I28" s="35"/>
      <c r="J28" s="35">
        <f>+J23*E28*F28</f>
        <v>-113748.99959903763</v>
      </c>
      <c r="K28" s="35"/>
      <c r="L28" s="35"/>
      <c r="M28" s="39">
        <f>+M23*E28*F28</f>
        <v>-8517.6531954799993</v>
      </c>
    </row>
    <row r="29" spans="2:13" x14ac:dyDescent="0.25">
      <c r="B29" s="16">
        <f t="shared" si="0"/>
        <v>20</v>
      </c>
      <c r="C29" s="13"/>
      <c r="D29" s="13"/>
      <c r="E29" s="13"/>
      <c r="F29" s="13"/>
      <c r="G29" s="19"/>
      <c r="H29" s="19"/>
      <c r="I29" s="19"/>
      <c r="J29" s="19"/>
      <c r="K29" s="19"/>
      <c r="L29" s="19"/>
      <c r="M29" s="20"/>
    </row>
    <row r="30" spans="2:13" x14ac:dyDescent="0.25">
      <c r="B30" s="16">
        <f t="shared" si="0"/>
        <v>21</v>
      </c>
      <c r="C30" s="13"/>
      <c r="D30" s="17" t="s">
        <v>28</v>
      </c>
      <c r="E30" s="13"/>
      <c r="F30" s="13"/>
      <c r="G30" s="19"/>
      <c r="H30" s="19"/>
      <c r="I30" s="19"/>
      <c r="J30" s="19"/>
      <c r="K30" s="19"/>
      <c r="L30" s="19"/>
      <c r="M30" s="20"/>
    </row>
    <row r="31" spans="2:13" x14ac:dyDescent="0.25">
      <c r="B31" s="16">
        <f t="shared" si="0"/>
        <v>22</v>
      </c>
      <c r="C31" s="13"/>
      <c r="D31" s="13"/>
      <c r="E31" s="17" t="s">
        <v>7</v>
      </c>
      <c r="F31" s="17"/>
      <c r="G31" s="27"/>
      <c r="H31" s="27"/>
      <c r="I31" s="27"/>
      <c r="J31" s="28">
        <f>+J26-J16</f>
        <v>-335184.30605087994</v>
      </c>
      <c r="K31" s="28"/>
      <c r="L31" s="28"/>
      <c r="M31" s="29">
        <f>+M26-M16</f>
        <v>-27932.025504239995</v>
      </c>
    </row>
    <row r="32" spans="2:13" x14ac:dyDescent="0.25">
      <c r="B32" s="16">
        <f t="shared" si="0"/>
        <v>23</v>
      </c>
      <c r="C32" s="33"/>
      <c r="D32" s="33"/>
      <c r="E32" s="34" t="s">
        <v>8</v>
      </c>
      <c r="F32" s="34"/>
      <c r="G32" s="40"/>
      <c r="H32" s="40"/>
      <c r="I32" s="40"/>
      <c r="J32" s="36">
        <f>+J28-J18</f>
        <v>-102211.83834575997</v>
      </c>
      <c r="K32" s="36"/>
      <c r="L32" s="36"/>
      <c r="M32" s="37">
        <f>+M28-M18</f>
        <v>-8517.6531954799993</v>
      </c>
    </row>
    <row r="33" spans="2:13" x14ac:dyDescent="0.25">
      <c r="B33" s="16">
        <f t="shared" si="0"/>
        <v>24</v>
      </c>
      <c r="C33" s="13"/>
      <c r="D33" s="13"/>
      <c r="E33" s="13"/>
      <c r="F33" s="13"/>
      <c r="G33" s="19"/>
      <c r="H33" s="19"/>
      <c r="I33" s="19"/>
      <c r="J33" s="19"/>
      <c r="K33" s="19"/>
      <c r="L33" s="19"/>
      <c r="M33" s="20"/>
    </row>
    <row r="34" spans="2:13" x14ac:dyDescent="0.25">
      <c r="B34" s="16">
        <f t="shared" si="0"/>
        <v>25</v>
      </c>
      <c r="C34" s="13"/>
      <c r="D34" s="30" t="s">
        <v>31</v>
      </c>
      <c r="E34" s="30"/>
      <c r="F34" s="13"/>
      <c r="G34" s="19"/>
      <c r="H34" s="19"/>
      <c r="I34" s="19"/>
      <c r="J34" s="19"/>
      <c r="K34" s="19"/>
      <c r="L34" s="19"/>
      <c r="M34" s="20"/>
    </row>
    <row r="35" spans="2:13" ht="16.5" customHeight="1" x14ac:dyDescent="0.25">
      <c r="B35" s="16">
        <f t="shared" si="0"/>
        <v>26</v>
      </c>
      <c r="C35" s="13"/>
      <c r="D35" s="30"/>
      <c r="E35" s="30" t="s">
        <v>7</v>
      </c>
      <c r="F35" s="31" t="s">
        <v>30</v>
      </c>
      <c r="G35" s="19"/>
      <c r="H35" s="19"/>
      <c r="I35" s="19"/>
      <c r="J35" s="19">
        <f>-J31*0.79</f>
        <v>264795.60178019514</v>
      </c>
      <c r="K35" s="19"/>
      <c r="L35" s="19"/>
      <c r="M35" s="20">
        <f>-M31*0.79</f>
        <v>22066.300148349597</v>
      </c>
    </row>
    <row r="36" spans="2:13" x14ac:dyDescent="0.25">
      <c r="B36" s="16">
        <f t="shared" si="0"/>
        <v>27</v>
      </c>
      <c r="C36" s="33"/>
      <c r="D36" s="41"/>
      <c r="E36" s="41" t="s">
        <v>8</v>
      </c>
      <c r="F36" s="42" t="s">
        <v>30</v>
      </c>
      <c r="G36" s="35"/>
      <c r="H36" s="35"/>
      <c r="I36" s="35"/>
      <c r="J36" s="35">
        <f>-J32*0.79</f>
        <v>80747.352293150383</v>
      </c>
      <c r="K36" s="35"/>
      <c r="L36" s="35"/>
      <c r="M36" s="39">
        <f>-M32*0.79</f>
        <v>6728.9460244291995</v>
      </c>
    </row>
    <row r="37" spans="2:13" x14ac:dyDescent="0.25">
      <c r="B37" s="16">
        <f t="shared" si="0"/>
        <v>28</v>
      </c>
      <c r="C37" s="13"/>
      <c r="D37" s="13"/>
      <c r="E37" s="17"/>
      <c r="F37" s="13"/>
      <c r="G37" s="19"/>
      <c r="H37" s="19"/>
      <c r="I37" s="19"/>
      <c r="J37" s="19"/>
      <c r="K37" s="19"/>
      <c r="L37" s="19"/>
      <c r="M37" s="20"/>
    </row>
    <row r="38" spans="2:13" x14ac:dyDescent="0.25">
      <c r="B38" s="16">
        <f t="shared" si="0"/>
        <v>29</v>
      </c>
      <c r="C38" s="13"/>
      <c r="D38" s="17" t="s">
        <v>29</v>
      </c>
      <c r="E38" s="13"/>
      <c r="F38" s="13"/>
      <c r="G38" s="19"/>
      <c r="H38" s="19"/>
      <c r="I38" s="19"/>
      <c r="J38" s="19"/>
      <c r="K38" s="19"/>
      <c r="L38" s="19"/>
      <c r="M38" s="20"/>
    </row>
    <row r="39" spans="2:13" x14ac:dyDescent="0.25">
      <c r="B39" s="16">
        <f t="shared" si="0"/>
        <v>30</v>
      </c>
      <c r="C39" s="13"/>
      <c r="D39" s="13"/>
      <c r="E39" s="17" t="s">
        <v>7</v>
      </c>
      <c r="F39" s="17">
        <v>0.75552940000000002</v>
      </c>
      <c r="G39" s="19"/>
      <c r="H39" s="19"/>
      <c r="I39" s="19"/>
      <c r="J39" s="28">
        <f>-J35/$F39</f>
        <v>-350476.89974764071</v>
      </c>
      <c r="K39" s="19"/>
      <c r="L39" s="19"/>
      <c r="M39" s="29">
        <f>-M35/$F39</f>
        <v>-29206.408312303396</v>
      </c>
    </row>
    <row r="40" spans="2:13" x14ac:dyDescent="0.25">
      <c r="B40" s="16">
        <f t="shared" si="0"/>
        <v>31</v>
      </c>
      <c r="C40" s="33"/>
      <c r="D40" s="33"/>
      <c r="E40" s="34" t="s">
        <v>8</v>
      </c>
      <c r="F40" s="34">
        <v>0.75552940000000002</v>
      </c>
      <c r="G40" s="35"/>
      <c r="H40" s="35"/>
      <c r="I40" s="35"/>
      <c r="J40" s="36">
        <f>-J36/$F40</f>
        <v>-106875.19544990623</v>
      </c>
      <c r="K40" s="35"/>
      <c r="L40" s="35"/>
      <c r="M40" s="37">
        <f>-M36/$F40</f>
        <v>-8906.2662874921862</v>
      </c>
    </row>
    <row r="41" spans="2:13" x14ac:dyDescent="0.25">
      <c r="G41" s="2"/>
      <c r="H41" s="2"/>
      <c r="I41" s="2"/>
      <c r="J41" s="2"/>
      <c r="K41" s="2"/>
      <c r="L41" s="2"/>
      <c r="M41" s="2"/>
    </row>
    <row r="42" spans="2:13" x14ac:dyDescent="0.25">
      <c r="B42" t="s">
        <v>12</v>
      </c>
      <c r="C42" t="s">
        <v>27</v>
      </c>
      <c r="G42" s="2"/>
      <c r="H42" s="2"/>
      <c r="I42" s="2"/>
      <c r="J42" s="2"/>
      <c r="K42" s="2"/>
      <c r="L42" s="2"/>
      <c r="M42" s="2"/>
    </row>
    <row r="43" spans="2:13" x14ac:dyDescent="0.25">
      <c r="G43" s="2"/>
      <c r="H43" s="2"/>
      <c r="I43" s="2"/>
      <c r="J43" s="2"/>
      <c r="K43" s="2"/>
      <c r="L43" s="2"/>
      <c r="M43" s="2"/>
    </row>
  </sheetData>
  <mergeCells count="3">
    <mergeCell ref="D6:F6"/>
    <mergeCell ref="I7:J7"/>
    <mergeCell ref="L7:M7"/>
  </mergeCells>
  <pageMargins left="0.7" right="0.7" top="0.75" bottom="0.75" header="0.3" footer="0.3"/>
  <pageSetup scale="8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49A5-77E1-475E-8435-D690D1E582A9}">
  <dimension ref="D3:L13"/>
  <sheetViews>
    <sheetView showGridLines="0" workbookViewId="0">
      <selection activeCell="E3" sqref="E3:L13"/>
    </sheetView>
  </sheetViews>
  <sheetFormatPr defaultRowHeight="15" x14ac:dyDescent="0.25"/>
  <cols>
    <col min="5" max="5" width="4.85546875" customWidth="1"/>
    <col min="6" max="6" width="12.5703125" customWidth="1"/>
    <col min="7" max="7" width="10.42578125" customWidth="1"/>
    <col min="9" max="9" width="6.28515625" customWidth="1"/>
    <col min="10" max="10" width="11.7109375" customWidth="1"/>
    <col min="11" max="11" width="3.85546875" customWidth="1"/>
    <col min="12" max="12" width="12.85546875" customWidth="1"/>
  </cols>
  <sheetData>
    <row r="3" spans="4:12" ht="23.25" x14ac:dyDescent="0.35">
      <c r="E3" s="51" t="s">
        <v>37</v>
      </c>
      <c r="F3" s="52"/>
      <c r="G3" s="52"/>
      <c r="H3" s="52"/>
      <c r="I3" s="52"/>
      <c r="J3" s="52"/>
      <c r="K3" s="52"/>
      <c r="L3" s="53"/>
    </row>
    <row r="4" spans="4:12" x14ac:dyDescent="0.25">
      <c r="E4" s="47"/>
      <c r="F4" s="46"/>
      <c r="G4" s="46"/>
      <c r="H4" s="46"/>
      <c r="I4" s="46"/>
      <c r="J4" s="5" t="s">
        <v>35</v>
      </c>
      <c r="K4" s="5"/>
      <c r="L4" s="15" t="s">
        <v>36</v>
      </c>
    </row>
    <row r="5" spans="4:12" x14ac:dyDescent="0.25">
      <c r="D5" s="13"/>
      <c r="E5" s="43" t="s">
        <v>28</v>
      </c>
      <c r="F5" s="13"/>
      <c r="G5" s="13"/>
      <c r="H5" s="19"/>
      <c r="I5" s="19"/>
      <c r="J5" s="19"/>
      <c r="K5" s="19"/>
      <c r="L5" s="20"/>
    </row>
    <row r="6" spans="4:12" x14ac:dyDescent="0.25">
      <c r="D6" s="13"/>
      <c r="E6" s="12"/>
      <c r="F6" s="17" t="s">
        <v>7</v>
      </c>
      <c r="G6" s="17"/>
      <c r="H6" s="27"/>
      <c r="I6" s="27"/>
      <c r="J6" s="28">
        <v>-782096.71411872003</v>
      </c>
      <c r="K6" s="28"/>
      <c r="L6" s="29">
        <v>-335184.30605088</v>
      </c>
    </row>
    <row r="7" spans="4:12" x14ac:dyDescent="0.25">
      <c r="D7" s="18"/>
      <c r="E7" s="38"/>
      <c r="F7" s="34" t="s">
        <v>8</v>
      </c>
      <c r="G7" s="34"/>
      <c r="H7" s="40"/>
      <c r="I7" s="40"/>
      <c r="J7" s="36">
        <v>-238494.28947343992</v>
      </c>
      <c r="K7" s="36"/>
      <c r="L7" s="37">
        <v>-102211.83834576001</v>
      </c>
    </row>
    <row r="8" spans="4:12" x14ac:dyDescent="0.25">
      <c r="D8" s="13"/>
      <c r="E8" s="44" t="s">
        <v>31</v>
      </c>
      <c r="F8" s="30"/>
      <c r="G8" s="13"/>
      <c r="H8" s="19"/>
      <c r="I8" s="19"/>
      <c r="J8" s="19"/>
      <c r="K8" s="19"/>
      <c r="L8" s="20"/>
    </row>
    <row r="9" spans="4:12" x14ac:dyDescent="0.25">
      <c r="D9" s="13"/>
      <c r="E9" s="44"/>
      <c r="F9" s="30" t="s">
        <v>7</v>
      </c>
      <c r="G9" s="31"/>
      <c r="H9" s="19"/>
      <c r="I9" s="19"/>
      <c r="J9" s="19">
        <v>617856.40415378881</v>
      </c>
      <c r="K9" s="19"/>
      <c r="L9" s="20">
        <v>264795.6017801952</v>
      </c>
    </row>
    <row r="10" spans="4:12" x14ac:dyDescent="0.25">
      <c r="D10" s="18"/>
      <c r="E10" s="45"/>
      <c r="F10" s="41" t="s">
        <v>8</v>
      </c>
      <c r="G10" s="42"/>
      <c r="H10" s="35"/>
      <c r="I10" s="35"/>
      <c r="J10" s="35">
        <v>188410.48868401753</v>
      </c>
      <c r="K10" s="35"/>
      <c r="L10" s="39">
        <v>80747.352293150412</v>
      </c>
    </row>
    <row r="11" spans="4:12" x14ac:dyDescent="0.25">
      <c r="D11" s="13"/>
      <c r="E11" s="43" t="s">
        <v>29</v>
      </c>
      <c r="F11" s="13"/>
      <c r="G11" s="13"/>
      <c r="H11" s="19"/>
      <c r="I11" s="19"/>
      <c r="J11" s="19"/>
      <c r="K11" s="19"/>
      <c r="L11" s="20"/>
    </row>
    <row r="12" spans="4:12" x14ac:dyDescent="0.25">
      <c r="D12" s="13"/>
      <c r="E12" s="12"/>
      <c r="F12" s="17" t="s">
        <v>7</v>
      </c>
      <c r="G12" s="17"/>
      <c r="H12" s="19"/>
      <c r="I12" s="19"/>
      <c r="J12" s="28">
        <v>-817779.43274449522</v>
      </c>
      <c r="K12" s="19"/>
      <c r="L12" s="29">
        <v>-350476.89974764077</v>
      </c>
    </row>
    <row r="13" spans="4:12" x14ac:dyDescent="0.25">
      <c r="D13" s="18"/>
      <c r="E13" s="38"/>
      <c r="F13" s="34" t="s">
        <v>8</v>
      </c>
      <c r="G13" s="34"/>
      <c r="H13" s="35"/>
      <c r="I13" s="35"/>
      <c r="J13" s="36">
        <v>-249375.45604978115</v>
      </c>
      <c r="K13" s="35"/>
      <c r="L13" s="37">
        <v>-106875.19544990627</v>
      </c>
    </row>
  </sheetData>
  <mergeCells count="1">
    <mergeCell ref="E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3A1A-EF01-4C7E-AA29-A6F920C2C6BD}">
  <dimension ref="D3:L13"/>
  <sheetViews>
    <sheetView showGridLines="0" workbookViewId="0">
      <selection activeCell="E3" sqref="E3:L13"/>
    </sheetView>
  </sheetViews>
  <sheetFormatPr defaultRowHeight="15" x14ac:dyDescent="0.25"/>
  <cols>
    <col min="5" max="5" width="4.85546875" customWidth="1"/>
    <col min="6" max="6" width="12.5703125" customWidth="1"/>
    <col min="7" max="7" width="10.42578125" customWidth="1"/>
    <col min="9" max="9" width="6.28515625" customWidth="1"/>
    <col min="10" max="10" width="11.7109375" customWidth="1"/>
    <col min="11" max="11" width="3.85546875" customWidth="1"/>
    <col min="12" max="12" width="12.85546875" customWidth="1"/>
  </cols>
  <sheetData>
    <row r="3" spans="4:12" ht="23.25" x14ac:dyDescent="0.35">
      <c r="E3" s="51" t="s">
        <v>38</v>
      </c>
      <c r="F3" s="52"/>
      <c r="G3" s="52"/>
      <c r="H3" s="52"/>
      <c r="I3" s="52"/>
      <c r="J3" s="52"/>
      <c r="K3" s="52"/>
      <c r="L3" s="53"/>
    </row>
    <row r="4" spans="4:12" x14ac:dyDescent="0.25">
      <c r="E4" s="47"/>
      <c r="F4" s="46"/>
      <c r="G4" s="46"/>
      <c r="H4" s="46"/>
      <c r="I4" s="46"/>
      <c r="J4" s="5" t="s">
        <v>35</v>
      </c>
      <c r="K4" s="5"/>
      <c r="L4" s="15" t="s">
        <v>36</v>
      </c>
    </row>
    <row r="5" spans="4:12" x14ac:dyDescent="0.25">
      <c r="D5" s="13"/>
      <c r="E5" s="43" t="s">
        <v>28</v>
      </c>
      <c r="F5" s="13"/>
      <c r="G5" s="13"/>
      <c r="H5" s="19"/>
      <c r="I5" s="19"/>
      <c r="J5" s="19"/>
      <c r="K5" s="19"/>
      <c r="L5" s="20"/>
    </row>
    <row r="6" spans="4:12" x14ac:dyDescent="0.25">
      <c r="D6" s="13"/>
      <c r="E6" s="12"/>
      <c r="F6" s="17" t="s">
        <v>7</v>
      </c>
      <c r="G6" s="17"/>
      <c r="H6" s="27"/>
      <c r="I6" s="27"/>
      <c r="J6" s="28">
        <v>-335184.30605087994</v>
      </c>
      <c r="K6" s="28"/>
      <c r="L6" s="29">
        <v>-27932.025504239995</v>
      </c>
    </row>
    <row r="7" spans="4:12" x14ac:dyDescent="0.25">
      <c r="D7" s="18"/>
      <c r="E7" s="38"/>
      <c r="F7" s="34" t="s">
        <v>8</v>
      </c>
      <c r="G7" s="34"/>
      <c r="H7" s="40"/>
      <c r="I7" s="40"/>
      <c r="J7" s="36">
        <v>-102211.83834575997</v>
      </c>
      <c r="K7" s="36"/>
      <c r="L7" s="37">
        <v>-8517.6531954799993</v>
      </c>
    </row>
    <row r="8" spans="4:12" x14ac:dyDescent="0.25">
      <c r="D8" s="13"/>
      <c r="E8" s="44" t="s">
        <v>31</v>
      </c>
      <c r="F8" s="30"/>
      <c r="G8" s="13"/>
      <c r="H8" s="19"/>
      <c r="I8" s="19"/>
      <c r="J8" s="19"/>
      <c r="K8" s="19"/>
      <c r="L8" s="20"/>
    </row>
    <row r="9" spans="4:12" x14ac:dyDescent="0.25">
      <c r="D9" s="13"/>
      <c r="E9" s="44"/>
      <c r="F9" s="30" t="s">
        <v>7</v>
      </c>
      <c r="G9" s="31"/>
      <c r="H9" s="19"/>
      <c r="I9" s="19"/>
      <c r="J9" s="19">
        <v>264795.60178019514</v>
      </c>
      <c r="K9" s="19"/>
      <c r="L9" s="20">
        <v>22066.300148349597</v>
      </c>
    </row>
    <row r="10" spans="4:12" x14ac:dyDescent="0.25">
      <c r="D10" s="18"/>
      <c r="E10" s="45"/>
      <c r="F10" s="41" t="s">
        <v>8</v>
      </c>
      <c r="G10" s="42"/>
      <c r="H10" s="35"/>
      <c r="I10" s="35"/>
      <c r="J10" s="35">
        <v>80747.352293150383</v>
      </c>
      <c r="K10" s="35"/>
      <c r="L10" s="39">
        <v>6728.9460244291995</v>
      </c>
    </row>
    <row r="11" spans="4:12" x14ac:dyDescent="0.25">
      <c r="D11" s="13"/>
      <c r="E11" s="43" t="s">
        <v>29</v>
      </c>
      <c r="F11" s="13"/>
      <c r="G11" s="13"/>
      <c r="H11" s="19"/>
      <c r="I11" s="19"/>
      <c r="J11" s="19"/>
      <c r="K11" s="19"/>
      <c r="L11" s="20"/>
    </row>
    <row r="12" spans="4:12" x14ac:dyDescent="0.25">
      <c r="D12" s="13"/>
      <c r="E12" s="12"/>
      <c r="F12" s="17" t="s">
        <v>7</v>
      </c>
      <c r="G12" s="17"/>
      <c r="H12" s="19"/>
      <c r="I12" s="19"/>
      <c r="J12" s="28">
        <v>-350476.89974764071</v>
      </c>
      <c r="K12" s="19"/>
      <c r="L12" s="29">
        <v>-29206.408312303396</v>
      </c>
    </row>
    <row r="13" spans="4:12" x14ac:dyDescent="0.25">
      <c r="D13" s="18"/>
      <c r="E13" s="38"/>
      <c r="F13" s="34" t="s">
        <v>8</v>
      </c>
      <c r="G13" s="34"/>
      <c r="H13" s="35"/>
      <c r="I13" s="35"/>
      <c r="J13" s="36">
        <v>-106875.19544990623</v>
      </c>
      <c r="K13" s="35"/>
      <c r="L13" s="37">
        <v>-8906.2662874921862</v>
      </c>
    </row>
  </sheetData>
  <mergeCells count="1">
    <mergeCell ref="E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64CEA2-E5D4-4F8D-9FFE-D45F6C2D0F85}"/>
</file>

<file path=customXml/itemProps2.xml><?xml version="1.0" encoding="utf-8"?>
<ds:datastoreItem xmlns:ds="http://schemas.openxmlformats.org/officeDocument/2006/customXml" ds:itemID="{E900B28C-BB5A-462D-8B65-D86C76314A02}"/>
</file>

<file path=customXml/itemProps3.xml><?xml version="1.0" encoding="utf-8"?>
<ds:datastoreItem xmlns:ds="http://schemas.openxmlformats.org/officeDocument/2006/customXml" ds:itemID="{0B7A9414-012C-4326-AF26-FAD0F0383F83}"/>
</file>

<file path=customXml/itemProps4.xml><?xml version="1.0" encoding="utf-8"?>
<ds:datastoreItem xmlns:ds="http://schemas.openxmlformats.org/officeDocument/2006/customXml" ds:itemID="{72DE4841-C188-407C-84B6-3F947B14AF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Pension Exp</vt:lpstr>
      <vt:lpstr>OPEB Exp</vt:lpstr>
      <vt:lpstr>Pension Table</vt:lpstr>
      <vt:lpstr>OPEB Table</vt:lpstr>
      <vt:lpstr>'OPEB Exp'!Print_Area</vt:lpstr>
      <vt:lpstr>'Pension Exp'!Print_Area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2022-07-09T17:52:31Z</cp:lastPrinted>
  <dcterms:created xsi:type="dcterms:W3CDTF">2022-07-09T15:42:18Z</dcterms:created>
  <dcterms:modified xsi:type="dcterms:W3CDTF">2022-07-25T19:29:57Z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{B9C66289-D674-43B5-87D6-CEA678D5C639}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