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850" windowHeight="7995"/>
  </bookViews>
  <sheets>
    <sheet name="Cust cost p1" sheetId="1" r:id="rId1"/>
    <sheet name="Cust cost p2" sheetId="2" r:id="rId2"/>
  </sheets>
  <definedNames>
    <definedName name="_xlnm.Print_Area" localSheetId="0">'Cust cost p1'!$A$1:$I$49</definedName>
    <definedName name="_xlnm.Print_Area" localSheetId="1">'Cust cost p2'!$A$1:$I$48</definedName>
  </definedNames>
  <calcPr calcId="125725" calcMode="manual" iterate="1" iterateCount="50" iterateDelta="0"/>
</workbook>
</file>

<file path=xl/calcChain.xml><?xml version="1.0" encoding="utf-8"?>
<calcChain xmlns="http://schemas.openxmlformats.org/spreadsheetml/2006/main">
  <c r="D26" i="2"/>
  <c r="D26" i="1"/>
  <c r="H31"/>
  <c r="D43"/>
  <c r="D43" i="2"/>
  <c r="D9" i="1"/>
  <c r="D13"/>
  <c r="D15"/>
  <c r="D16"/>
  <c r="D23"/>
  <c r="D36"/>
  <c r="D27"/>
  <c r="D37"/>
  <c r="I33"/>
  <c r="G34"/>
  <c r="D9" i="2"/>
  <c r="D13"/>
  <c r="D23"/>
  <c r="D36"/>
  <c r="D27"/>
  <c r="D37"/>
  <c r="I31"/>
  <c r="I33"/>
  <c r="G34"/>
  <c r="I34"/>
  <c r="I34" i="1"/>
  <c r="D32"/>
  <c r="D33"/>
  <c r="D15" i="2"/>
  <c r="D16"/>
  <c r="D31"/>
  <c r="D31" i="1"/>
  <c r="D34"/>
  <c r="D39"/>
  <c r="D41"/>
  <c r="D45"/>
  <c r="D32" i="2"/>
  <c r="D33"/>
  <c r="D34"/>
  <c r="D39"/>
  <c r="D41"/>
  <c r="D45"/>
</calcChain>
</file>

<file path=xl/sharedStrings.xml><?xml version="1.0" encoding="utf-8"?>
<sst xmlns="http://schemas.openxmlformats.org/spreadsheetml/2006/main" count="96" uniqueCount="51">
  <si>
    <t>Puget Sound Energy</t>
  </si>
  <si>
    <t>Electric Residential Customer Costs</t>
  </si>
  <si>
    <t xml:space="preserve"> (Cost of Equity @ PSE Proposed)</t>
  </si>
  <si>
    <t>Gross Plant</t>
  </si>
  <si>
    <t>Depreciation Reserve</t>
  </si>
  <si>
    <t>Total Net Plant</t>
  </si>
  <si>
    <t>Total Rate Base</t>
  </si>
  <si>
    <t>Operation &amp; Maintenance Expenses</t>
  </si>
  <si>
    <t>Depreciation Expense</t>
  </si>
  <si>
    <t>Revenue Requirement</t>
  </si>
  <si>
    <t>Meters</t>
  </si>
  <si>
    <t>Total Gross Plant</t>
  </si>
  <si>
    <t>Total Depreciation Reserve</t>
  </si>
  <si>
    <t>Dist Oper - Meters</t>
  </si>
  <si>
    <t>Dist Oper - Cust Installations - Meters</t>
  </si>
  <si>
    <t>Meter Reading</t>
  </si>
  <si>
    <t>Records &amp; Collections</t>
  </si>
  <si>
    <t>Total O &amp; M Expenses</t>
  </si>
  <si>
    <t>Total Depreciation Expense</t>
  </si>
  <si>
    <t>Interest</t>
  </si>
  <si>
    <t>Equity return</t>
  </si>
  <si>
    <t>Revenue For Return</t>
  </si>
  <si>
    <t>O &amp; M Expenses</t>
  </si>
  <si>
    <t>Total Customer Revenue Requirement Before Gross up</t>
  </si>
  <si>
    <t>Gross Up for Uncollect., WUTC Fee, and Excise Tax</t>
  </si>
  <si>
    <t>Total Customer Revenue Requirement</t>
  </si>
  <si>
    <t xml:space="preserve"> Number of Bills</t>
  </si>
  <si>
    <t>Monthly Cost</t>
  </si>
  <si>
    <t>Residential</t>
  </si>
  <si>
    <t>Cost of Capital</t>
  </si>
  <si>
    <t>Debt</t>
  </si>
  <si>
    <t>Common</t>
  </si>
  <si>
    <t>Total</t>
  </si>
  <si>
    <t>PCT</t>
  </si>
  <si>
    <t>Page 1 of 2</t>
  </si>
  <si>
    <t>Cost</t>
  </si>
  <si>
    <t>WGHT Cost</t>
  </si>
  <si>
    <t>Removing/Setting Meters - Direct</t>
  </si>
  <si>
    <t>EX - 2, l 23</t>
  </si>
  <si>
    <t xml:space="preserve"> (Cost of Equity @ Public Counsel Proposed)</t>
  </si>
  <si>
    <t>Page 2 of 2</t>
  </si>
  <si>
    <t>2/</t>
  </si>
  <si>
    <t xml:space="preserve">1/ </t>
  </si>
  <si>
    <t>Meters @ 2.32% Depreciation Rate</t>
  </si>
  <si>
    <t>2/ Per Exhibit No.__(JHS-5), Page 5.03</t>
  </si>
  <si>
    <t>Income Tax @ 35%</t>
  </si>
  <si>
    <t xml:space="preserve">2/ </t>
  </si>
  <si>
    <t>1/</t>
  </si>
  <si>
    <t>Meters @ 2.32% Depreciation</t>
  </si>
  <si>
    <t>1/ Per Docket Number UE-072300 and testimony of John Story, page 53 in this case.</t>
  </si>
  <si>
    <t>Exhibit No.__(GAW-4)</t>
  </si>
</sst>
</file>

<file path=xl/styles.xml><?xml version="1.0" encoding="utf-8"?>
<styleSheet xmlns="http://schemas.openxmlformats.org/spreadsheetml/2006/main">
  <numFmts count="6">
    <numFmt numFmtId="164" formatCode="&quot;$&quot;#,##0"/>
    <numFmt numFmtId="165" formatCode="0.0000%"/>
    <numFmt numFmtId="166" formatCode="[$$-409]#,##0"/>
    <numFmt numFmtId="167" formatCode="0.000000"/>
    <numFmt numFmtId="168" formatCode="[$$-409]#,##0.00"/>
    <numFmt numFmtId="169" formatCode="&quot;$&quot;#,##0.00"/>
  </numFmts>
  <fonts count="13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  <font>
      <u/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 val="double"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3" fillId="0" borderId="1" xfId="0" applyNumberFormat="1" applyFont="1" applyBorder="1" applyAlignment="1"/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right" wrapText="1"/>
    </xf>
    <xf numFmtId="1" fontId="3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164" fontId="6" fillId="0" borderId="0" xfId="0" applyNumberFormat="1" applyFont="1" applyAlignment="1"/>
    <xf numFmtId="164" fontId="4" fillId="0" borderId="0" xfId="0" applyNumberFormat="1" applyFont="1" applyAlignment="1"/>
    <xf numFmtId="0" fontId="7" fillId="0" borderId="0" xfId="0" applyNumberFormat="1" applyFont="1" applyAlignment="1"/>
    <xf numFmtId="10" fontId="7" fillId="0" borderId="0" xfId="0" applyNumberFormat="1" applyFont="1" applyAlignment="1"/>
    <xf numFmtId="165" fontId="7" fillId="0" borderId="0" xfId="0" applyNumberFormat="1" applyFont="1" applyAlignment="1"/>
    <xf numFmtId="166" fontId="5" fillId="0" borderId="0" xfId="0" applyNumberFormat="1" applyFont="1" applyAlignment="1"/>
    <xf numFmtId="166" fontId="4" fillId="0" borderId="0" xfId="0" applyNumberFormat="1" applyFont="1" applyAlignment="1"/>
    <xf numFmtId="10" fontId="4" fillId="0" borderId="0" xfId="0" applyNumberFormat="1" applyFont="1" applyAlignment="1"/>
    <xf numFmtId="0" fontId="8" fillId="0" borderId="0" xfId="0" applyNumberFormat="1" applyFont="1" applyAlignment="1"/>
    <xf numFmtId="166" fontId="6" fillId="0" borderId="0" xfId="0" applyNumberFormat="1" applyFont="1" applyAlignment="1"/>
    <xf numFmtId="164" fontId="2" fillId="0" borderId="0" xfId="0" applyNumberFormat="1" applyFont="1" applyAlignment="1"/>
    <xf numFmtId="10" fontId="2" fillId="0" borderId="0" xfId="0" applyNumberFormat="1" applyFont="1" applyAlignment="1"/>
    <xf numFmtId="164" fontId="4" fillId="0" borderId="0" xfId="0" applyNumberFormat="1" applyFont="1" applyAlignment="1">
      <alignment horizontal="centerContinuous"/>
    </xf>
    <xf numFmtId="0" fontId="2" fillId="0" borderId="1" xfId="0" applyNumberFormat="1" applyFont="1" applyBorder="1" applyAlignment="1"/>
    <xf numFmtId="164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6" fontId="2" fillId="0" borderId="0" xfId="0" applyNumberFormat="1" applyFont="1" applyAlignment="1"/>
    <xf numFmtId="10" fontId="4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167" fontId="5" fillId="0" borderId="0" xfId="0" applyNumberFormat="1" applyFont="1" applyAlignment="1"/>
    <xf numFmtId="0" fontId="2" fillId="0" borderId="2" xfId="0" applyNumberFormat="1" applyFont="1" applyBorder="1" applyAlignment="1"/>
    <xf numFmtId="3" fontId="4" fillId="0" borderId="0" xfId="0" applyNumberFormat="1" applyFont="1" applyAlignment="1"/>
    <xf numFmtId="169" fontId="4" fillId="0" borderId="0" xfId="0" applyNumberFormat="1" applyFont="1" applyAlignment="1"/>
    <xf numFmtId="164" fontId="5" fillId="0" borderId="0" xfId="0" applyNumberFormat="1" applyFont="1" applyAlignment="1"/>
    <xf numFmtId="164" fontId="9" fillId="0" borderId="0" xfId="0" applyNumberFormat="1" applyFont="1" applyAlignment="1"/>
    <xf numFmtId="3" fontId="4" fillId="0" borderId="0" xfId="0" applyNumberFormat="1" applyFont="1" applyAlignment="1">
      <alignment horizontal="centerContinuous"/>
    </xf>
    <xf numFmtId="0" fontId="10" fillId="0" borderId="0" xfId="0" applyNumberFormat="1" applyFont="1" applyAlignment="1"/>
    <xf numFmtId="0" fontId="11" fillId="0" borderId="0" xfId="0" applyNumberFormat="1" applyFont="1" applyAlignment="1"/>
    <xf numFmtId="164" fontId="12" fillId="0" borderId="0" xfId="0" applyNumberFormat="1" applyFont="1" applyAlignment="1"/>
    <xf numFmtId="168" fontId="10" fillId="0" borderId="2" xfId="0" applyNumberFormat="1" applyFont="1" applyBorder="1" applyAlignment="1"/>
    <xf numFmtId="0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9"/>
  <sheetViews>
    <sheetView tabSelected="1" zoomScale="87" zoomScaleNormal="87" workbookViewId="0">
      <selection activeCell="F40" sqref="F40"/>
    </sheetView>
  </sheetViews>
  <sheetFormatPr defaultColWidth="9.6640625" defaultRowHeight="12.75"/>
  <cols>
    <col min="1" max="1" width="5.6640625" style="2" customWidth="1"/>
    <col min="2" max="2" width="9.6640625" style="2" customWidth="1"/>
    <col min="3" max="3" width="37.6640625" style="2" customWidth="1"/>
    <col min="4" max="4" width="14.6640625" style="2" customWidth="1"/>
    <col min="5" max="5" width="3.6640625" style="2" customWidth="1"/>
    <col min="6" max="6" width="13.6640625" style="2" customWidth="1"/>
    <col min="7" max="7" width="10.6640625" style="2" customWidth="1"/>
    <col min="8" max="8" width="12.6640625" style="2" customWidth="1"/>
    <col min="9" max="9" width="11.6640625" style="2" customWidth="1"/>
    <col min="10" max="10" width="12.6640625" style="2" customWidth="1"/>
    <col min="11" max="11" width="11.6640625" style="2" customWidth="1"/>
    <col min="12" max="13" width="12.6640625" style="2" customWidth="1"/>
    <col min="14" max="14" width="10.6640625" style="2" customWidth="1"/>
    <col min="15" max="17" width="9.6640625" style="2" customWidth="1"/>
    <col min="18" max="19" width="10.6640625" style="2" customWidth="1"/>
    <col min="20" max="27" width="9.6640625" style="2" customWidth="1"/>
    <col min="28" max="28" width="30.6640625" style="2" customWidth="1"/>
    <col min="29" max="29" width="8.6640625" style="2" customWidth="1"/>
    <col min="30" max="16384" width="9.6640625" style="2"/>
  </cols>
  <sheetData>
    <row r="1" spans="1:19">
      <c r="H1" s="3" t="s">
        <v>50</v>
      </c>
    </row>
    <row r="2" spans="1:19">
      <c r="H2" s="3" t="s">
        <v>34</v>
      </c>
    </row>
    <row r="3" spans="1:19">
      <c r="A3" s="4" t="s">
        <v>0</v>
      </c>
      <c r="B3" s="5"/>
      <c r="C3" s="5"/>
      <c r="D3" s="5"/>
      <c r="E3" s="5"/>
      <c r="F3" s="5"/>
      <c r="G3" s="5"/>
      <c r="H3" s="5"/>
      <c r="I3" s="5"/>
    </row>
    <row r="4" spans="1:19">
      <c r="A4" s="4" t="s">
        <v>1</v>
      </c>
      <c r="B4" s="5"/>
      <c r="C4" s="5"/>
      <c r="D4" s="5"/>
      <c r="E4" s="5"/>
      <c r="F4" s="5"/>
      <c r="G4" s="5"/>
      <c r="H4" s="5"/>
      <c r="I4" s="5"/>
    </row>
    <row r="5" spans="1:19">
      <c r="A5" s="4" t="s">
        <v>2</v>
      </c>
      <c r="B5" s="5"/>
      <c r="C5" s="6"/>
      <c r="D5" s="6"/>
      <c r="E5" s="6"/>
      <c r="F5" s="6"/>
      <c r="G5" s="6"/>
      <c r="H5" s="5"/>
      <c r="I5" s="5"/>
    </row>
    <row r="6" spans="1:19" ht="50.1" customHeight="1">
      <c r="A6" s="7"/>
      <c r="B6" s="8"/>
      <c r="C6" s="8"/>
      <c r="D6" s="9" t="s">
        <v>28</v>
      </c>
      <c r="E6" s="10"/>
      <c r="F6" s="10"/>
      <c r="G6" s="10"/>
    </row>
    <row r="7" spans="1:19" ht="15.95" customHeight="1">
      <c r="A7" s="7"/>
      <c r="B7" s="3" t="s">
        <v>3</v>
      </c>
      <c r="C7" s="3"/>
      <c r="D7" s="8"/>
      <c r="E7" s="8"/>
      <c r="F7" s="8"/>
      <c r="G7" s="8"/>
    </row>
    <row r="8" spans="1:19">
      <c r="A8" s="11"/>
      <c r="C8" s="12" t="s">
        <v>10</v>
      </c>
      <c r="D8" s="13">
        <v>69876077</v>
      </c>
      <c r="E8" s="14"/>
      <c r="F8" s="14"/>
    </row>
    <row r="9" spans="1:19">
      <c r="A9" s="11"/>
      <c r="B9" s="3"/>
      <c r="C9" s="2" t="s">
        <v>11</v>
      </c>
      <c r="D9" s="14">
        <f>SUM(D8:D8)</f>
        <v>69876077</v>
      </c>
      <c r="E9" s="14"/>
      <c r="F9" s="14"/>
      <c r="H9" s="14"/>
      <c r="I9" s="14"/>
      <c r="J9" s="14"/>
      <c r="L9" s="15"/>
      <c r="M9" s="15"/>
      <c r="N9" s="16"/>
      <c r="O9" s="15"/>
      <c r="P9" s="16"/>
      <c r="Q9" s="15"/>
      <c r="R9" s="17"/>
      <c r="S9" s="15"/>
    </row>
    <row r="10" spans="1:19">
      <c r="A10" s="11"/>
      <c r="B10" s="3"/>
      <c r="D10" s="14"/>
      <c r="E10" s="14"/>
      <c r="F10" s="14"/>
      <c r="H10" s="14"/>
      <c r="I10" s="14"/>
      <c r="J10" s="14"/>
      <c r="L10" s="15"/>
      <c r="M10" s="15"/>
      <c r="N10" s="16"/>
      <c r="O10" s="15"/>
      <c r="P10" s="16"/>
      <c r="Q10" s="15"/>
      <c r="R10" s="17"/>
      <c r="S10" s="15"/>
    </row>
    <row r="11" spans="1:19" ht="18" customHeight="1">
      <c r="A11" s="7"/>
      <c r="B11" s="3" t="s">
        <v>4</v>
      </c>
      <c r="H11" s="14"/>
      <c r="I11" s="14"/>
      <c r="J11" s="14"/>
      <c r="L11" s="15"/>
      <c r="M11" s="15"/>
      <c r="N11" s="15"/>
      <c r="O11" s="15"/>
      <c r="P11" s="16"/>
      <c r="Q11" s="15"/>
      <c r="R11" s="15"/>
      <c r="S11" s="17"/>
    </row>
    <row r="12" spans="1:19" ht="18" customHeight="1">
      <c r="A12" s="7"/>
      <c r="B12" s="3"/>
      <c r="C12" s="12" t="s">
        <v>10</v>
      </c>
      <c r="D12" s="18">
        <v>-21622858</v>
      </c>
      <c r="F12" s="46"/>
      <c r="H12" s="14"/>
      <c r="I12" s="14"/>
      <c r="J12" s="14"/>
      <c r="L12" s="15"/>
      <c r="M12" s="15"/>
      <c r="N12" s="15"/>
      <c r="O12" s="15"/>
      <c r="P12" s="16"/>
      <c r="Q12" s="15"/>
      <c r="R12" s="15"/>
      <c r="S12" s="17"/>
    </row>
    <row r="13" spans="1:19" ht="17.100000000000001" customHeight="1">
      <c r="A13" s="11"/>
      <c r="B13" s="3"/>
      <c r="C13" s="2" t="s">
        <v>12</v>
      </c>
      <c r="D13" s="19">
        <f>D12</f>
        <v>-21622858</v>
      </c>
      <c r="E13" s="20"/>
      <c r="F13" s="20"/>
      <c r="G13" s="20"/>
      <c r="H13" s="14"/>
      <c r="I13" s="14"/>
      <c r="J13" s="14"/>
      <c r="L13" s="15"/>
      <c r="M13" s="15"/>
      <c r="N13" s="16"/>
      <c r="O13" s="15"/>
      <c r="P13" s="16"/>
      <c r="Q13" s="15"/>
      <c r="R13" s="17"/>
      <c r="S13" s="15"/>
    </row>
    <row r="14" spans="1:19" ht="17.100000000000001" customHeight="1">
      <c r="A14" s="11"/>
      <c r="B14" s="3"/>
      <c r="D14" s="19"/>
      <c r="E14" s="20"/>
      <c r="F14" s="20"/>
      <c r="G14" s="20"/>
      <c r="H14" s="14"/>
      <c r="I14" s="14"/>
      <c r="J14" s="14"/>
      <c r="L14" s="15"/>
      <c r="M14" s="15"/>
      <c r="N14" s="16"/>
      <c r="O14" s="15"/>
      <c r="P14" s="16"/>
      <c r="Q14" s="15"/>
      <c r="R14" s="17"/>
      <c r="S14" s="15"/>
    </row>
    <row r="15" spans="1:19" ht="17.100000000000001" customHeight="1">
      <c r="A15" s="11"/>
      <c r="B15" s="21" t="s">
        <v>5</v>
      </c>
      <c r="C15" s="12"/>
      <c r="D15" s="22">
        <f>D9+D13</f>
        <v>48253219</v>
      </c>
      <c r="E15" s="20"/>
      <c r="F15" s="20"/>
      <c r="G15" s="20"/>
      <c r="H15" s="14"/>
      <c r="I15" s="14"/>
      <c r="J15" s="14"/>
      <c r="L15" s="15"/>
      <c r="M15" s="15"/>
      <c r="N15" s="16"/>
      <c r="O15" s="15"/>
      <c r="P15" s="16"/>
      <c r="Q15" s="15"/>
      <c r="R15" s="17"/>
      <c r="S15" s="15"/>
    </row>
    <row r="16" spans="1:19" ht="17.100000000000001" customHeight="1">
      <c r="A16" s="11"/>
      <c r="B16" s="3" t="s">
        <v>6</v>
      </c>
      <c r="D16" s="19">
        <f>D15</f>
        <v>48253219</v>
      </c>
      <c r="E16" s="20"/>
      <c r="F16" s="20"/>
      <c r="G16" s="20"/>
      <c r="H16" s="14"/>
      <c r="I16" s="14"/>
      <c r="J16" s="14"/>
      <c r="L16" s="15"/>
      <c r="M16" s="15"/>
      <c r="N16" s="16"/>
      <c r="O16" s="15"/>
      <c r="P16" s="16"/>
      <c r="Q16" s="15"/>
      <c r="R16" s="17"/>
      <c r="S16" s="15"/>
    </row>
    <row r="17" spans="1:29">
      <c r="A17" s="11"/>
      <c r="B17" s="3"/>
      <c r="D17" s="14"/>
      <c r="E17" s="14"/>
      <c r="F17" s="23"/>
      <c r="H17" s="14"/>
      <c r="I17" s="14"/>
      <c r="J17" s="14"/>
      <c r="L17" s="15"/>
      <c r="M17" s="15"/>
      <c r="N17" s="16"/>
      <c r="O17" s="15"/>
      <c r="P17" s="15"/>
      <c r="Q17" s="15"/>
      <c r="R17" s="16"/>
      <c r="S17" s="15"/>
    </row>
    <row r="18" spans="1:29" ht="18" customHeight="1">
      <c r="A18" s="7"/>
      <c r="B18" s="3" t="s">
        <v>7</v>
      </c>
      <c r="D18" s="14"/>
      <c r="E18" s="14"/>
      <c r="F18" s="23"/>
      <c r="H18" s="14"/>
      <c r="I18" s="14"/>
      <c r="J18" s="14"/>
      <c r="L18" s="15"/>
      <c r="M18" s="15"/>
      <c r="N18" s="15"/>
      <c r="O18" s="15"/>
      <c r="P18" s="15"/>
      <c r="Q18" s="15"/>
      <c r="R18" s="15"/>
      <c r="S18" s="15"/>
    </row>
    <row r="19" spans="1:29" ht="18" customHeight="1">
      <c r="A19" s="7"/>
      <c r="B19" s="3"/>
      <c r="C19" s="2" t="s">
        <v>13</v>
      </c>
      <c r="D19" s="14">
        <v>1104914</v>
      </c>
      <c r="E19" s="14"/>
      <c r="F19" s="23"/>
      <c r="H19" s="14"/>
      <c r="I19" s="14"/>
      <c r="J19" s="14"/>
      <c r="L19" s="15"/>
      <c r="M19" s="15"/>
      <c r="N19" s="15"/>
      <c r="O19" s="15"/>
      <c r="P19" s="15"/>
      <c r="Q19" s="15"/>
      <c r="R19" s="15"/>
      <c r="S19" s="15"/>
    </row>
    <row r="20" spans="1:29" ht="18" customHeight="1">
      <c r="A20" s="7"/>
      <c r="B20" s="3"/>
      <c r="C20" s="2" t="s">
        <v>14</v>
      </c>
      <c r="D20" s="14">
        <v>2065959</v>
      </c>
      <c r="E20" s="14"/>
      <c r="F20" s="23"/>
      <c r="H20" s="14"/>
      <c r="I20" s="14"/>
      <c r="J20" s="14"/>
      <c r="L20" s="15"/>
      <c r="M20" s="15"/>
      <c r="N20" s="15"/>
      <c r="O20" s="15"/>
      <c r="P20" s="15"/>
      <c r="Q20" s="15"/>
      <c r="R20" s="15"/>
      <c r="S20" s="15"/>
    </row>
    <row r="21" spans="1:29" ht="18" customHeight="1">
      <c r="A21" s="7"/>
      <c r="B21" s="3"/>
      <c r="C21" s="2" t="s">
        <v>15</v>
      </c>
      <c r="D21" s="14">
        <v>14131978</v>
      </c>
      <c r="E21" s="14"/>
      <c r="F21" s="23"/>
      <c r="H21" s="14"/>
      <c r="I21" s="14"/>
      <c r="J21" s="14"/>
      <c r="L21" s="15"/>
      <c r="M21" s="15"/>
      <c r="N21" s="15"/>
      <c r="O21" s="15"/>
      <c r="P21" s="15"/>
      <c r="Q21" s="15"/>
      <c r="R21" s="15"/>
      <c r="S21" s="15"/>
    </row>
    <row r="22" spans="1:29" ht="18" customHeight="1">
      <c r="A22" s="7"/>
      <c r="B22" s="3"/>
      <c r="C22" s="47" t="s">
        <v>16</v>
      </c>
      <c r="D22" s="48">
        <v>14552140</v>
      </c>
      <c r="E22" s="14"/>
      <c r="F22" s="23"/>
      <c r="H22" s="14"/>
      <c r="I22" s="14"/>
      <c r="J22" s="14"/>
      <c r="L22" s="15"/>
      <c r="M22" s="15"/>
      <c r="N22" s="15"/>
      <c r="O22" s="15"/>
      <c r="P22" s="15"/>
      <c r="Q22" s="15"/>
      <c r="R22" s="15"/>
      <c r="S22" s="15"/>
    </row>
    <row r="23" spans="1:29" ht="17.100000000000001" customHeight="1">
      <c r="A23" s="11"/>
      <c r="B23" s="3"/>
      <c r="C23" s="2" t="s">
        <v>17</v>
      </c>
      <c r="D23" s="14">
        <f>SUM(D19:D22)</f>
        <v>31854991</v>
      </c>
      <c r="E23" s="14"/>
      <c r="F23" s="23"/>
      <c r="G23" s="14"/>
      <c r="H23" s="14"/>
      <c r="I23" s="14"/>
      <c r="J23" s="14"/>
      <c r="L23" s="15"/>
      <c r="M23" s="15"/>
      <c r="N23" s="15"/>
      <c r="O23" s="15"/>
      <c r="P23" s="15"/>
      <c r="Q23" s="15"/>
      <c r="R23" s="15"/>
      <c r="S23" s="15"/>
      <c r="AB23" s="2" t="s">
        <v>37</v>
      </c>
      <c r="AC23" s="2" t="s">
        <v>38</v>
      </c>
    </row>
    <row r="24" spans="1:29" ht="17.100000000000001" customHeight="1">
      <c r="A24" s="11"/>
      <c r="B24" s="3"/>
      <c r="D24" s="14"/>
      <c r="E24" s="14"/>
      <c r="F24" s="23"/>
      <c r="G24" s="14"/>
      <c r="H24" s="14"/>
      <c r="I24" s="14"/>
      <c r="J24" s="14"/>
      <c r="L24" s="15"/>
      <c r="M24" s="15"/>
      <c r="N24" s="15"/>
      <c r="O24" s="15"/>
      <c r="P24" s="15"/>
      <c r="Q24" s="15"/>
      <c r="R24" s="15"/>
      <c r="S24" s="15"/>
    </row>
    <row r="25" spans="1:29" ht="18" customHeight="1">
      <c r="A25" s="11"/>
      <c r="B25" s="3" t="s">
        <v>8</v>
      </c>
      <c r="D25" s="14"/>
      <c r="E25" s="14"/>
      <c r="F25" s="14"/>
      <c r="G25" s="14"/>
    </row>
    <row r="26" spans="1:29" ht="18" customHeight="1">
      <c r="A26" s="11"/>
      <c r="B26" s="3"/>
      <c r="C26" s="12" t="s">
        <v>43</v>
      </c>
      <c r="D26" s="13">
        <f>D8*0.0232</f>
        <v>1621124.9863999998</v>
      </c>
      <c r="E26" s="51" t="s">
        <v>42</v>
      </c>
      <c r="F26" s="14"/>
      <c r="G26" s="14"/>
      <c r="H26" s="24"/>
    </row>
    <row r="27" spans="1:29" ht="18" customHeight="1">
      <c r="A27" s="11"/>
      <c r="B27" s="3"/>
      <c r="C27" s="2" t="s">
        <v>18</v>
      </c>
      <c r="D27" s="14">
        <f>SUM(D26:D26)</f>
        <v>1621124.9863999998</v>
      </c>
      <c r="E27" s="14"/>
      <c r="F27" s="14"/>
      <c r="G27" s="14"/>
    </row>
    <row r="28" spans="1:29" ht="18" customHeight="1">
      <c r="A28" s="11"/>
      <c r="B28" s="3"/>
      <c r="D28" s="14"/>
      <c r="E28" s="14"/>
      <c r="F28" s="14"/>
      <c r="G28" s="14"/>
    </row>
    <row r="29" spans="1:29" ht="18" customHeight="1">
      <c r="A29" s="11"/>
      <c r="B29" s="3" t="s">
        <v>9</v>
      </c>
      <c r="F29" s="5" t="s">
        <v>29</v>
      </c>
      <c r="G29" s="25"/>
      <c r="H29" s="5"/>
      <c r="I29" s="5"/>
    </row>
    <row r="30" spans="1:29" ht="18" customHeight="1">
      <c r="A30" s="11"/>
      <c r="B30" s="3"/>
      <c r="F30" s="26"/>
      <c r="G30" s="27" t="s">
        <v>33</v>
      </c>
      <c r="H30" s="28" t="s">
        <v>35</v>
      </c>
      <c r="I30" s="28" t="s">
        <v>36</v>
      </c>
    </row>
    <row r="31" spans="1:29" ht="18" customHeight="1">
      <c r="A31" s="11"/>
      <c r="B31" s="3"/>
      <c r="C31" s="2" t="s">
        <v>19</v>
      </c>
      <c r="D31" s="29">
        <f>D16*I31</f>
        <v>1602006.8707999999</v>
      </c>
      <c r="F31" s="28" t="s">
        <v>30</v>
      </c>
      <c r="G31" s="30">
        <v>0.52</v>
      </c>
      <c r="H31" s="31">
        <f>I31/G31</f>
        <v>6.3846153846153844E-2</v>
      </c>
      <c r="I31" s="31">
        <v>3.32E-2</v>
      </c>
    </row>
    <row r="32" spans="1:29" ht="18" customHeight="1">
      <c r="A32" s="11"/>
      <c r="B32" s="3"/>
      <c r="C32" s="2" t="s">
        <v>20</v>
      </c>
      <c r="D32" s="29">
        <f>D16*(I34-I31)</f>
        <v>2501446.8729600003</v>
      </c>
      <c r="F32" s="32"/>
      <c r="G32" s="33"/>
      <c r="H32" s="34"/>
      <c r="I32" s="34"/>
    </row>
    <row r="33" spans="1:9" ht="18" customHeight="1">
      <c r="A33" s="11"/>
      <c r="B33" s="3"/>
      <c r="C33" s="12" t="s">
        <v>45</v>
      </c>
      <c r="D33" s="18">
        <f>0.35/0.65*D32</f>
        <v>1346932.9315938463</v>
      </c>
      <c r="F33" s="35" t="s">
        <v>31</v>
      </c>
      <c r="G33" s="36">
        <v>0.48</v>
      </c>
      <c r="H33" s="37">
        <v>0.108</v>
      </c>
      <c r="I33" s="37">
        <f>H33*G33</f>
        <v>5.1839999999999997E-2</v>
      </c>
    </row>
    <row r="34" spans="1:9" ht="18" customHeight="1">
      <c r="A34" s="11"/>
      <c r="B34" s="3"/>
      <c r="C34" s="2" t="s">
        <v>21</v>
      </c>
      <c r="D34" s="38">
        <f>SUM(D31:D33)</f>
        <v>5450386.6753538465</v>
      </c>
      <c r="F34" s="32" t="s">
        <v>32</v>
      </c>
      <c r="G34" s="33">
        <f>SUM(G31:G33)</f>
        <v>1</v>
      </c>
      <c r="H34" s="32"/>
      <c r="I34" s="34">
        <f>SUM(I31:I33)</f>
        <v>8.5040000000000004E-2</v>
      </c>
    </row>
    <row r="35" spans="1:9" ht="18" customHeight="1">
      <c r="A35" s="11"/>
      <c r="B35" s="3"/>
    </row>
    <row r="36" spans="1:9" ht="18" customHeight="1">
      <c r="A36" s="11"/>
      <c r="B36" s="3"/>
      <c r="C36" s="2" t="s">
        <v>22</v>
      </c>
      <c r="D36" s="23">
        <f>D23</f>
        <v>31854991</v>
      </c>
    </row>
    <row r="37" spans="1:9" ht="18" customHeight="1">
      <c r="A37" s="11"/>
      <c r="B37" s="3"/>
      <c r="C37" s="2" t="s">
        <v>8</v>
      </c>
      <c r="D37" s="23">
        <f>D27</f>
        <v>1621124.9863999998</v>
      </c>
    </row>
    <row r="38" spans="1:9" ht="18" customHeight="1">
      <c r="A38" s="11"/>
      <c r="B38" s="3"/>
      <c r="G38" s="14"/>
    </row>
    <row r="39" spans="1:9" ht="18" customHeight="1">
      <c r="A39" s="11"/>
      <c r="B39" s="3"/>
      <c r="C39" s="2" t="s">
        <v>23</v>
      </c>
      <c r="D39" s="23">
        <f>D37+D36+D34</f>
        <v>38926502.661753848</v>
      </c>
      <c r="G39" s="14"/>
    </row>
    <row r="40" spans="1:9" ht="18" customHeight="1">
      <c r="A40" s="11"/>
      <c r="B40" s="3"/>
      <c r="C40" s="12" t="s">
        <v>24</v>
      </c>
      <c r="D40" s="39">
        <v>0.95579999999999998</v>
      </c>
      <c r="E40" s="50" t="s">
        <v>41</v>
      </c>
      <c r="G40" s="14"/>
    </row>
    <row r="41" spans="1:9" ht="18" customHeight="1">
      <c r="A41" s="11"/>
      <c r="B41" s="3"/>
      <c r="C41" s="2" t="s">
        <v>25</v>
      </c>
      <c r="D41" s="23">
        <f>D39/D40</f>
        <v>40726619.231799379</v>
      </c>
      <c r="G41" s="14"/>
    </row>
    <row r="42" spans="1:9" ht="18" customHeight="1">
      <c r="A42" s="11"/>
      <c r="B42" s="3"/>
      <c r="G42" s="14"/>
    </row>
    <row r="43" spans="1:9" ht="18" customHeight="1">
      <c r="A43" s="11"/>
      <c r="B43" s="3"/>
      <c r="C43" s="2" t="s">
        <v>26</v>
      </c>
      <c r="D43" s="38">
        <f>939440*12</f>
        <v>11273280</v>
      </c>
      <c r="G43" s="14"/>
    </row>
    <row r="44" spans="1:9" ht="18" customHeight="1">
      <c r="A44" s="11"/>
      <c r="B44" s="3"/>
      <c r="G44" s="14"/>
    </row>
    <row r="45" spans="1:9" ht="18" customHeight="1">
      <c r="A45" s="11"/>
      <c r="B45" s="3"/>
      <c r="C45" s="40" t="s">
        <v>27</v>
      </c>
      <c r="D45" s="49">
        <f>D41/D43</f>
        <v>3.6126681171583939</v>
      </c>
      <c r="G45" s="14"/>
    </row>
    <row r="46" spans="1:9" ht="18" customHeight="1">
      <c r="A46" s="11"/>
      <c r="B46" s="3"/>
      <c r="G46" s="14"/>
    </row>
    <row r="47" spans="1:9" ht="17.100000000000001" customHeight="1">
      <c r="A47" s="11"/>
      <c r="C47" s="52" t="s">
        <v>49</v>
      </c>
      <c r="D47" s="25"/>
      <c r="E47" s="14"/>
      <c r="F47" s="14"/>
    </row>
    <row r="48" spans="1:9" ht="17.100000000000001" customHeight="1">
      <c r="A48" s="11"/>
      <c r="C48" s="52" t="s">
        <v>44</v>
      </c>
      <c r="D48" s="25"/>
      <c r="E48" s="14"/>
      <c r="F48" s="14"/>
      <c r="H48" s="41"/>
    </row>
    <row r="49" spans="1:13" ht="17.100000000000001" customHeight="1">
      <c r="A49" s="11"/>
      <c r="B49" s="5"/>
      <c r="D49" s="25"/>
      <c r="E49" s="14"/>
      <c r="F49" s="14"/>
      <c r="K49" s="42"/>
      <c r="L49" s="42"/>
      <c r="M49" s="14"/>
    </row>
    <row r="50" spans="1:13" ht="17.100000000000001" customHeight="1">
      <c r="A50" s="11"/>
      <c r="B50" s="5"/>
      <c r="C50" s="5"/>
      <c r="D50" s="5"/>
      <c r="F50" s="14"/>
    </row>
    <row r="51" spans="1:13" ht="17.100000000000001" customHeight="1">
      <c r="A51" s="11"/>
      <c r="B51" s="5"/>
      <c r="C51" s="5"/>
      <c r="D51" s="25"/>
      <c r="E51" s="14"/>
      <c r="F51" s="14"/>
      <c r="K51" s="42"/>
      <c r="L51" s="42"/>
    </row>
    <row r="52" spans="1:13" ht="17.100000000000001" customHeight="1">
      <c r="A52" s="11"/>
      <c r="B52" s="5"/>
      <c r="C52" s="5"/>
      <c r="D52" s="25"/>
      <c r="E52" s="14"/>
      <c r="F52" s="43"/>
      <c r="L52" s="42"/>
    </row>
    <row r="53" spans="1:13" ht="9" customHeight="1">
      <c r="A53" s="11"/>
      <c r="D53" s="14"/>
      <c r="E53" s="14"/>
      <c r="F53" s="14"/>
      <c r="L53" s="42"/>
    </row>
    <row r="54" spans="1:13" ht="18" customHeight="1">
      <c r="A54" s="11"/>
      <c r="D54" s="14"/>
      <c r="E54" s="14"/>
      <c r="F54" s="14"/>
      <c r="L54" s="42"/>
    </row>
    <row r="55" spans="1:13" ht="9" customHeight="1">
      <c r="A55" s="11"/>
      <c r="D55" s="14"/>
      <c r="E55" s="14"/>
      <c r="F55" s="14"/>
      <c r="L55" s="42"/>
    </row>
    <row r="56" spans="1:13" ht="17.100000000000001" customHeight="1">
      <c r="A56" s="11"/>
      <c r="B56" s="5"/>
      <c r="C56" s="5"/>
      <c r="D56" s="25"/>
      <c r="F56" s="14"/>
      <c r="L56" s="42"/>
    </row>
    <row r="57" spans="1:13" ht="18" customHeight="1">
      <c r="A57" s="11"/>
      <c r="B57" s="5"/>
      <c r="C57" s="5"/>
      <c r="D57" s="25"/>
      <c r="E57" s="14"/>
      <c r="F57" s="44"/>
    </row>
    <row r="58" spans="1:13" ht="15.95" customHeight="1">
      <c r="A58" s="11"/>
      <c r="B58" s="5"/>
      <c r="C58" s="5"/>
      <c r="D58" s="25"/>
      <c r="E58" s="14"/>
      <c r="F58" s="14"/>
    </row>
    <row r="59" spans="1:13" ht="17.100000000000001" customHeight="1">
      <c r="A59" s="11"/>
      <c r="B59" s="5"/>
      <c r="C59" s="5"/>
      <c r="D59" s="45"/>
      <c r="E59" s="41"/>
      <c r="F59" s="41"/>
    </row>
  </sheetData>
  <pageMargins left="0.7" right="0.7" top="0.75" bottom="0.75" header="0" footer="0"/>
  <pageSetup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8"/>
  <sheetViews>
    <sheetView topLeftCell="A16" zoomScale="87" zoomScaleNormal="87" workbookViewId="0">
      <selection activeCell="G34" sqref="G34"/>
    </sheetView>
  </sheetViews>
  <sheetFormatPr defaultColWidth="9.6640625" defaultRowHeight="15"/>
  <cols>
    <col min="1" max="1" width="5.6640625" style="1" customWidth="1"/>
    <col min="2" max="2" width="9.6640625" style="1" customWidth="1"/>
    <col min="3" max="3" width="37.6640625" style="1" customWidth="1"/>
    <col min="4" max="4" width="14.6640625" style="1" customWidth="1"/>
    <col min="5" max="5" width="3.6640625" style="1" customWidth="1"/>
    <col min="6" max="6" width="13.6640625" style="1" customWidth="1"/>
    <col min="7" max="7" width="10.6640625" style="1" customWidth="1"/>
    <col min="8" max="8" width="12.6640625" style="1" customWidth="1"/>
    <col min="9" max="9" width="11.6640625" style="1" customWidth="1"/>
    <col min="10" max="10" width="12.6640625" style="1" customWidth="1"/>
    <col min="11" max="11" width="11.6640625" style="1" customWidth="1"/>
    <col min="12" max="13" width="12.6640625" style="1" customWidth="1"/>
    <col min="14" max="14" width="10.6640625" style="1" customWidth="1"/>
    <col min="15" max="17" width="9.6640625" style="1" customWidth="1"/>
    <col min="18" max="19" width="10.6640625" style="1" customWidth="1"/>
    <col min="20" max="27" width="9.6640625" style="1" customWidth="1"/>
    <col min="28" max="28" width="30.6640625" style="1" customWidth="1"/>
    <col min="29" max="29" width="8.6640625" style="1" customWidth="1"/>
    <col min="30" max="16384" width="9.6640625" style="1"/>
  </cols>
  <sheetData>
    <row r="1" spans="1:29">
      <c r="A1" s="2"/>
      <c r="B1" s="2"/>
      <c r="C1" s="2"/>
      <c r="D1" s="2"/>
      <c r="E1" s="2"/>
      <c r="F1" s="2"/>
      <c r="G1" s="2"/>
      <c r="H1" s="3" t="s">
        <v>50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2"/>
      <c r="B2" s="2"/>
      <c r="C2" s="2"/>
      <c r="D2" s="2"/>
      <c r="E2" s="2"/>
      <c r="F2" s="2"/>
      <c r="G2" s="2"/>
      <c r="H2" s="3" t="s">
        <v>40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>
      <c r="A3" s="4" t="s">
        <v>0</v>
      </c>
      <c r="B3" s="5"/>
      <c r="C3" s="5"/>
      <c r="D3" s="5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>
      <c r="A4" s="4" t="s">
        <v>1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>
      <c r="A5" s="4" t="s">
        <v>39</v>
      </c>
      <c r="B5" s="5"/>
      <c r="C5" s="6"/>
      <c r="D5" s="6"/>
      <c r="E5" s="6"/>
      <c r="F5" s="6"/>
      <c r="G5" s="6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50.1" customHeight="1">
      <c r="A6" s="7"/>
      <c r="B6" s="8"/>
      <c r="C6" s="8"/>
      <c r="D6" s="9" t="s">
        <v>28</v>
      </c>
      <c r="E6" s="10"/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.95" customHeight="1">
      <c r="A7" s="7"/>
      <c r="B7" s="3" t="s">
        <v>3</v>
      </c>
      <c r="C7" s="3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>
      <c r="A8" s="11"/>
      <c r="B8" s="2"/>
      <c r="C8" s="12" t="s">
        <v>10</v>
      </c>
      <c r="D8" s="13">
        <v>69876077</v>
      </c>
      <c r="E8" s="14"/>
      <c r="F8" s="1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>
      <c r="A9" s="11"/>
      <c r="B9" s="3"/>
      <c r="C9" s="2" t="s">
        <v>11</v>
      </c>
      <c r="D9" s="14">
        <f>SUM(D8:D8)</f>
        <v>69876077</v>
      </c>
      <c r="E9" s="14"/>
      <c r="F9" s="14"/>
      <c r="G9" s="2"/>
      <c r="H9" s="14"/>
      <c r="I9" s="14"/>
      <c r="J9" s="14"/>
      <c r="K9" s="2"/>
      <c r="L9" s="15"/>
      <c r="M9" s="15"/>
      <c r="N9" s="16"/>
      <c r="O9" s="15"/>
      <c r="P9" s="16"/>
      <c r="Q9" s="15"/>
      <c r="R9" s="17"/>
      <c r="S9" s="15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>
      <c r="A10" s="11"/>
      <c r="B10" s="3"/>
      <c r="C10" s="2"/>
      <c r="D10" s="14"/>
      <c r="E10" s="14"/>
      <c r="F10" s="14"/>
      <c r="G10" s="2"/>
      <c r="H10" s="14"/>
      <c r="I10" s="14"/>
      <c r="J10" s="14"/>
      <c r="K10" s="2"/>
      <c r="L10" s="15"/>
      <c r="M10" s="15"/>
      <c r="N10" s="16"/>
      <c r="O10" s="15"/>
      <c r="P10" s="16"/>
      <c r="Q10" s="15"/>
      <c r="R10" s="17"/>
      <c r="S10" s="15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8" customHeight="1">
      <c r="A11" s="7"/>
      <c r="B11" s="3" t="s">
        <v>4</v>
      </c>
      <c r="C11" s="2"/>
      <c r="D11" s="2"/>
      <c r="E11" s="2"/>
      <c r="F11" s="2"/>
      <c r="G11" s="2"/>
      <c r="H11" s="14"/>
      <c r="I11" s="14"/>
      <c r="J11" s="14"/>
      <c r="K11" s="2"/>
      <c r="L11" s="15"/>
      <c r="M11" s="15"/>
      <c r="N11" s="15"/>
      <c r="O11" s="15"/>
      <c r="P11" s="16"/>
      <c r="Q11" s="15"/>
      <c r="R11" s="15"/>
      <c r="S11" s="17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8" customHeight="1">
      <c r="A12" s="7"/>
      <c r="B12" s="3"/>
      <c r="C12" s="12" t="s">
        <v>10</v>
      </c>
      <c r="D12" s="18">
        <v>-21622858</v>
      </c>
      <c r="E12" s="2"/>
      <c r="F12" s="46"/>
      <c r="G12" s="2"/>
      <c r="H12" s="14"/>
      <c r="I12" s="14"/>
      <c r="J12" s="14"/>
      <c r="K12" s="2"/>
      <c r="L12" s="15"/>
      <c r="M12" s="15"/>
      <c r="N12" s="15"/>
      <c r="O12" s="15"/>
      <c r="P12" s="16"/>
      <c r="Q12" s="15"/>
      <c r="R12" s="15"/>
      <c r="S12" s="17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7.100000000000001" customHeight="1">
      <c r="A13" s="11"/>
      <c r="B13" s="3"/>
      <c r="C13" s="2" t="s">
        <v>12</v>
      </c>
      <c r="D13" s="19">
        <f>D12</f>
        <v>-21622858</v>
      </c>
      <c r="E13" s="20"/>
      <c r="F13" s="20"/>
      <c r="G13" s="20"/>
      <c r="H13" s="14"/>
      <c r="I13" s="14"/>
      <c r="J13" s="14"/>
      <c r="K13" s="2"/>
      <c r="L13" s="15"/>
      <c r="M13" s="15"/>
      <c r="N13" s="16"/>
      <c r="O13" s="15"/>
      <c r="P13" s="16"/>
      <c r="Q13" s="15"/>
      <c r="R13" s="17"/>
      <c r="S13" s="15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7.100000000000001" customHeight="1">
      <c r="A14" s="11"/>
      <c r="B14" s="3"/>
      <c r="C14" s="2"/>
      <c r="D14" s="19"/>
      <c r="E14" s="20"/>
      <c r="F14" s="20"/>
      <c r="G14" s="20"/>
      <c r="H14" s="14"/>
      <c r="I14" s="14"/>
      <c r="J14" s="14"/>
      <c r="K14" s="2"/>
      <c r="L14" s="15"/>
      <c r="M14" s="15"/>
      <c r="N14" s="16"/>
      <c r="O14" s="15"/>
      <c r="P14" s="16"/>
      <c r="Q14" s="15"/>
      <c r="R14" s="17"/>
      <c r="S14" s="15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7.100000000000001" customHeight="1">
      <c r="A15" s="11"/>
      <c r="B15" s="21" t="s">
        <v>5</v>
      </c>
      <c r="C15" s="12"/>
      <c r="D15" s="22">
        <f>D9+D13</f>
        <v>48253219</v>
      </c>
      <c r="E15" s="20"/>
      <c r="F15" s="20"/>
      <c r="G15" s="20"/>
      <c r="H15" s="14"/>
      <c r="I15" s="14"/>
      <c r="J15" s="14"/>
      <c r="K15" s="2"/>
      <c r="L15" s="15"/>
      <c r="M15" s="15"/>
      <c r="N15" s="16"/>
      <c r="O15" s="15"/>
      <c r="P15" s="16"/>
      <c r="Q15" s="15"/>
      <c r="R15" s="17"/>
      <c r="S15" s="15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7.100000000000001" customHeight="1">
      <c r="A16" s="11"/>
      <c r="B16" s="3" t="s">
        <v>6</v>
      </c>
      <c r="C16" s="2"/>
      <c r="D16" s="19">
        <f>D15</f>
        <v>48253219</v>
      </c>
      <c r="E16" s="20"/>
      <c r="F16" s="20"/>
      <c r="G16" s="20"/>
      <c r="H16" s="14"/>
      <c r="I16" s="14"/>
      <c r="J16" s="14"/>
      <c r="K16" s="2"/>
      <c r="L16" s="15"/>
      <c r="M16" s="15"/>
      <c r="N16" s="16"/>
      <c r="O16" s="15"/>
      <c r="P16" s="16"/>
      <c r="Q16" s="15"/>
      <c r="R16" s="17"/>
      <c r="S16" s="15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>
      <c r="A17" s="11"/>
      <c r="B17" s="3"/>
      <c r="C17" s="2"/>
      <c r="D17" s="14"/>
      <c r="E17" s="14"/>
      <c r="F17" s="23"/>
      <c r="G17" s="2"/>
      <c r="H17" s="14"/>
      <c r="I17" s="14"/>
      <c r="J17" s="14"/>
      <c r="K17" s="2"/>
      <c r="L17" s="15"/>
      <c r="M17" s="15"/>
      <c r="N17" s="16"/>
      <c r="O17" s="15"/>
      <c r="P17" s="15"/>
      <c r="Q17" s="15"/>
      <c r="R17" s="16"/>
      <c r="S17" s="15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8" customHeight="1">
      <c r="A18" s="7"/>
      <c r="B18" s="3" t="s">
        <v>7</v>
      </c>
      <c r="C18" s="2"/>
      <c r="D18" s="14"/>
      <c r="E18" s="14"/>
      <c r="F18" s="23"/>
      <c r="G18" s="2"/>
      <c r="H18" s="14"/>
      <c r="I18" s="14"/>
      <c r="J18" s="14"/>
      <c r="K18" s="2"/>
      <c r="L18" s="15"/>
      <c r="M18" s="15"/>
      <c r="N18" s="15"/>
      <c r="O18" s="15"/>
      <c r="P18" s="15"/>
      <c r="Q18" s="15"/>
      <c r="R18" s="15"/>
      <c r="S18" s="15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" customHeight="1">
      <c r="A19" s="7"/>
      <c r="B19" s="3"/>
      <c r="C19" s="2" t="s">
        <v>13</v>
      </c>
      <c r="D19" s="14">
        <v>1104914</v>
      </c>
      <c r="E19" s="14"/>
      <c r="F19" s="23"/>
      <c r="G19" s="2"/>
      <c r="H19" s="14"/>
      <c r="I19" s="14"/>
      <c r="J19" s="14"/>
      <c r="K19" s="2"/>
      <c r="L19" s="15"/>
      <c r="M19" s="15"/>
      <c r="N19" s="15"/>
      <c r="O19" s="15"/>
      <c r="P19" s="15"/>
      <c r="Q19" s="15"/>
      <c r="R19" s="15"/>
      <c r="S19" s="15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8" customHeight="1">
      <c r="A20" s="7"/>
      <c r="B20" s="3"/>
      <c r="C20" s="2" t="s">
        <v>14</v>
      </c>
      <c r="D20" s="14">
        <v>2065959</v>
      </c>
      <c r="E20" s="14"/>
      <c r="F20" s="23"/>
      <c r="G20" s="2"/>
      <c r="H20" s="14"/>
      <c r="I20" s="14"/>
      <c r="J20" s="14"/>
      <c r="K20" s="2"/>
      <c r="L20" s="15"/>
      <c r="M20" s="15"/>
      <c r="N20" s="15"/>
      <c r="O20" s="15"/>
      <c r="P20" s="15"/>
      <c r="Q20" s="15"/>
      <c r="R20" s="15"/>
      <c r="S20" s="15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8" customHeight="1">
      <c r="A21" s="7"/>
      <c r="B21" s="3"/>
      <c r="C21" s="2" t="s">
        <v>15</v>
      </c>
      <c r="D21" s="14">
        <v>14131978</v>
      </c>
      <c r="E21" s="14"/>
      <c r="F21" s="23"/>
      <c r="G21" s="2"/>
      <c r="H21" s="14"/>
      <c r="I21" s="14"/>
      <c r="J21" s="14"/>
      <c r="K21" s="2"/>
      <c r="L21" s="15"/>
      <c r="M21" s="15"/>
      <c r="N21" s="15"/>
      <c r="O21" s="15"/>
      <c r="P21" s="15"/>
      <c r="Q21" s="15"/>
      <c r="R21" s="15"/>
      <c r="S21" s="15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8" customHeight="1">
      <c r="A22" s="7"/>
      <c r="B22" s="3"/>
      <c r="C22" s="47" t="s">
        <v>16</v>
      </c>
      <c r="D22" s="48">
        <v>14552140</v>
      </c>
      <c r="E22" s="14"/>
      <c r="F22" s="23"/>
      <c r="G22" s="2"/>
      <c r="H22" s="14"/>
      <c r="I22" s="14"/>
      <c r="J22" s="14"/>
      <c r="K22" s="2"/>
      <c r="L22" s="15"/>
      <c r="M22" s="15"/>
      <c r="N22" s="15"/>
      <c r="O22" s="15"/>
      <c r="P22" s="15"/>
      <c r="Q22" s="15"/>
      <c r="R22" s="15"/>
      <c r="S22" s="15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7.100000000000001" customHeight="1">
      <c r="A23" s="11"/>
      <c r="B23" s="3"/>
      <c r="C23" s="2" t="s">
        <v>17</v>
      </c>
      <c r="D23" s="14">
        <f>SUM(D19:D22)</f>
        <v>31854991</v>
      </c>
      <c r="E23" s="14"/>
      <c r="F23" s="23"/>
      <c r="G23" s="14"/>
      <c r="H23" s="14"/>
      <c r="I23" s="14"/>
      <c r="J23" s="14"/>
      <c r="K23" s="2"/>
      <c r="L23" s="15"/>
      <c r="M23" s="15"/>
      <c r="N23" s="15"/>
      <c r="O23" s="15"/>
      <c r="P23" s="15"/>
      <c r="Q23" s="15"/>
      <c r="R23" s="15"/>
      <c r="S23" s="15"/>
      <c r="T23" s="2"/>
      <c r="U23" s="2"/>
      <c r="V23" s="2"/>
      <c r="W23" s="2"/>
      <c r="X23" s="2"/>
      <c r="Y23" s="2"/>
      <c r="Z23" s="2"/>
      <c r="AA23" s="2"/>
      <c r="AB23" s="2" t="s">
        <v>37</v>
      </c>
      <c r="AC23" s="2" t="s">
        <v>38</v>
      </c>
    </row>
    <row r="24" spans="1:29" ht="17.100000000000001" customHeight="1">
      <c r="A24" s="11"/>
      <c r="B24" s="3"/>
      <c r="C24" s="2"/>
      <c r="D24" s="14"/>
      <c r="E24" s="14"/>
      <c r="F24" s="23"/>
      <c r="G24" s="14"/>
      <c r="H24" s="14"/>
      <c r="I24" s="14"/>
      <c r="J24" s="14"/>
      <c r="K24" s="2"/>
      <c r="L24" s="15"/>
      <c r="M24" s="15"/>
      <c r="N24" s="15"/>
      <c r="O24" s="15"/>
      <c r="P24" s="15"/>
      <c r="Q24" s="15"/>
      <c r="R24" s="15"/>
      <c r="S24" s="15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8" customHeight="1">
      <c r="A25" s="11"/>
      <c r="B25" s="3" t="s">
        <v>8</v>
      </c>
      <c r="C25" s="2"/>
      <c r="D25" s="14"/>
      <c r="E25" s="14"/>
      <c r="F25" s="14"/>
      <c r="G25" s="1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8" customHeight="1">
      <c r="A26" s="11"/>
      <c r="B26" s="3"/>
      <c r="C26" s="12" t="s">
        <v>48</v>
      </c>
      <c r="D26" s="13">
        <f>D8*0.0232</f>
        <v>1621124.9863999998</v>
      </c>
      <c r="E26" s="51" t="s">
        <v>47</v>
      </c>
      <c r="F26" s="14"/>
      <c r="G26" s="14"/>
      <c r="H26" s="2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" customHeight="1">
      <c r="A27" s="11"/>
      <c r="B27" s="3"/>
      <c r="C27" s="2" t="s">
        <v>18</v>
      </c>
      <c r="D27" s="14">
        <f>SUM(D26:D26)</f>
        <v>1621124.9863999998</v>
      </c>
      <c r="E27" s="14"/>
      <c r="F27" s="14"/>
      <c r="G27" s="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8" customHeight="1">
      <c r="A28" s="11"/>
      <c r="B28" s="3"/>
      <c r="C28" s="2"/>
      <c r="D28" s="14"/>
      <c r="E28" s="14"/>
      <c r="F28" s="14"/>
      <c r="G28" s="1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8" customHeight="1">
      <c r="A29" s="11"/>
      <c r="B29" s="3" t="s">
        <v>9</v>
      </c>
      <c r="C29" s="2"/>
      <c r="D29" s="2"/>
      <c r="E29" s="2"/>
      <c r="F29" s="5" t="s">
        <v>29</v>
      </c>
      <c r="G29" s="25"/>
      <c r="H29" s="5"/>
      <c r="I29" s="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8" customHeight="1">
      <c r="A30" s="11"/>
      <c r="B30" s="3"/>
      <c r="C30" s="2"/>
      <c r="D30" s="2"/>
      <c r="E30" s="2"/>
      <c r="F30" s="26"/>
      <c r="G30" s="27" t="s">
        <v>33</v>
      </c>
      <c r="H30" s="28" t="s">
        <v>35</v>
      </c>
      <c r="I30" s="28" t="s">
        <v>36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8" customHeight="1">
      <c r="A31" s="11"/>
      <c r="B31" s="3"/>
      <c r="C31" s="2" t="s">
        <v>19</v>
      </c>
      <c r="D31" s="29">
        <f>D16*I31</f>
        <v>1706233.8238400002</v>
      </c>
      <c r="E31" s="2"/>
      <c r="F31" s="28" t="s">
        <v>30</v>
      </c>
      <c r="G31" s="30">
        <v>0.52</v>
      </c>
      <c r="H31" s="31">
        <v>6.8000000000000005E-2</v>
      </c>
      <c r="I31" s="31">
        <f>H31*G31</f>
        <v>3.5360000000000003E-2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8" customHeight="1">
      <c r="A32" s="11"/>
      <c r="B32" s="3"/>
      <c r="C32" s="2" t="s">
        <v>20</v>
      </c>
      <c r="D32" s="29">
        <f>D16*(I34-I31)</f>
        <v>2200346.7864000001</v>
      </c>
      <c r="E32" s="2"/>
      <c r="F32" s="32"/>
      <c r="G32" s="33"/>
      <c r="H32" s="34"/>
      <c r="I32" s="3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8" customHeight="1">
      <c r="A33" s="11"/>
      <c r="B33" s="3"/>
      <c r="C33" s="12" t="s">
        <v>45</v>
      </c>
      <c r="D33" s="18">
        <f>0.35/0.65*D32</f>
        <v>1184802.1157538462</v>
      </c>
      <c r="E33" s="2"/>
      <c r="F33" s="35" t="s">
        <v>31</v>
      </c>
      <c r="G33" s="36">
        <v>0.48</v>
      </c>
      <c r="H33" s="37">
        <v>9.5000000000000001E-2</v>
      </c>
      <c r="I33" s="37">
        <f>H33*G33</f>
        <v>4.5600000000000002E-2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8" customHeight="1">
      <c r="A34" s="11"/>
      <c r="B34" s="3"/>
      <c r="C34" s="2" t="s">
        <v>21</v>
      </c>
      <c r="D34" s="38">
        <f>SUM(D31:D33)</f>
        <v>5091382.7259938465</v>
      </c>
      <c r="E34" s="2"/>
      <c r="F34" s="32" t="s">
        <v>32</v>
      </c>
      <c r="G34" s="33">
        <f>SUM(G31:G33)</f>
        <v>1</v>
      </c>
      <c r="H34" s="32"/>
      <c r="I34" s="34">
        <f>SUM(I31:I33)</f>
        <v>8.0960000000000004E-2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8" customHeight="1">
      <c r="A35" s="11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8" customHeight="1">
      <c r="A36" s="11"/>
      <c r="B36" s="3"/>
      <c r="C36" s="2" t="s">
        <v>22</v>
      </c>
      <c r="D36" s="23">
        <f>D23</f>
        <v>31854991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8" customHeight="1">
      <c r="A37" s="11"/>
      <c r="B37" s="3"/>
      <c r="C37" s="2" t="s">
        <v>8</v>
      </c>
      <c r="D37" s="23">
        <f>D27</f>
        <v>1621124.9863999998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8" customHeight="1">
      <c r="A38" s="11"/>
      <c r="B38" s="3"/>
      <c r="C38" s="2"/>
      <c r="D38" s="2"/>
      <c r="E38" s="2"/>
      <c r="F38" s="2"/>
      <c r="G38" s="1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8" customHeight="1">
      <c r="A39" s="11"/>
      <c r="B39" s="3"/>
      <c r="C39" s="2" t="s">
        <v>23</v>
      </c>
      <c r="D39" s="23">
        <f>D37+D36+D34</f>
        <v>38567498.71239385</v>
      </c>
      <c r="E39" s="2"/>
      <c r="F39" s="2"/>
      <c r="G39" s="1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8" customHeight="1">
      <c r="A40" s="11"/>
      <c r="B40" s="3"/>
      <c r="C40" s="12" t="s">
        <v>24</v>
      </c>
      <c r="D40" s="39">
        <v>0.95579999999999998</v>
      </c>
      <c r="E40" s="50" t="s">
        <v>46</v>
      </c>
      <c r="F40" s="2"/>
      <c r="G40" s="1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" customHeight="1">
      <c r="A41" s="11"/>
      <c r="B41" s="3"/>
      <c r="C41" s="2" t="s">
        <v>25</v>
      </c>
      <c r="D41" s="23">
        <f>D39/D40</f>
        <v>40351013.509514384</v>
      </c>
      <c r="E41" s="2"/>
      <c r="F41" s="2"/>
      <c r="G41" s="1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8" customHeight="1">
      <c r="A42" s="11"/>
      <c r="B42" s="3"/>
      <c r="C42" s="2"/>
      <c r="D42" s="2"/>
      <c r="E42" s="2"/>
      <c r="F42" s="2"/>
      <c r="G42" s="1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8" customHeight="1">
      <c r="A43" s="11"/>
      <c r="B43" s="3"/>
      <c r="C43" s="2" t="s">
        <v>26</v>
      </c>
      <c r="D43" s="38">
        <f>939440*12</f>
        <v>11273280</v>
      </c>
      <c r="E43" s="2"/>
      <c r="F43" s="2"/>
      <c r="G43" s="1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8" customHeight="1">
      <c r="A44" s="11"/>
      <c r="B44" s="3"/>
      <c r="C44" s="2"/>
      <c r="D44" s="2"/>
      <c r="E44" s="2"/>
      <c r="F44" s="2"/>
      <c r="G44" s="1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8" customHeight="1">
      <c r="A45" s="11"/>
      <c r="B45" s="3"/>
      <c r="C45" s="40" t="s">
        <v>27</v>
      </c>
      <c r="D45" s="49">
        <f>D41/D43</f>
        <v>3.5793498883656207</v>
      </c>
      <c r="E45" s="2"/>
      <c r="F45" s="2"/>
      <c r="G45" s="1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7" spans="1:29">
      <c r="C47" s="52" t="s">
        <v>49</v>
      </c>
    </row>
    <row r="48" spans="1:29">
      <c r="C48" s="52" t="s">
        <v>44</v>
      </c>
    </row>
  </sheetData>
  <pageMargins left="0.7" right="0.7" top="0.75" bottom="0.7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2009-11-17T08:00:00+00:00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CBFEE1-59A8-468E-9DEA-3694A80B7592}"/>
</file>

<file path=customXml/itemProps2.xml><?xml version="1.0" encoding="utf-8"?>
<ds:datastoreItem xmlns:ds="http://schemas.openxmlformats.org/officeDocument/2006/customXml" ds:itemID="{269E4E47-6A02-4344-807E-DAF2B7387103}"/>
</file>

<file path=customXml/itemProps3.xml><?xml version="1.0" encoding="utf-8"?>
<ds:datastoreItem xmlns:ds="http://schemas.openxmlformats.org/officeDocument/2006/customXml" ds:itemID="{FCDBF9F7-0B58-4873-9836-4C7BC1F082F0}"/>
</file>

<file path=customXml/itemProps4.xml><?xml version="1.0" encoding="utf-8"?>
<ds:datastoreItem xmlns:ds="http://schemas.openxmlformats.org/officeDocument/2006/customXml" ds:itemID="{1BB3FC34-B7B1-4533-A229-8EE9F15C339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Cust cost p1</vt:lpstr>
      <vt:lpstr>Cust cost p2</vt:lpstr>
      <vt:lpstr>'Cust cost p1'!Print_Area</vt:lpstr>
      <vt:lpstr>'Cust cost p2'!Print_Area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A. Skirpan</dc:creator>
  <cp:lastModifiedBy>carolw</cp:lastModifiedBy>
  <cp:lastPrinted>2009-11-10T21:16:46Z</cp:lastPrinted>
  <dcterms:created xsi:type="dcterms:W3CDTF">2009-11-10T15:58:32Z</dcterms:created>
  <dcterms:modified xsi:type="dcterms:W3CDTF">2009-11-13T23:10:04Z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