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120" windowHeight="9120"/>
  </bookViews>
  <sheets>
    <sheet name="GAW-3" sheetId="1" r:id="rId1"/>
  </sheets>
  <definedNames>
    <definedName name="_xlnm.Print_Area" localSheetId="0">'GAW-3'!$C$1:$Q$98</definedName>
    <definedName name="_xlnm.Print_Titles" localSheetId="0">'GAW-3'!$9:$9</definedName>
  </definedNames>
  <calcPr calcId="125725"/>
</workbook>
</file>

<file path=xl/calcChain.xml><?xml version="1.0" encoding="utf-8"?>
<calcChain xmlns="http://schemas.openxmlformats.org/spreadsheetml/2006/main">
  <c r="F94" i="1"/>
  <c r="Q73"/>
  <c r="P73"/>
  <c r="O73"/>
  <c r="N73"/>
  <c r="M73"/>
  <c r="L73"/>
  <c r="K73"/>
  <c r="J73"/>
  <c r="I73"/>
  <c r="H73"/>
  <c r="F73"/>
  <c r="Q72"/>
  <c r="P72"/>
  <c r="O72"/>
  <c r="N72"/>
  <c r="M72"/>
  <c r="L72"/>
  <c r="K72"/>
  <c r="J72"/>
  <c r="I72"/>
  <c r="H72"/>
  <c r="F72"/>
  <c r="Q71"/>
  <c r="P71"/>
  <c r="O71"/>
  <c r="N71"/>
  <c r="M71"/>
  <c r="L71"/>
  <c r="K71"/>
  <c r="J71"/>
  <c r="I71"/>
  <c r="H71"/>
  <c r="F71"/>
  <c r="Q68"/>
  <c r="P68"/>
  <c r="O68"/>
  <c r="N68"/>
  <c r="M68"/>
  <c r="L68"/>
  <c r="K68"/>
  <c r="J68"/>
  <c r="I68"/>
  <c r="H68"/>
  <c r="F68"/>
  <c r="Q67"/>
  <c r="P67"/>
  <c r="O67"/>
  <c r="N67"/>
  <c r="N69" s="1"/>
  <c r="M67"/>
  <c r="L67"/>
  <c r="K67"/>
  <c r="J67"/>
  <c r="J69" s="1"/>
  <c r="I67"/>
  <c r="H67"/>
  <c r="F67"/>
  <c r="Q66"/>
  <c r="P66"/>
  <c r="O66"/>
  <c r="N66"/>
  <c r="M66"/>
  <c r="L66"/>
  <c r="K66"/>
  <c r="J66"/>
  <c r="I66"/>
  <c r="H66"/>
  <c r="F66"/>
  <c r="Q64"/>
  <c r="Q77" s="1"/>
  <c r="P64"/>
  <c r="P84" s="1"/>
  <c r="O64"/>
  <c r="O77" s="1"/>
  <c r="N64"/>
  <c r="N77" s="1"/>
  <c r="M64"/>
  <c r="M77" s="1"/>
  <c r="L64"/>
  <c r="L84" s="1"/>
  <c r="K64"/>
  <c r="K77" s="1"/>
  <c r="J64"/>
  <c r="J77" s="1"/>
  <c r="I64"/>
  <c r="I77" s="1"/>
  <c r="H64"/>
  <c r="H84" s="1"/>
  <c r="F64"/>
  <c r="F77" s="1"/>
  <c r="J95" l="1"/>
  <c r="J75"/>
  <c r="N95"/>
  <c r="N75"/>
  <c r="F69"/>
  <c r="K69"/>
  <c r="O69"/>
  <c r="H77"/>
  <c r="L77"/>
  <c r="P77"/>
  <c r="F84"/>
  <c r="K84"/>
  <c r="O84"/>
  <c r="J84"/>
  <c r="N84"/>
  <c r="I69"/>
  <c r="M69"/>
  <c r="Q69"/>
  <c r="I84"/>
  <c r="M84"/>
  <c r="Q84"/>
  <c r="H69"/>
  <c r="L69"/>
  <c r="P69"/>
  <c r="L75" l="1"/>
  <c r="L95"/>
  <c r="O95"/>
  <c r="O75"/>
  <c r="J79"/>
  <c r="P75"/>
  <c r="P95"/>
  <c r="I95"/>
  <c r="I75"/>
  <c r="M95"/>
  <c r="M75"/>
  <c r="F95"/>
  <c r="F75"/>
  <c r="H75"/>
  <c r="H95"/>
  <c r="Q95"/>
  <c r="Q75"/>
  <c r="K95"/>
  <c r="K75"/>
  <c r="N79"/>
  <c r="M79" l="1"/>
  <c r="L79"/>
  <c r="F79"/>
  <c r="D80" s="1"/>
  <c r="I79"/>
  <c r="K79"/>
  <c r="Q79"/>
  <c r="H79"/>
  <c r="P79"/>
  <c r="O79"/>
  <c r="N80" l="1"/>
  <c r="N82" s="1"/>
  <c r="N85" s="1"/>
  <c r="N87" s="1"/>
  <c r="N89" s="1"/>
  <c r="J80"/>
  <c r="J82" s="1"/>
  <c r="J85" s="1"/>
  <c r="J87" s="1"/>
  <c r="J89" s="1"/>
  <c r="O80"/>
  <c r="O82" s="1"/>
  <c r="O85" s="1"/>
  <c r="O87" s="1"/>
  <c r="O89" s="1"/>
  <c r="K80"/>
  <c r="K82" s="1"/>
  <c r="K85" s="1"/>
  <c r="K87" s="1"/>
  <c r="K89" s="1"/>
  <c r="F80"/>
  <c r="F82" s="1"/>
  <c r="F85" s="1"/>
  <c r="F87" s="1"/>
  <c r="F89" s="1"/>
  <c r="P80"/>
  <c r="P82" s="1"/>
  <c r="P85" s="1"/>
  <c r="P87" s="1"/>
  <c r="P89" s="1"/>
  <c r="L80"/>
  <c r="L82" s="1"/>
  <c r="L85" s="1"/>
  <c r="L87" s="1"/>
  <c r="L89" s="1"/>
  <c r="H80"/>
  <c r="H82" s="1"/>
  <c r="H85" s="1"/>
  <c r="H87" s="1"/>
  <c r="H89" s="1"/>
  <c r="Q80"/>
  <c r="Q82" s="1"/>
  <c r="Q85" s="1"/>
  <c r="Q87" s="1"/>
  <c r="Q89" s="1"/>
  <c r="M80"/>
  <c r="M82" s="1"/>
  <c r="M85" s="1"/>
  <c r="M87" s="1"/>
  <c r="M89" s="1"/>
  <c r="I80"/>
  <c r="I82" s="1"/>
  <c r="I85" s="1"/>
  <c r="I87" s="1"/>
  <c r="I89" s="1"/>
  <c r="Q90" l="1"/>
  <c r="Q91" s="1"/>
  <c r="Q96"/>
  <c r="F90"/>
  <c r="F91" s="1"/>
  <c r="F96"/>
  <c r="N90"/>
  <c r="N91" s="1"/>
  <c r="N96"/>
  <c r="M90"/>
  <c r="M91" s="1"/>
  <c r="M96"/>
  <c r="P90"/>
  <c r="P91" s="1"/>
  <c r="P96"/>
  <c r="J90"/>
  <c r="J91" s="1"/>
  <c r="J96"/>
  <c r="L90"/>
  <c r="L91" s="1"/>
  <c r="L96"/>
  <c r="O90"/>
  <c r="O91" s="1"/>
  <c r="O96"/>
  <c r="I90"/>
  <c r="I91" s="1"/>
  <c r="I96"/>
  <c r="H90"/>
  <c r="H91" s="1"/>
  <c r="H96"/>
  <c r="K90"/>
  <c r="K91" s="1"/>
  <c r="K96"/>
</calcChain>
</file>

<file path=xl/sharedStrings.xml><?xml version="1.0" encoding="utf-8"?>
<sst xmlns="http://schemas.openxmlformats.org/spreadsheetml/2006/main" count="104" uniqueCount="92">
  <si>
    <t>Puget Sound Energy</t>
  </si>
  <si>
    <t>Interest</t>
  </si>
  <si>
    <t>Line No.</t>
  </si>
  <si>
    <t>Description</t>
  </si>
  <si>
    <t>Total Company</t>
  </si>
  <si>
    <t>Campus 40</t>
  </si>
  <si>
    <t>High Volt 46/49</t>
  </si>
  <si>
    <t>Choice/ Retail Wheeling Sch 448/449</t>
  </si>
  <si>
    <t>Firm Resale/ Special Contracts</t>
  </si>
  <si>
    <t>Pri Volt Sch 31 (General Service)</t>
  </si>
  <si>
    <t>Pri Volt Sch 35 (Irrigation)</t>
  </si>
  <si>
    <t>Pri Svc 43</t>
  </si>
  <si>
    <t>Choice/Retail Wheeling PV</t>
  </si>
  <si>
    <t>Choice/Retail Wheeling HV</t>
  </si>
  <si>
    <t>Special Contract</t>
  </si>
  <si>
    <t>Firm Resale Small</t>
  </si>
  <si>
    <t>(a)</t>
  </si>
  <si>
    <t>(b)</t>
  </si>
  <si>
    <t>(c)</t>
  </si>
  <si>
    <t>(d)</t>
  </si>
  <si>
    <t>(e)</t>
  </si>
  <si>
    <t>(g)</t>
  </si>
  <si>
    <t>(k)</t>
  </si>
  <si>
    <t>(l)</t>
  </si>
  <si>
    <t>(o)</t>
  </si>
  <si>
    <t>(h)</t>
  </si>
  <si>
    <t>(i)</t>
  </si>
  <si>
    <t>(j)</t>
  </si>
  <si>
    <t>(m)</t>
  </si>
  <si>
    <t>(n)</t>
  </si>
  <si>
    <t>(p)</t>
  </si>
  <si>
    <t>(q)</t>
  </si>
  <si>
    <t>Rate Base</t>
  </si>
  <si>
    <t>Plant in Service</t>
  </si>
  <si>
    <t>Accumulated Reserve</t>
  </si>
  <si>
    <t>Construction Work in Progress</t>
  </si>
  <si>
    <t>Working Capital Assets</t>
  </si>
  <si>
    <t>Other Items</t>
  </si>
  <si>
    <t>TOTAL RATE BASE</t>
  </si>
  <si>
    <t>Revenue</t>
  </si>
  <si>
    <t>Firm Sales</t>
  </si>
  <si>
    <t>Non-Firm Sales</t>
  </si>
  <si>
    <t>Other Operating Revenue</t>
  </si>
  <si>
    <t>TOTAL REVENUE</t>
  </si>
  <si>
    <t>Expense</t>
  </si>
  <si>
    <t>Operation and Maintenance</t>
  </si>
  <si>
    <t>Depreciation Expense</t>
  </si>
  <si>
    <t>Taxes Other Than Income</t>
  </si>
  <si>
    <t>Income Taxes</t>
  </si>
  <si>
    <t>TOTAL EXPENSES</t>
  </si>
  <si>
    <t>Operating Income</t>
  </si>
  <si>
    <t>Present Rate of Return</t>
  </si>
  <si>
    <t>Cost of Service</t>
  </si>
  <si>
    <t>Required Return</t>
  </si>
  <si>
    <t>Required Operating Income</t>
  </si>
  <si>
    <t>Operating Income Deficiency</t>
  </si>
  <si>
    <t>Revenue Conversion Factor</t>
  </si>
  <si>
    <t>Revenue Deficiency</t>
  </si>
  <si>
    <t>Revenue Requirement</t>
  </si>
  <si>
    <t>Revenues Other Than Rate Sch. Rev.</t>
  </si>
  <si>
    <t>Rate Schedule Revenue Requirement</t>
  </si>
  <si>
    <t>Percentage Increase</t>
  </si>
  <si>
    <t>Proposed Revenue Requirement</t>
  </si>
  <si>
    <t>Proposed Rate of Return</t>
  </si>
  <si>
    <t>Proposed Operating Income</t>
  </si>
  <si>
    <t>Revenue to Revenue Requirement</t>
  </si>
  <si>
    <t>Adjusted Revenue to Revenue Requirement</t>
  </si>
  <si>
    <t>Firm Sales Revenue at Current Rates</t>
  </si>
  <si>
    <t>Non-Firm Sales Revenue at Current Rates</t>
  </si>
  <si>
    <t>Total Revenue at Current Rates</t>
  </si>
  <si>
    <t>O&amp;M Expenses</t>
  </si>
  <si>
    <t>Taxes Other than Income</t>
  </si>
  <si>
    <t>Earnings Before Interest and Taxes</t>
  </si>
  <si>
    <t xml:space="preserve">Interest Expense @ </t>
  </si>
  <si>
    <t>Taxable Income</t>
  </si>
  <si>
    <t xml:space="preserve">Income Taxes @ </t>
  </si>
  <si>
    <t>Income Requirement @</t>
  </si>
  <si>
    <t>Income Deficiency</t>
  </si>
  <si>
    <t>Current Revenue to Cost Ratio</t>
  </si>
  <si>
    <t>Parity Ratio</t>
  </si>
  <si>
    <t>PSE Proposed Increase</t>
  </si>
  <si>
    <t>PSE Proposed Revenue</t>
  </si>
  <si>
    <t>Proposed Rev. to Cost Ratio</t>
  </si>
  <si>
    <t>Electric Cost of Service Summary</t>
  </si>
  <si>
    <t>Residential      Sch 7</t>
  </si>
  <si>
    <t>Lighting      50-59</t>
  </si>
  <si>
    <t>Pri Volt             Sch 31/35/43</t>
  </si>
  <si>
    <t>Sec Volt           Sch 26                 (kW&gt;350)</t>
  </si>
  <si>
    <t>Sec Volt              Sch 24                 (kW&lt;50)</t>
  </si>
  <si>
    <t>Sec Volt  Sch 25             (kW&gt;50 &amp; &lt;350)</t>
  </si>
  <si>
    <t>(Income Taxes Calculated)</t>
  </si>
  <si>
    <t>Exhibit No.___(GAW-3)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</si>
</sst>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164" formatCode="&quot;$&quot;#,##0"/>
    <numFmt numFmtId="165" formatCode="0.0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2" fontId="3" fillId="2" borderId="2">
      <alignment horizontal="left"/>
    </xf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0" fontId="0" fillId="0" borderId="0" xfId="1" applyNumberFormat="1" applyFont="1"/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0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0" xfId="0" applyFill="1" applyBorder="1"/>
    <xf numFmtId="0" fontId="0" fillId="0" borderId="0" xfId="0" applyNumberFormat="1"/>
    <xf numFmtId="9" fontId="0" fillId="0" borderId="0" xfId="1" applyFont="1"/>
    <xf numFmtId="1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left"/>
    </xf>
    <xf numFmtId="10" fontId="0" fillId="0" borderId="0" xfId="1" applyNumberFormat="1" applyFont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Border="1"/>
    <xf numFmtId="10" fontId="0" fillId="0" borderId="0" xfId="1" applyNumberFormat="1" applyFont="1" applyBorder="1"/>
    <xf numFmtId="0" fontId="4" fillId="0" borderId="0" xfId="0" applyFont="1"/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Normal" xfId="0" builtinId="0"/>
    <cellStyle name="Percent" xfId="1" builtinId="5"/>
    <cellStyle name="Reports Tota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57"/>
  <sheetViews>
    <sheetView tabSelected="1" view="pageBreakPreview" zoomScale="60" zoomScaleNormal="70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D2" sqref="D2"/>
    </sheetView>
  </sheetViews>
  <sheetFormatPr defaultRowHeight="15"/>
  <cols>
    <col min="3" max="3" width="16.85546875" customWidth="1"/>
    <col min="4" max="4" width="10.85546875" customWidth="1"/>
    <col min="5" max="5" width="5.28515625" customWidth="1"/>
    <col min="6" max="6" width="14.28515625" bestFit="1" customWidth="1"/>
    <col min="7" max="7" width="2.42578125" customWidth="1"/>
    <col min="8" max="8" width="12.28515625" customWidth="1"/>
    <col min="9" max="9" width="11.7109375" customWidth="1"/>
    <col min="10" max="10" width="16.5703125" customWidth="1"/>
    <col min="11" max="11" width="11.7109375" customWidth="1"/>
    <col min="12" max="12" width="14.7109375" customWidth="1"/>
    <col min="13" max="14" width="12.7109375" bestFit="1" customWidth="1"/>
    <col min="15" max="15" width="15.7109375" customWidth="1"/>
    <col min="16" max="16" width="10.7109375" customWidth="1"/>
    <col min="17" max="17" width="12.7109375" customWidth="1"/>
    <col min="18" max="18" width="9.140625" style="1"/>
    <col min="19" max="21" width="12.7109375" bestFit="1" customWidth="1"/>
    <col min="23" max="24" width="12.7109375" bestFit="1" customWidth="1"/>
    <col min="26" max="27" width="12.7109375" bestFit="1" customWidth="1"/>
  </cols>
  <sheetData>
    <row r="1" spans="1:27" ht="15.75">
      <c r="P1" s="24" t="s">
        <v>91</v>
      </c>
    </row>
    <row r="3" spans="1:27" ht="21">
      <c r="C3" s="27" t="s">
        <v>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7" ht="21">
      <c r="C4" s="27" t="s">
        <v>83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27" ht="21">
      <c r="C5" s="28" t="s">
        <v>90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27" hidden="1">
      <c r="C6" s="22"/>
      <c r="D6" s="22"/>
      <c r="E6" s="22"/>
      <c r="F6" s="22">
        <v>0.40287575733878828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27" s="2" customFormat="1" hidden="1">
      <c r="C7" s="25" t="s">
        <v>1</v>
      </c>
      <c r="D7" s="25"/>
      <c r="E7" s="25">
        <v>3.3799999999999997E-2</v>
      </c>
      <c r="F7" s="25">
        <v>127464712.69479997</v>
      </c>
      <c r="G7" s="25"/>
      <c r="H7" s="25">
        <v>73939600.886091501</v>
      </c>
      <c r="I7" s="25">
        <v>15163345.708739059</v>
      </c>
      <c r="J7" s="25">
        <v>15411553.907751396</v>
      </c>
      <c r="K7" s="25">
        <v>9119734.5054983702</v>
      </c>
      <c r="L7" s="25"/>
      <c r="M7" s="25">
        <v>2641966.176532208</v>
      </c>
      <c r="N7" s="25">
        <v>1857620.3821316282</v>
      </c>
      <c r="O7" s="25"/>
      <c r="P7" s="25">
        <v>1057775.0572212508</v>
      </c>
      <c r="Q7" s="25"/>
      <c r="R7" s="3"/>
      <c r="S7" s="2">
        <v>5897491.0628033476</v>
      </c>
      <c r="T7" s="2">
        <v>35635.162662953713</v>
      </c>
      <c r="U7" s="2">
        <v>1056040.0589721983</v>
      </c>
      <c r="W7" s="2">
        <v>90536.547994499429</v>
      </c>
      <c r="X7" s="2">
        <v>1057541.4344868981</v>
      </c>
      <c r="Z7" s="2">
        <v>93017.665768583858</v>
      </c>
      <c r="AA7" s="2">
        <v>42854.138146102719</v>
      </c>
    </row>
    <row r="8" spans="1:27" s="2" customFormat="1"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3"/>
    </row>
    <row r="9" spans="1:27" s="2" customFormat="1" ht="54.75" customHeight="1">
      <c r="A9" s="2" t="s">
        <v>2</v>
      </c>
      <c r="C9" s="21" t="s">
        <v>3</v>
      </c>
      <c r="D9" s="21"/>
      <c r="E9" s="19"/>
      <c r="F9" s="19" t="s">
        <v>4</v>
      </c>
      <c r="G9" s="19"/>
      <c r="H9" s="19" t="s">
        <v>84</v>
      </c>
      <c r="I9" s="19" t="s">
        <v>88</v>
      </c>
      <c r="J9" s="19" t="s">
        <v>89</v>
      </c>
      <c r="K9" s="19" t="s">
        <v>87</v>
      </c>
      <c r="L9" s="19" t="s">
        <v>86</v>
      </c>
      <c r="M9" s="19" t="s">
        <v>5</v>
      </c>
      <c r="N9" s="19" t="s">
        <v>6</v>
      </c>
      <c r="O9" s="19" t="s">
        <v>7</v>
      </c>
      <c r="P9" s="19" t="s">
        <v>85</v>
      </c>
      <c r="Q9" s="19" t="s">
        <v>8</v>
      </c>
      <c r="R9" s="3"/>
      <c r="S9" s="2" t="s">
        <v>9</v>
      </c>
      <c r="T9" s="2" t="s">
        <v>10</v>
      </c>
      <c r="U9" s="2" t="s">
        <v>11</v>
      </c>
      <c r="W9" s="2" t="s">
        <v>12</v>
      </c>
      <c r="X9" s="2" t="s">
        <v>13</v>
      </c>
      <c r="Z9" s="2" t="s">
        <v>14</v>
      </c>
      <c r="AA9" s="2" t="s">
        <v>15</v>
      </c>
    </row>
    <row r="10" spans="1:27" hidden="1">
      <c r="C10" s="20" t="s">
        <v>16</v>
      </c>
      <c r="D10" s="20"/>
      <c r="E10" s="20"/>
      <c r="F10" s="20" t="s">
        <v>17</v>
      </c>
      <c r="G10" s="20"/>
      <c r="H10" s="20" t="s">
        <v>18</v>
      </c>
      <c r="I10" s="20" t="s">
        <v>19</v>
      </c>
      <c r="J10" s="20" t="s">
        <v>20</v>
      </c>
      <c r="K10" s="20" t="s">
        <v>21</v>
      </c>
      <c r="L10" s="20"/>
      <c r="M10" s="20" t="s">
        <v>22</v>
      </c>
      <c r="N10" s="20" t="s">
        <v>23</v>
      </c>
      <c r="O10" s="20"/>
      <c r="P10" s="20" t="s">
        <v>24</v>
      </c>
      <c r="Q10" s="20"/>
      <c r="S10" t="s">
        <v>25</v>
      </c>
      <c r="T10" t="s">
        <v>26</v>
      </c>
      <c r="U10" t="s">
        <v>27</v>
      </c>
      <c r="W10" t="s">
        <v>28</v>
      </c>
      <c r="X10" t="s">
        <v>29</v>
      </c>
      <c r="Z10" t="s">
        <v>30</v>
      </c>
      <c r="AA10" t="s">
        <v>31</v>
      </c>
    </row>
    <row r="11" spans="1:27" hidden="1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27" hidden="1">
      <c r="C12" t="s">
        <v>32</v>
      </c>
    </row>
    <row r="13" spans="1:27" hidden="1">
      <c r="A13">
        <v>1</v>
      </c>
      <c r="C13" t="s">
        <v>33</v>
      </c>
      <c r="F13">
        <v>6699437657</v>
      </c>
      <c r="H13">
        <v>3934988225.0958037</v>
      </c>
      <c r="I13">
        <v>802173206.88379323</v>
      </c>
      <c r="J13">
        <v>786357521.29905427</v>
      </c>
      <c r="K13">
        <v>464810288.7571305</v>
      </c>
      <c r="M13">
        <v>135925603.83211893</v>
      </c>
      <c r="N13">
        <v>95703506.485553831</v>
      </c>
      <c r="P13">
        <v>58275852.433259115</v>
      </c>
      <c r="S13">
        <v>299942805.09923619</v>
      </c>
      <c r="T13">
        <v>1836944.1561456616</v>
      </c>
      <c r="U13">
        <v>53231612.558043152</v>
      </c>
      <c r="W13">
        <v>4500170.5378175853</v>
      </c>
      <c r="X13">
        <v>54872072.84132535</v>
      </c>
      <c r="Z13">
        <v>4629098.1637761919</v>
      </c>
      <c r="AA13">
        <v>2190748.8569428911</v>
      </c>
    </row>
    <row r="14" spans="1:27" hidden="1">
      <c r="A14">
        <v>2</v>
      </c>
      <c r="C14" t="s">
        <v>34</v>
      </c>
      <c r="F14">
        <v>-2596670252.0000005</v>
      </c>
      <c r="H14">
        <v>-1531743705.1235447</v>
      </c>
      <c r="I14">
        <v>-306543849.33692998</v>
      </c>
      <c r="J14">
        <v>-301756842.93351901</v>
      </c>
      <c r="K14">
        <v>-179785835.88632181</v>
      </c>
      <c r="M14">
        <v>-53460229.66863028</v>
      </c>
      <c r="N14">
        <v>-37948805.412280247</v>
      </c>
      <c r="P14">
        <v>-24489835.252870623</v>
      </c>
      <c r="S14">
        <v>-115327585.35340631</v>
      </c>
      <c r="T14">
        <v>-706113.59317540016</v>
      </c>
      <c r="U14">
        <v>-19866917.028170664</v>
      </c>
      <c r="W14">
        <v>-1603649.5910671235</v>
      </c>
      <c r="X14">
        <v>-20938616.02713377</v>
      </c>
      <c r="Z14">
        <v>-1653505.8200802556</v>
      </c>
      <c r="AA14">
        <v>-844760.97287013999</v>
      </c>
    </row>
    <row r="15" spans="1:27" hidden="1">
      <c r="A15">
        <v>3</v>
      </c>
      <c r="C15" t="s">
        <v>35</v>
      </c>
      <c r="F15">
        <v>0</v>
      </c>
      <c r="H15">
        <v>0</v>
      </c>
      <c r="I15">
        <v>0</v>
      </c>
      <c r="J15">
        <v>0</v>
      </c>
      <c r="K15">
        <v>0</v>
      </c>
      <c r="M15">
        <v>0</v>
      </c>
      <c r="N15">
        <v>0</v>
      </c>
      <c r="P15">
        <v>0</v>
      </c>
      <c r="S15">
        <v>0</v>
      </c>
      <c r="T15">
        <v>0</v>
      </c>
      <c r="U15">
        <v>0</v>
      </c>
      <c r="W15">
        <v>0</v>
      </c>
      <c r="X15">
        <v>0</v>
      </c>
      <c r="Z15">
        <v>0</v>
      </c>
      <c r="AA15">
        <v>0</v>
      </c>
    </row>
    <row r="16" spans="1:27" hidden="1">
      <c r="A16">
        <v>4</v>
      </c>
      <c r="C16" t="s">
        <v>36</v>
      </c>
      <c r="F16">
        <v>130674250</v>
      </c>
      <c r="H16">
        <v>76752954.710453138</v>
      </c>
      <c r="I16">
        <v>15646594.169005863</v>
      </c>
      <c r="J16">
        <v>15338105.164729191</v>
      </c>
      <c r="K16">
        <v>9066243.9126002993</v>
      </c>
      <c r="M16">
        <v>2651263.7695792895</v>
      </c>
      <c r="N16">
        <v>1866721.4432994735</v>
      </c>
      <c r="P16">
        <v>1136685.4502885048</v>
      </c>
      <c r="S16">
        <v>5850461.3530190308</v>
      </c>
      <c r="T16">
        <v>35830.066967696417</v>
      </c>
      <c r="U16">
        <v>1038296.2576037702</v>
      </c>
      <c r="W16">
        <v>87776.980697323248</v>
      </c>
      <c r="X16">
        <v>1070293.8562303812</v>
      </c>
      <c r="Z16">
        <v>90291.747113399702</v>
      </c>
      <c r="AA16">
        <v>42731.118412640462</v>
      </c>
    </row>
    <row r="17" spans="1:27" hidden="1">
      <c r="A17">
        <v>5</v>
      </c>
      <c r="C17" t="s">
        <v>37</v>
      </c>
      <c r="F17">
        <v>-462296309</v>
      </c>
      <c r="H17">
        <v>-292435318.2894721</v>
      </c>
      <c r="I17">
        <v>-62656256.191044889</v>
      </c>
      <c r="J17">
        <v>-43975650.164838493</v>
      </c>
      <c r="K17">
        <v>-24276066.443220481</v>
      </c>
      <c r="M17">
        <v>-6951958.154008545</v>
      </c>
      <c r="N17">
        <v>-4662239.6132704401</v>
      </c>
      <c r="P17">
        <v>-3627582.5945453104</v>
      </c>
      <c r="S17">
        <v>-15983696.992240971</v>
      </c>
      <c r="T17">
        <v>-112365.87659613202</v>
      </c>
      <c r="U17">
        <v>-3159203.0604881388</v>
      </c>
      <c r="W17">
        <v>-305701.83293596742</v>
      </c>
      <c r="X17">
        <v>-3715542.5495078075</v>
      </c>
      <c r="Z17">
        <v>-313882.14499324496</v>
      </c>
      <c r="AA17">
        <v>-120845.09283738204</v>
      </c>
    </row>
    <row r="18" spans="1:27" hidden="1">
      <c r="A18">
        <v>6</v>
      </c>
      <c r="C18" t="s">
        <v>38</v>
      </c>
      <c r="F18">
        <v>3771145345.9999995</v>
      </c>
      <c r="H18">
        <v>2187562156.39324</v>
      </c>
      <c r="I18">
        <v>448619695.52482426</v>
      </c>
      <c r="J18">
        <v>455963133.36542594</v>
      </c>
      <c r="K18">
        <v>269814630.3401885</v>
      </c>
      <c r="M18">
        <v>78164679.77905941</v>
      </c>
      <c r="N18">
        <v>54959182.903302617</v>
      </c>
      <c r="P18">
        <v>31295120.036131687</v>
      </c>
      <c r="S18">
        <v>174481984.10660794</v>
      </c>
      <c r="T18">
        <v>1054294.7533418259</v>
      </c>
      <c r="U18">
        <v>31243788.726988118</v>
      </c>
      <c r="W18">
        <v>2678596.0945118177</v>
      </c>
      <c r="X18">
        <v>31288208.12091415</v>
      </c>
      <c r="Z18">
        <v>2752001.9458160908</v>
      </c>
      <c r="AA18">
        <v>1267873.9096480096</v>
      </c>
    </row>
    <row r="19" spans="1:27" hidden="1"/>
    <row r="20" spans="1:27" hidden="1">
      <c r="C20" t="s">
        <v>39</v>
      </c>
    </row>
    <row r="21" spans="1:27" hidden="1">
      <c r="A21">
        <v>7</v>
      </c>
      <c r="C21" t="s">
        <v>40</v>
      </c>
      <c r="F21">
        <v>2003744274</v>
      </c>
      <c r="H21">
        <v>1086009285.0877571</v>
      </c>
      <c r="I21">
        <v>251380615.25190324</v>
      </c>
      <c r="J21">
        <v>274490508.27505755</v>
      </c>
      <c r="K21">
        <v>167558420.16791999</v>
      </c>
      <c r="M21">
        <v>44871350.044975467</v>
      </c>
      <c r="N21">
        <v>35350468.035437882</v>
      </c>
      <c r="P21">
        <v>16499336.016592633</v>
      </c>
      <c r="S21">
        <v>106074485.10630678</v>
      </c>
      <c r="T21">
        <v>257024.00025845724</v>
      </c>
      <c r="U21">
        <v>13767819.013790883</v>
      </c>
      <c r="W21">
        <v>501095.86182902596</v>
      </c>
      <c r="X21">
        <v>5659994.1381709743</v>
      </c>
      <c r="Z21">
        <v>974594</v>
      </c>
      <c r="AA21">
        <v>349279</v>
      </c>
    </row>
    <row r="22" spans="1:27" hidden="1">
      <c r="A22">
        <v>8</v>
      </c>
      <c r="C22" t="s">
        <v>41</v>
      </c>
      <c r="F22">
        <v>14813966</v>
      </c>
      <c r="H22">
        <v>7897499.2154995641</v>
      </c>
      <c r="I22">
        <v>1793477.7306776389</v>
      </c>
      <c r="J22">
        <v>2045792.1269189587</v>
      </c>
      <c r="K22">
        <v>1370482.0784111496</v>
      </c>
      <c r="M22">
        <v>414166.04774023878</v>
      </c>
      <c r="N22">
        <v>332711.79092901689</v>
      </c>
      <c r="P22">
        <v>55391.788322290326</v>
      </c>
      <c r="S22">
        <v>810362.3225067344</v>
      </c>
      <c r="T22">
        <v>2412.2184875128887</v>
      </c>
      <c r="U22">
        <v>86511.219786612972</v>
      </c>
      <c r="W22">
        <v>0</v>
      </c>
      <c r="X22">
        <v>0</v>
      </c>
      <c r="Z22">
        <v>0</v>
      </c>
      <c r="AA22">
        <v>5159.4607202832731</v>
      </c>
    </row>
    <row r="23" spans="1:27" hidden="1">
      <c r="A23">
        <v>9</v>
      </c>
      <c r="C23" t="s">
        <v>42</v>
      </c>
      <c r="F23">
        <v>38881589</v>
      </c>
      <c r="H23">
        <v>25225479.679866679</v>
      </c>
      <c r="I23">
        <v>3864259.1561740073</v>
      </c>
      <c r="J23">
        <v>2765708.1619366384</v>
      </c>
      <c r="K23">
        <v>1577647.8017708666</v>
      </c>
      <c r="M23">
        <v>494411.0583727021</v>
      </c>
      <c r="N23">
        <v>1761409.8691609832</v>
      </c>
      <c r="P23">
        <v>140634.50217790197</v>
      </c>
      <c r="S23">
        <v>1472497.8363076963</v>
      </c>
      <c r="T23">
        <v>9402.3901771688361</v>
      </c>
      <c r="U23">
        <v>184348.76118579088</v>
      </c>
      <c r="W23">
        <v>13927.211791559679</v>
      </c>
      <c r="X23">
        <v>1339461.4105075162</v>
      </c>
      <c r="Z23">
        <v>20803.860953977215</v>
      </c>
      <c r="AA23">
        <v>11597.299616513352</v>
      </c>
    </row>
    <row r="24" spans="1:27" hidden="1">
      <c r="A24">
        <v>10</v>
      </c>
      <c r="C24" t="s">
        <v>43</v>
      </c>
      <c r="F24">
        <v>2057439829</v>
      </c>
      <c r="H24">
        <v>1119132263.9831235</v>
      </c>
      <c r="I24">
        <v>257038352.13875487</v>
      </c>
      <c r="J24">
        <v>279302008.56391317</v>
      </c>
      <c r="K24">
        <v>170506550.04810202</v>
      </c>
      <c r="M24">
        <v>45779927.151088402</v>
      </c>
      <c r="N24">
        <v>37444589.695527881</v>
      </c>
      <c r="P24">
        <v>16695362.307092825</v>
      </c>
      <c r="S24">
        <v>108357345.26512121</v>
      </c>
      <c r="T24">
        <v>268838.60892313899</v>
      </c>
      <c r="U24">
        <v>14038678.994763287</v>
      </c>
      <c r="W24">
        <v>515023.07362058567</v>
      </c>
      <c r="X24">
        <v>6999455.5486784903</v>
      </c>
      <c r="Z24">
        <v>995397.86095397722</v>
      </c>
      <c r="AA24">
        <v>366035.76033679664</v>
      </c>
    </row>
    <row r="25" spans="1:27" hidden="1"/>
    <row r="26" spans="1:27" hidden="1">
      <c r="C26" t="s">
        <v>44</v>
      </c>
    </row>
    <row r="27" spans="1:27" hidden="1">
      <c r="A27">
        <v>11</v>
      </c>
      <c r="C27" t="s">
        <v>45</v>
      </c>
      <c r="F27">
        <v>1398697814</v>
      </c>
      <c r="H27">
        <v>770029472.5851723</v>
      </c>
      <c r="I27">
        <v>168591909.18838423</v>
      </c>
      <c r="J27">
        <v>182138750.59079027</v>
      </c>
      <c r="K27">
        <v>119696177.58260879</v>
      </c>
      <c r="M27">
        <v>35982173.697176576</v>
      </c>
      <c r="N27">
        <v>28501093.893488135</v>
      </c>
      <c r="P27">
        <v>10086044.899233103</v>
      </c>
      <c r="S27">
        <v>72341073.862952948</v>
      </c>
      <c r="T27">
        <v>255702.89812791153</v>
      </c>
      <c r="U27">
        <v>8626389.8238783926</v>
      </c>
      <c r="W27">
        <v>-173737.33741385618</v>
      </c>
      <c r="X27">
        <v>1840699.3645130596</v>
      </c>
      <c r="Z27">
        <v>301912.32667799515</v>
      </c>
      <c r="AA27">
        <v>480150.62441001815</v>
      </c>
    </row>
    <row r="28" spans="1:27" hidden="1">
      <c r="A28">
        <v>12</v>
      </c>
      <c r="C28" t="s">
        <v>46</v>
      </c>
      <c r="F28">
        <v>235322647</v>
      </c>
      <c r="H28">
        <v>139777091.86219722</v>
      </c>
      <c r="I28">
        <v>28118209.672939438</v>
      </c>
      <c r="J28">
        <v>26978919.603056509</v>
      </c>
      <c r="K28">
        <v>15794108.252663244</v>
      </c>
      <c r="M28">
        <v>4626751.1214917488</v>
      </c>
      <c r="N28">
        <v>3218813.4766464205</v>
      </c>
      <c r="P28">
        <v>2190953.4888770273</v>
      </c>
      <c r="S28">
        <v>10250509.636849798</v>
      </c>
      <c r="T28">
        <v>64721.894005229522</v>
      </c>
      <c r="U28">
        <v>1866047.507832885</v>
      </c>
      <c r="W28">
        <v>165868.19992267533</v>
      </c>
      <c r="X28">
        <v>2024618.4969687734</v>
      </c>
      <c r="Z28">
        <v>170491.97895377834</v>
      </c>
      <c r="AA28">
        <v>75541.807595226361</v>
      </c>
    </row>
    <row r="29" spans="1:27" hidden="1">
      <c r="A29">
        <v>13</v>
      </c>
      <c r="C29" t="s">
        <v>47</v>
      </c>
      <c r="F29">
        <v>123255633.99999997</v>
      </c>
      <c r="H29">
        <v>70234970.058780834</v>
      </c>
      <c r="I29">
        <v>14790111.287372733</v>
      </c>
      <c r="J29">
        <v>15209276.544748276</v>
      </c>
      <c r="K29">
        <v>9506452.1134040337</v>
      </c>
      <c r="M29">
        <v>2825127.696712405</v>
      </c>
      <c r="N29">
        <v>2123993.0760623142</v>
      </c>
      <c r="P29">
        <v>991980.09322577133</v>
      </c>
      <c r="S29">
        <v>5926028.0729907341</v>
      </c>
      <c r="T29">
        <v>28196.170461186128</v>
      </c>
      <c r="U29">
        <v>873168.80867891619</v>
      </c>
      <c r="W29">
        <v>36792.236731642188</v>
      </c>
      <c r="X29">
        <v>610633.50239642255</v>
      </c>
      <c r="Z29">
        <v>57789.170626289342</v>
      </c>
      <c r="AA29">
        <v>41115.167808434162</v>
      </c>
    </row>
    <row r="30" spans="1:27" hidden="1">
      <c r="A30">
        <v>14</v>
      </c>
      <c r="C30" t="s">
        <v>48</v>
      </c>
      <c r="F30">
        <v>69576249</v>
      </c>
      <c r="H30">
        <v>26247810.272528239</v>
      </c>
      <c r="I30">
        <v>12237260.998332823</v>
      </c>
      <c r="J30">
        <v>15939178.215268837</v>
      </c>
      <c r="K30">
        <v>6603164.9234950813</v>
      </c>
      <c r="M30">
        <v>-119288.1037512936</v>
      </c>
      <c r="N30">
        <v>702240.18996661529</v>
      </c>
      <c r="P30">
        <v>954255.05146310385</v>
      </c>
      <c r="S30">
        <v>5616991.5583707737</v>
      </c>
      <c r="T30">
        <v>-46498.919303279385</v>
      </c>
      <c r="U30">
        <v>651463.31208879338</v>
      </c>
      <c r="W30">
        <v>159362.91498063461</v>
      </c>
      <c r="X30">
        <v>590600.85326293879</v>
      </c>
      <c r="Z30">
        <v>149945.00625928704</v>
      </c>
      <c r="AA30">
        <v>-110237.27296242633</v>
      </c>
    </row>
    <row r="31" spans="1:27" hidden="1">
      <c r="A31">
        <v>15</v>
      </c>
      <c r="C31" t="s">
        <v>49</v>
      </c>
      <c r="F31">
        <v>1826852344</v>
      </c>
      <c r="H31">
        <v>1006289344.7786787</v>
      </c>
      <c r="I31">
        <v>223737491.14702925</v>
      </c>
      <c r="J31">
        <v>240266124.95386392</v>
      </c>
      <c r="K31">
        <v>151599902.87217116</v>
      </c>
      <c r="M31">
        <v>43314764.411629431</v>
      </c>
      <c r="N31">
        <v>34546140.636163488</v>
      </c>
      <c r="P31">
        <v>14223233.532799006</v>
      </c>
      <c r="S31">
        <v>94134603.131164238</v>
      </c>
      <c r="T31">
        <v>302122.04329104786</v>
      </c>
      <c r="U31">
        <v>12017069.452478986</v>
      </c>
      <c r="W31">
        <v>188286.01422109595</v>
      </c>
      <c r="X31">
        <v>5066552.2171411943</v>
      </c>
      <c r="Z31">
        <v>680138.48251734988</v>
      </c>
      <c r="AA31">
        <v>486570.32685125235</v>
      </c>
    </row>
    <row r="32" spans="1:27" hidden="1"/>
    <row r="33" spans="1:27" hidden="1">
      <c r="A33">
        <v>16</v>
      </c>
      <c r="C33" t="s">
        <v>50</v>
      </c>
      <c r="F33">
        <v>230587485</v>
      </c>
      <c r="H33">
        <v>112842919.20444489</v>
      </c>
      <c r="I33">
        <v>33300860.991725624</v>
      </c>
      <c r="J33">
        <v>39035883.610049248</v>
      </c>
      <c r="K33">
        <v>18906647.175930858</v>
      </c>
      <c r="M33">
        <v>2465162.7394589707</v>
      </c>
      <c r="N33">
        <v>2898449.0593643934</v>
      </c>
      <c r="P33">
        <v>2472128.7742938194</v>
      </c>
      <c r="S33">
        <v>14222742.133956969</v>
      </c>
      <c r="T33">
        <v>-33283.434367908863</v>
      </c>
      <c r="U33">
        <v>2021609.5422843006</v>
      </c>
      <c r="W33">
        <v>326737.05939948972</v>
      </c>
      <c r="X33">
        <v>1932903.3315372961</v>
      </c>
      <c r="Z33">
        <v>315259.37843662733</v>
      </c>
      <c r="AA33">
        <v>-120534.56651445571</v>
      </c>
    </row>
    <row r="34" spans="1:27" hidden="1">
      <c r="A34">
        <v>17</v>
      </c>
      <c r="C34" t="s">
        <v>51</v>
      </c>
      <c r="F34" s="4">
        <v>6.1145212884616308E-2</v>
      </c>
      <c r="G34" s="4"/>
      <c r="H34" s="4">
        <v>5.1583868771297232E-2</v>
      </c>
      <c r="I34" s="4">
        <v>7.4229600982560803E-2</v>
      </c>
      <c r="J34" s="4">
        <v>8.5611929460017167E-2</v>
      </c>
      <c r="K34" s="4">
        <v>7.0072727902459997E-2</v>
      </c>
      <c r="L34" s="4"/>
      <c r="M34" s="4">
        <v>3.1538064844978696E-2</v>
      </c>
      <c r="N34" s="4">
        <v>5.2738212365057179E-2</v>
      </c>
      <c r="O34" s="4"/>
      <c r="P34" s="4">
        <v>7.8994065893967833E-2</v>
      </c>
      <c r="Q34" s="4"/>
      <c r="S34" s="4">
        <v>8.1514101337057915E-2</v>
      </c>
      <c r="T34" s="4">
        <v>-3.1569382530273894E-2</v>
      </c>
      <c r="U34" s="4">
        <v>6.4704366040538849E-2</v>
      </c>
      <c r="W34" s="4">
        <v>0.12198071223539156</v>
      </c>
      <c r="X34" s="4">
        <v>6.17773738933063E-2</v>
      </c>
      <c r="Z34" s="4">
        <v>0.11455637919003685</v>
      </c>
      <c r="AA34" s="4">
        <v>-9.5068260019577841E-2</v>
      </c>
    </row>
    <row r="35" spans="1:27" hidden="1"/>
    <row r="36" spans="1:27" hidden="1">
      <c r="C36" t="s">
        <v>52</v>
      </c>
    </row>
    <row r="37" spans="1:27" hidden="1">
      <c r="A37">
        <v>18</v>
      </c>
      <c r="C37" t="s">
        <v>53</v>
      </c>
      <c r="F37">
        <v>8.5600000000000009E-2</v>
      </c>
      <c r="H37">
        <v>8.5600000000000009E-2</v>
      </c>
      <c r="I37">
        <v>8.5600000000000009E-2</v>
      </c>
      <c r="J37">
        <v>8.5600000000000009E-2</v>
      </c>
      <c r="K37">
        <v>8.5600000000000009E-2</v>
      </c>
      <c r="M37">
        <v>8.5600000000000009E-2</v>
      </c>
      <c r="N37">
        <v>8.5600000000000009E-2</v>
      </c>
      <c r="P37">
        <v>8.5600000000000009E-2</v>
      </c>
      <c r="S37">
        <v>8.5600000000000009E-2</v>
      </c>
      <c r="T37">
        <v>8.5600000000000009E-2</v>
      </c>
      <c r="U37">
        <v>8.5600000000000009E-2</v>
      </c>
      <c r="W37">
        <v>8.5600000000000009E-2</v>
      </c>
      <c r="X37">
        <v>8.5600000000000009E-2</v>
      </c>
      <c r="Z37">
        <v>8.5600000000000009E-2</v>
      </c>
      <c r="AA37">
        <v>8.5600000000000009E-2</v>
      </c>
    </row>
    <row r="38" spans="1:27" hidden="1">
      <c r="A38">
        <v>19</v>
      </c>
      <c r="C38" t="s">
        <v>54</v>
      </c>
      <c r="F38">
        <v>322810041.61760002</v>
      </c>
      <c r="H38">
        <v>187255320.58726135</v>
      </c>
      <c r="I38">
        <v>38401845.936924964</v>
      </c>
      <c r="J38">
        <v>39030444.216080464</v>
      </c>
      <c r="K38">
        <v>23096132.357120138</v>
      </c>
      <c r="M38">
        <v>6690896.5890874863</v>
      </c>
      <c r="N38">
        <v>4704506.0565227047</v>
      </c>
      <c r="P38">
        <v>2678862.2750928728</v>
      </c>
      <c r="S38">
        <v>14935657.839525642</v>
      </c>
      <c r="T38">
        <v>90247.630886060302</v>
      </c>
      <c r="U38">
        <v>2674468.3150301832</v>
      </c>
      <c r="W38">
        <v>229287.82569021161</v>
      </c>
      <c r="X38">
        <v>2678270.6151502514</v>
      </c>
      <c r="Z38">
        <v>235571.3665618574</v>
      </c>
      <c r="AA38">
        <v>108530.00666586963</v>
      </c>
    </row>
    <row r="39" spans="1:27" hidden="1">
      <c r="A39">
        <v>20</v>
      </c>
      <c r="C39" t="s">
        <v>55</v>
      </c>
      <c r="F39">
        <v>92222556.617600024</v>
      </c>
      <c r="H39">
        <v>74412401.382816464</v>
      </c>
      <c r="I39">
        <v>5100984.9451993406</v>
      </c>
      <c r="J39">
        <v>-5439.393968783319</v>
      </c>
      <c r="K39">
        <v>4189485.18118928</v>
      </c>
      <c r="M39">
        <v>4225733.8496285155</v>
      </c>
      <c r="N39">
        <v>1806056.9971583113</v>
      </c>
      <c r="P39">
        <v>206733.50079905335</v>
      </c>
      <c r="S39">
        <v>712915.70556867309</v>
      </c>
      <c r="T39">
        <v>123531.06525396917</v>
      </c>
      <c r="U39">
        <v>652858.77274588263</v>
      </c>
      <c r="W39">
        <v>-97449.233709278109</v>
      </c>
      <c r="X39">
        <v>745367.28361295536</v>
      </c>
      <c r="Z39">
        <v>-79688.011874769931</v>
      </c>
      <c r="AA39">
        <v>229064.57318032533</v>
      </c>
    </row>
    <row r="40" spans="1:27" hidden="1">
      <c r="A40">
        <v>21</v>
      </c>
      <c r="C40" t="s">
        <v>56</v>
      </c>
      <c r="F40">
        <v>0.62126200000000043</v>
      </c>
      <c r="H40">
        <v>0.62126199999999998</v>
      </c>
      <c r="I40">
        <v>0.62126199999999998</v>
      </c>
      <c r="J40">
        <v>0.62126199999999998</v>
      </c>
      <c r="K40">
        <v>0.62126199999999998</v>
      </c>
      <c r="M40">
        <v>0.62126199999999998</v>
      </c>
      <c r="N40">
        <v>0.62126199999999998</v>
      </c>
      <c r="P40">
        <v>0.62126199999999998</v>
      </c>
      <c r="S40">
        <v>0.62126199999999998</v>
      </c>
      <c r="T40">
        <v>0.62126199999999998</v>
      </c>
      <c r="U40">
        <v>0.62126199999999998</v>
      </c>
      <c r="W40">
        <v>0.62126199999999998</v>
      </c>
      <c r="X40">
        <v>0.62126199999999998</v>
      </c>
      <c r="Z40">
        <v>0.62126199999999998</v>
      </c>
      <c r="AA40">
        <v>0.62126199999999998</v>
      </c>
    </row>
    <row r="41" spans="1:27" hidden="1">
      <c r="A41">
        <v>22</v>
      </c>
      <c r="C41" t="s">
        <v>57</v>
      </c>
      <c r="F41">
        <v>148443903.88853648</v>
      </c>
      <c r="H41">
        <v>119776199.70771827</v>
      </c>
      <c r="I41">
        <v>8210682.3613859219</v>
      </c>
      <c r="J41">
        <v>-8755.3946141616889</v>
      </c>
      <c r="K41">
        <v>6743507.8617222365</v>
      </c>
      <c r="M41">
        <v>6801854.6919472227</v>
      </c>
      <c r="N41">
        <v>2907077.8466384737</v>
      </c>
      <c r="P41">
        <v>332763.79498352285</v>
      </c>
      <c r="S41">
        <v>1147528.2659629481</v>
      </c>
      <c r="T41">
        <v>198838.92022040486</v>
      </c>
      <c r="U41">
        <v>1050859.0139842492</v>
      </c>
      <c r="W41">
        <v>-156856.90370452098</v>
      </c>
      <c r="X41">
        <v>1199763.1975124108</v>
      </c>
      <c r="Z41">
        <v>-128267.96403895608</v>
      </c>
      <c r="AA41">
        <v>368708.48881844588</v>
      </c>
    </row>
    <row r="42" spans="1:27" hidden="1">
      <c r="A42">
        <v>23</v>
      </c>
      <c r="C42" t="s">
        <v>58</v>
      </c>
      <c r="F42">
        <v>2205883732.8885365</v>
      </c>
      <c r="H42">
        <v>1238908463.6908419</v>
      </c>
      <c r="I42">
        <v>265249034.50014079</v>
      </c>
      <c r="J42">
        <v>279293253.16929901</v>
      </c>
      <c r="K42">
        <v>177250057.90982425</v>
      </c>
      <c r="M42">
        <v>52581781.843035623</v>
      </c>
      <c r="N42">
        <v>40351667.542166352</v>
      </c>
      <c r="P42">
        <v>17028126.102076348</v>
      </c>
      <c r="S42">
        <v>109504873.53108415</v>
      </c>
      <c r="T42">
        <v>467677.52914354386</v>
      </c>
      <c r="U42">
        <v>15089538.008747537</v>
      </c>
      <c r="W42">
        <v>358166.16991606471</v>
      </c>
      <c r="X42">
        <v>8199218.7461909009</v>
      </c>
      <c r="Z42">
        <v>867129.89691502112</v>
      </c>
      <c r="AA42">
        <v>734744.24915524246</v>
      </c>
    </row>
    <row r="43" spans="1:27" hidden="1">
      <c r="A43">
        <v>24</v>
      </c>
      <c r="C43" t="s">
        <v>59</v>
      </c>
      <c r="F43">
        <v>53695555</v>
      </c>
      <c r="H43">
        <v>33122978.895366244</v>
      </c>
      <c r="I43">
        <v>5657736.886851646</v>
      </c>
      <c r="J43">
        <v>4811500.2888555974</v>
      </c>
      <c r="K43">
        <v>2948129.8801820162</v>
      </c>
      <c r="M43">
        <v>908577.10611294094</v>
      </c>
      <c r="N43">
        <v>2094121.6600900001</v>
      </c>
      <c r="P43">
        <v>196026.29050019229</v>
      </c>
      <c r="S43">
        <v>2282860.1588144307</v>
      </c>
      <c r="T43">
        <v>11814.608664681724</v>
      </c>
      <c r="U43">
        <v>270859.98097240384</v>
      </c>
      <c r="W43">
        <v>13927.211791559679</v>
      </c>
      <c r="X43">
        <v>1339461.4105075162</v>
      </c>
      <c r="Z43">
        <v>20803.860953977215</v>
      </c>
      <c r="AA43">
        <v>16756.760336796626</v>
      </c>
    </row>
    <row r="44" spans="1:27" hidden="1">
      <c r="A44">
        <v>25</v>
      </c>
      <c r="C44" t="s">
        <v>60</v>
      </c>
      <c r="F44">
        <v>2152188177.8885365</v>
      </c>
      <c r="H44">
        <v>1205785484.7954757</v>
      </c>
      <c r="I44">
        <v>259591297.61328915</v>
      </c>
      <c r="J44">
        <v>274481752.88044339</v>
      </c>
      <c r="K44">
        <v>174301928.02964222</v>
      </c>
      <c r="M44">
        <v>51673204.736922681</v>
      </c>
      <c r="N44">
        <v>38257545.882076353</v>
      </c>
      <c r="P44">
        <v>16832099.811576154</v>
      </c>
      <c r="S44">
        <v>107222013.37226972</v>
      </c>
      <c r="T44">
        <v>455862.92047886213</v>
      </c>
      <c r="U44">
        <v>14818678.027775133</v>
      </c>
      <c r="W44">
        <v>344238.95812450501</v>
      </c>
      <c r="X44">
        <v>6859757.3356833849</v>
      </c>
      <c r="Z44">
        <v>846326.0359610439</v>
      </c>
      <c r="AA44">
        <v>717987.48881844583</v>
      </c>
    </row>
    <row r="45" spans="1:27" hidden="1">
      <c r="A45">
        <v>26</v>
      </c>
      <c r="C45" t="s">
        <v>61</v>
      </c>
      <c r="F45">
        <v>7.4083257936005786E-2</v>
      </c>
      <c r="H45">
        <v>0.1102902169920581</v>
      </c>
      <c r="I45">
        <v>3.2662352875372447E-2</v>
      </c>
      <c r="J45">
        <v>-3.1896893882388255E-5</v>
      </c>
      <c r="K45">
        <v>4.0245711644715687E-2</v>
      </c>
      <c r="M45">
        <v>0.15158569298961533</v>
      </c>
      <c r="N45">
        <v>8.2235908269282509E-2</v>
      </c>
      <c r="P45">
        <v>2.0168314327853931E-2</v>
      </c>
      <c r="S45">
        <v>1.0818136565196701E-2</v>
      </c>
      <c r="T45">
        <v>0.77362005112540921</v>
      </c>
      <c r="U45">
        <v>7.6327195537044146E-2</v>
      </c>
      <c r="W45">
        <v>-0.31302773711198706</v>
      </c>
      <c r="X45">
        <v>0.21197251591149424</v>
      </c>
      <c r="Z45">
        <v>-0.13161169065165201</v>
      </c>
      <c r="AA45">
        <v>1.0556274176759719</v>
      </c>
    </row>
    <row r="46" spans="1:27" hidden="1"/>
    <row r="47" spans="1:27" hidden="1">
      <c r="C47" t="s">
        <v>62</v>
      </c>
    </row>
    <row r="48" spans="1:27" hidden="1">
      <c r="A48">
        <v>27</v>
      </c>
      <c r="C48" t="s">
        <v>63</v>
      </c>
      <c r="F48">
        <v>8.5600000000000037E-2</v>
      </c>
      <c r="H48">
        <v>8.5600000000000009E-2</v>
      </c>
      <c r="I48">
        <v>8.5600000000000009E-2</v>
      </c>
      <c r="J48">
        <v>8.5600000000000009E-2</v>
      </c>
      <c r="K48">
        <v>8.5600000000000009E-2</v>
      </c>
      <c r="M48">
        <v>8.5600000000000009E-2</v>
      </c>
      <c r="N48">
        <v>8.5600000000000009E-2</v>
      </c>
      <c r="P48">
        <v>8.5600000000000009E-2</v>
      </c>
      <c r="S48">
        <v>8.5600000000000009E-2</v>
      </c>
      <c r="T48">
        <v>8.5600000000000009E-2</v>
      </c>
      <c r="U48">
        <v>8.5600000000000009E-2</v>
      </c>
      <c r="W48">
        <v>8.5600000000000009E-2</v>
      </c>
      <c r="X48">
        <v>8.5600000000000009E-2</v>
      </c>
      <c r="Z48">
        <v>8.5600000000000009E-2</v>
      </c>
      <c r="AA48">
        <v>8.5600000000000009E-2</v>
      </c>
    </row>
    <row r="49" spans="1:27" hidden="1">
      <c r="A49">
        <v>28</v>
      </c>
      <c r="C49" t="s">
        <v>64</v>
      </c>
      <c r="F49">
        <v>322810041.61760008</v>
      </c>
      <c r="H49">
        <v>187255320.58726135</v>
      </c>
      <c r="I49">
        <v>38401845.936924964</v>
      </c>
      <c r="J49">
        <v>39030444.216080464</v>
      </c>
      <c r="K49">
        <v>23096132.357120138</v>
      </c>
      <c r="M49">
        <v>6690896.5890874863</v>
      </c>
      <c r="N49">
        <v>4704506.0565227047</v>
      </c>
      <c r="P49">
        <v>2678862.2750928728</v>
      </c>
      <c r="S49">
        <v>14935657.839525642</v>
      </c>
      <c r="T49">
        <v>90247.630886060302</v>
      </c>
      <c r="U49">
        <v>2674468.3150301832</v>
      </c>
      <c r="W49">
        <v>229287.82569021161</v>
      </c>
      <c r="X49">
        <v>2678270.6151502514</v>
      </c>
      <c r="Z49">
        <v>235571.3665618574</v>
      </c>
      <c r="AA49">
        <v>108530.00666586963</v>
      </c>
    </row>
    <row r="50" spans="1:27" hidden="1">
      <c r="A50">
        <v>29</v>
      </c>
      <c r="C50" t="s">
        <v>55</v>
      </c>
      <c r="F50">
        <v>92222556.617599964</v>
      </c>
      <c r="H50">
        <v>74412401.382816464</v>
      </c>
      <c r="I50">
        <v>5100984.9451993406</v>
      </c>
      <c r="J50">
        <v>-5439.393968783319</v>
      </c>
      <c r="K50">
        <v>4189485.18118928</v>
      </c>
      <c r="M50">
        <v>4225733.8496285155</v>
      </c>
      <c r="N50">
        <v>1806056.9971583113</v>
      </c>
      <c r="P50">
        <v>206733.50079905335</v>
      </c>
      <c r="S50">
        <v>712915.70556867309</v>
      </c>
      <c r="T50">
        <v>123531.06525396917</v>
      </c>
      <c r="U50">
        <v>652858.77274588263</v>
      </c>
      <c r="W50">
        <v>-97449.233709278109</v>
      </c>
      <c r="X50">
        <v>745367.28361295536</v>
      </c>
      <c r="Z50">
        <v>-79688.011874769931</v>
      </c>
      <c r="AA50">
        <v>229064.57318032533</v>
      </c>
    </row>
    <row r="51" spans="1:27" hidden="1">
      <c r="A51">
        <v>30</v>
      </c>
      <c r="C51" t="s">
        <v>56</v>
      </c>
      <c r="F51">
        <v>1.6096268563021718</v>
      </c>
      <c r="H51">
        <v>0.62126199999999998</v>
      </c>
      <c r="I51">
        <v>0.62126199999999998</v>
      </c>
      <c r="J51">
        <v>0.62126199999999998</v>
      </c>
      <c r="K51">
        <v>0.62126199999999998</v>
      </c>
      <c r="M51">
        <v>0.62126199999999998</v>
      </c>
      <c r="N51">
        <v>0.62126199999999998</v>
      </c>
      <c r="P51">
        <v>0.62126199999999998</v>
      </c>
      <c r="S51">
        <v>0.62126199999999998</v>
      </c>
      <c r="T51">
        <v>0.62126199999999998</v>
      </c>
      <c r="U51">
        <v>0.62126199999999998</v>
      </c>
      <c r="W51">
        <v>0.62126199999999998</v>
      </c>
      <c r="X51">
        <v>0.62126199999999998</v>
      </c>
      <c r="Z51">
        <v>0.62126199999999998</v>
      </c>
      <c r="AA51">
        <v>0.62126199999999998</v>
      </c>
    </row>
    <row r="52" spans="1:27" hidden="1">
      <c r="A52">
        <v>31</v>
      </c>
      <c r="C52" t="s">
        <v>57</v>
      </c>
      <c r="F52">
        <v>148443903.88853648</v>
      </c>
      <c r="H52">
        <v>119776199.70771827</v>
      </c>
      <c r="I52">
        <v>8210682.3613859219</v>
      </c>
      <c r="J52">
        <v>-8755.3946141616889</v>
      </c>
      <c r="K52">
        <v>6743507.8617222365</v>
      </c>
      <c r="M52">
        <v>6801854.6919472227</v>
      </c>
      <c r="N52">
        <v>2907077.8466384737</v>
      </c>
      <c r="P52">
        <v>332763.79498352285</v>
      </c>
      <c r="S52">
        <v>1147528.2659629481</v>
      </c>
      <c r="T52">
        <v>198838.92022040486</v>
      </c>
      <c r="U52">
        <v>1050859.0139842492</v>
      </c>
      <c r="W52">
        <v>-156856.90370452098</v>
      </c>
      <c r="X52">
        <v>1199763.1975124108</v>
      </c>
      <c r="Z52">
        <v>-128267.96403895608</v>
      </c>
      <c r="AA52">
        <v>368708.48881844588</v>
      </c>
    </row>
    <row r="53" spans="1:27" hidden="1">
      <c r="A53">
        <v>32</v>
      </c>
      <c r="C53" t="s">
        <v>61</v>
      </c>
      <c r="F53">
        <v>7.4083257936005689E-2</v>
      </c>
      <c r="H53">
        <v>0.11029021699205788</v>
      </c>
      <c r="I53">
        <v>3.2662352875372509E-2</v>
      </c>
      <c r="J53">
        <v>-3.1896893882343573E-5</v>
      </c>
      <c r="K53">
        <v>4.0245711644715743E-2</v>
      </c>
      <c r="M53">
        <v>0.15158569298961552</v>
      </c>
      <c r="N53">
        <v>8.223590826928244E-2</v>
      </c>
      <c r="P53">
        <v>2.0168314327854125E-2</v>
      </c>
      <c r="S53">
        <v>1.0818136565196637E-2</v>
      </c>
      <c r="T53">
        <v>0.77362005112540932</v>
      </c>
      <c r="U53">
        <v>7.6327195537044062E-2</v>
      </c>
      <c r="W53">
        <v>-0.31302773711198711</v>
      </c>
      <c r="X53">
        <v>0.21197251591149416</v>
      </c>
      <c r="Z53">
        <v>-0.13161169065165196</v>
      </c>
      <c r="AA53">
        <v>1.0556274176759719</v>
      </c>
    </row>
    <row r="54" spans="1:27" hidden="1">
      <c r="A54">
        <v>33</v>
      </c>
      <c r="C54" t="s">
        <v>60</v>
      </c>
      <c r="F54">
        <v>2152188177.8885365</v>
      </c>
      <c r="H54">
        <v>1205785484.7954755</v>
      </c>
      <c r="I54">
        <v>259591297.61328915</v>
      </c>
      <c r="J54">
        <v>274481752.88044339</v>
      </c>
      <c r="K54">
        <v>174301928.02964222</v>
      </c>
      <c r="M54">
        <v>51673204.736922689</v>
      </c>
      <c r="N54">
        <v>38257545.882076353</v>
      </c>
      <c r="P54">
        <v>16832099.811576158</v>
      </c>
      <c r="S54">
        <v>107222013.37226972</v>
      </c>
      <c r="T54">
        <v>455862.92047886213</v>
      </c>
      <c r="U54">
        <v>14818678.027775133</v>
      </c>
      <c r="W54">
        <v>344238.95812450501</v>
      </c>
      <c r="X54">
        <v>6859757.3356833849</v>
      </c>
      <c r="Z54">
        <v>846326.0359610439</v>
      </c>
      <c r="AA54">
        <v>717987.48881844583</v>
      </c>
    </row>
    <row r="55" spans="1:27" hidden="1"/>
    <row r="56" spans="1:27" hidden="1">
      <c r="A56">
        <v>34</v>
      </c>
      <c r="C56" t="s">
        <v>65</v>
      </c>
      <c r="F56">
        <v>0.93102652202365899</v>
      </c>
      <c r="H56">
        <v>0.90066541584879445</v>
      </c>
      <c r="I56">
        <v>0.9683707333917746</v>
      </c>
      <c r="J56">
        <v>1.0000318979113267</v>
      </c>
      <c r="K56">
        <v>0.96131134097050597</v>
      </c>
      <c r="M56">
        <v>0.86836785667587968</v>
      </c>
      <c r="N56">
        <v>0.92401295536312911</v>
      </c>
      <c r="P56">
        <v>0.98023040507669346</v>
      </c>
      <c r="S56">
        <v>0.98929764299445877</v>
      </c>
      <c r="T56">
        <v>0.56381861457050697</v>
      </c>
      <c r="U56">
        <v>0.92908550870633733</v>
      </c>
      <c r="W56">
        <v>1.4556628469918522</v>
      </c>
      <c r="X56">
        <v>0.825101218774689</v>
      </c>
      <c r="Z56">
        <v>1.1515585703248532</v>
      </c>
      <c r="AA56">
        <v>0.4864694795375753</v>
      </c>
    </row>
    <row r="57" spans="1:27" hidden="1">
      <c r="A57">
        <v>35</v>
      </c>
      <c r="C57" t="s">
        <v>66</v>
      </c>
      <c r="F57">
        <v>1</v>
      </c>
      <c r="H57">
        <v>0.96738964416516049</v>
      </c>
      <c r="I57">
        <v>1.0401107922113164</v>
      </c>
      <c r="J57">
        <v>1.0741175189485248</v>
      </c>
      <c r="K57">
        <v>1.0325284170004314</v>
      </c>
      <c r="M57">
        <v>0.9326993765853353</v>
      </c>
      <c r="N57">
        <v>0.99246684547150676</v>
      </c>
      <c r="P57">
        <v>1.0528490670127055</v>
      </c>
      <c r="S57">
        <v>1.0625880354558996</v>
      </c>
      <c r="T57">
        <v>0.6055881344228552</v>
      </c>
      <c r="U57">
        <v>0.99791519009243401</v>
      </c>
      <c r="W57">
        <v>1.56350309315341</v>
      </c>
      <c r="X57">
        <v>0.88622740518848697</v>
      </c>
      <c r="Z57">
        <v>1.2368697809186473</v>
      </c>
      <c r="AA57">
        <v>0.52250872346815191</v>
      </c>
    </row>
    <row r="58" spans="1:27" hidden="1"/>
    <row r="59" spans="1:27" hidden="1">
      <c r="F59">
        <v>0.93102652202365943</v>
      </c>
      <c r="H59">
        <v>0.8840121590733877</v>
      </c>
      <c r="I59">
        <v>0.99274956978361373</v>
      </c>
      <c r="J59">
        <v>1.0462107086353039</v>
      </c>
      <c r="K59">
        <v>0.97595861944330042</v>
      </c>
      <c r="M59">
        <v>0.8280913654970482</v>
      </c>
      <c r="N59">
        <v>0.91205065142795638</v>
      </c>
      <c r="P59">
        <v>1.016878319611132</v>
      </c>
      <c r="S59">
        <v>1.026239112437203</v>
      </c>
      <c r="T59">
        <v>0.45732322974449036</v>
      </c>
      <c r="U59">
        <v>0.93671933073630664</v>
      </c>
      <c r="W59">
        <v>2.9957222730614288</v>
      </c>
      <c r="X59">
        <v>0.82769301333824108</v>
      </c>
      <c r="Z59">
        <v>1.4192493720145898</v>
      </c>
      <c r="AA59">
        <v>0.37432892405410323</v>
      </c>
    </row>
    <row r="60" spans="1:27" hidden="1">
      <c r="F60">
        <v>1</v>
      </c>
      <c r="H60">
        <v>0.94950265987258631</v>
      </c>
      <c r="I60">
        <v>1.0662956922277513</v>
      </c>
      <c r="J60">
        <v>1.1237174064185438</v>
      </c>
      <c r="K60">
        <v>1.0482608135823859</v>
      </c>
      <c r="M60">
        <v>0.88943907172174475</v>
      </c>
      <c r="N60">
        <v>0.97961833508839524</v>
      </c>
      <c r="P60">
        <v>1.0922119784524149</v>
      </c>
      <c r="S60">
        <v>1.1022662493079054</v>
      </c>
      <c r="T60">
        <v>0.4912032245337784</v>
      </c>
      <c r="U60">
        <v>1.0061145505288867</v>
      </c>
      <c r="W60">
        <v>3.2176551389212742</v>
      </c>
      <c r="X60">
        <v>0.88901120833720737</v>
      </c>
      <c r="Z60">
        <v>1.5243919893170601</v>
      </c>
      <c r="AA60">
        <v>0.40206043028771066</v>
      </c>
    </row>
    <row r="61" spans="1:27" hidden="1"/>
    <row r="62" spans="1:27" hidden="1"/>
    <row r="63" spans="1:27" hidden="1"/>
    <row r="64" spans="1:27" ht="24.75" customHeight="1">
      <c r="A64">
        <v>1</v>
      </c>
      <c r="C64" s="5" t="s">
        <v>32</v>
      </c>
      <c r="D64" s="5"/>
      <c r="E64" s="5"/>
      <c r="F64" s="6">
        <f>F18/1000</f>
        <v>3771145.3459999994</v>
      </c>
      <c r="G64" s="6"/>
      <c r="H64" s="6">
        <f>H18/1000</f>
        <v>2187562.1563932402</v>
      </c>
      <c r="I64" s="6">
        <f>I18/1000</f>
        <v>448619.69552482426</v>
      </c>
      <c r="J64" s="6">
        <f>J18/1000</f>
        <v>455963.13336542592</v>
      </c>
      <c r="K64" s="6">
        <f>K18/1000</f>
        <v>269814.63034018851</v>
      </c>
      <c r="L64" s="6">
        <f>SUM(S18:U18)/1000</f>
        <v>206780.06758693786</v>
      </c>
      <c r="M64" s="6">
        <f>M18/1000</f>
        <v>78164.679779059414</v>
      </c>
      <c r="N64" s="6">
        <f>N18/1000</f>
        <v>54959.182903302615</v>
      </c>
      <c r="O64" s="6">
        <f>SUM(W18:X18)/1000</f>
        <v>33966.804215425967</v>
      </c>
      <c r="P64" s="6">
        <f>P18/1000</f>
        <v>31295.120036131688</v>
      </c>
      <c r="Q64" s="6">
        <f>SUM(Z18:AA18)/1000</f>
        <v>4019.8758554641004</v>
      </c>
      <c r="R64" s="7"/>
      <c r="S64" s="8"/>
      <c r="T64" s="8"/>
      <c r="U64" s="8"/>
      <c r="W64" s="8"/>
      <c r="X64" s="8"/>
      <c r="Z64" s="8"/>
      <c r="AA64" s="8"/>
    </row>
    <row r="65" spans="1:27" ht="16.5" customHeight="1"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S65" s="8"/>
      <c r="T65" s="8"/>
      <c r="U65" s="8"/>
      <c r="W65" s="8"/>
      <c r="X65" s="8"/>
      <c r="Z65" s="8"/>
      <c r="AA65" s="8"/>
    </row>
    <row r="66" spans="1:27">
      <c r="A66">
        <v>2</v>
      </c>
      <c r="C66" t="s">
        <v>67</v>
      </c>
      <c r="F66" s="8">
        <f>(F21)/1000</f>
        <v>2003744.274</v>
      </c>
      <c r="G66" s="8"/>
      <c r="H66" s="8">
        <f t="shared" ref="H66:K67" si="0">(H21)/1000</f>
        <v>1086009.285087757</v>
      </c>
      <c r="I66" s="8">
        <f t="shared" si="0"/>
        <v>251380.61525190325</v>
      </c>
      <c r="J66" s="8">
        <f t="shared" si="0"/>
        <v>274490.50827505754</v>
      </c>
      <c r="K66" s="8">
        <f t="shared" si="0"/>
        <v>167558.42016792001</v>
      </c>
      <c r="L66" s="9">
        <f>(SUM(S21:U21))/1000</f>
        <v>120099.32812035611</v>
      </c>
      <c r="M66" s="8">
        <f t="shared" ref="M66:N67" si="1">(M21)/1000</f>
        <v>44871.350044975465</v>
      </c>
      <c r="N66" s="8">
        <f t="shared" si="1"/>
        <v>35350.46803543788</v>
      </c>
      <c r="O66" s="8">
        <f>(SUM(W21:X21)/1000)</f>
        <v>6161.09</v>
      </c>
      <c r="P66" s="8">
        <f>(P21)/1000</f>
        <v>16499.336016592631</v>
      </c>
      <c r="Q66" s="8">
        <f>(SUM(Z21:AA21))/1000</f>
        <v>1323.873</v>
      </c>
      <c r="R66" s="7"/>
      <c r="S66" s="8"/>
      <c r="T66" s="8"/>
      <c r="U66" s="8"/>
      <c r="W66" s="8"/>
      <c r="X66" s="8"/>
      <c r="Z66" s="8"/>
      <c r="AA66" s="8"/>
    </row>
    <row r="67" spans="1:27">
      <c r="C67" t="s">
        <v>68</v>
      </c>
      <c r="F67" s="8">
        <f>(F22)/1000</f>
        <v>14813.966</v>
      </c>
      <c r="G67" s="8"/>
      <c r="H67" s="8">
        <f t="shared" si="0"/>
        <v>7897.4992154995643</v>
      </c>
      <c r="I67" s="8">
        <f t="shared" si="0"/>
        <v>1793.4777306776389</v>
      </c>
      <c r="J67" s="8">
        <f t="shared" si="0"/>
        <v>2045.7921269189587</v>
      </c>
      <c r="K67" s="8">
        <f t="shared" si="0"/>
        <v>1370.4820784111496</v>
      </c>
      <c r="L67" s="9">
        <f>(SUM(S22:U22))/1000</f>
        <v>899.2857607808603</v>
      </c>
      <c r="M67" s="8">
        <f t="shared" si="1"/>
        <v>414.16604774023875</v>
      </c>
      <c r="N67" s="8">
        <f t="shared" si="1"/>
        <v>332.7117909290169</v>
      </c>
      <c r="O67" s="8">
        <f>(SUM(W22:X22)/1000)</f>
        <v>0</v>
      </c>
      <c r="P67" s="8">
        <f>(P22)/1000</f>
        <v>55.391788322290324</v>
      </c>
      <c r="Q67" s="8">
        <f>(SUM(Z22:AA22))/1000</f>
        <v>5.1594607202832732</v>
      </c>
      <c r="R67" s="7"/>
      <c r="S67" s="8"/>
      <c r="T67" s="8"/>
      <c r="U67" s="8"/>
      <c r="W67" s="8"/>
      <c r="X67" s="8"/>
      <c r="Z67" s="8"/>
      <c r="AA67" s="8"/>
    </row>
    <row r="68" spans="1:27">
      <c r="A68">
        <v>3</v>
      </c>
      <c r="C68" s="10" t="s">
        <v>42</v>
      </c>
      <c r="D68" s="10"/>
      <c r="E68" s="10"/>
      <c r="F68" s="11">
        <f>F23/1000</f>
        <v>38881.589</v>
      </c>
      <c r="G68" s="11"/>
      <c r="H68" s="11">
        <f t="shared" ref="H68:K68" si="2">H23/1000</f>
        <v>25225.479679866679</v>
      </c>
      <c r="I68" s="11">
        <f t="shared" si="2"/>
        <v>3864.2591561740073</v>
      </c>
      <c r="J68" s="11">
        <f t="shared" si="2"/>
        <v>2765.7081619366386</v>
      </c>
      <c r="K68" s="11">
        <f t="shared" si="2"/>
        <v>1577.6478017708666</v>
      </c>
      <c r="L68" s="11">
        <f>(SUM(S23:U23))/1000</f>
        <v>1666.2489876706561</v>
      </c>
      <c r="M68" s="11">
        <f t="shared" ref="M68:N68" si="3">M23/1000</f>
        <v>494.41105837270209</v>
      </c>
      <c r="N68" s="11">
        <f t="shared" si="3"/>
        <v>1761.4098691609831</v>
      </c>
      <c r="O68" s="11">
        <f>(SUM(W23:X23))/1000</f>
        <v>1353.3886222990759</v>
      </c>
      <c r="P68" s="11">
        <f>P23/1000</f>
        <v>140.63450217790196</v>
      </c>
      <c r="Q68" s="11">
        <f>(SUM(Z23:AA23))/1000</f>
        <v>32.401160570490568</v>
      </c>
      <c r="R68" s="7"/>
      <c r="S68" s="8"/>
      <c r="T68" s="8"/>
      <c r="U68" s="8"/>
      <c r="W68" s="8"/>
      <c r="X68" s="8"/>
      <c r="Z68" s="8"/>
      <c r="AA68" s="8"/>
    </row>
    <row r="69" spans="1:27">
      <c r="A69">
        <v>4</v>
      </c>
      <c r="C69" s="12" t="s">
        <v>69</v>
      </c>
      <c r="D69" s="12"/>
      <c r="F69" s="8">
        <f>SUM(F66:F68)</f>
        <v>2057439.8289999999</v>
      </c>
      <c r="G69" s="8"/>
      <c r="H69" s="8">
        <f t="shared" ref="H69:Q69" si="4">SUM(H66:H68)</f>
        <v>1119132.2639831232</v>
      </c>
      <c r="I69" s="8">
        <f t="shared" si="4"/>
        <v>257038.35213875488</v>
      </c>
      <c r="J69" s="8">
        <f t="shared" si="4"/>
        <v>279302.00856391317</v>
      </c>
      <c r="K69" s="8">
        <f t="shared" si="4"/>
        <v>170506.55004810201</v>
      </c>
      <c r="L69" s="8">
        <f t="shared" si="4"/>
        <v>122664.86286880761</v>
      </c>
      <c r="M69" s="8">
        <f t="shared" si="4"/>
        <v>45779.927151088406</v>
      </c>
      <c r="N69" s="8">
        <f t="shared" si="4"/>
        <v>37444.58969552788</v>
      </c>
      <c r="O69" s="8">
        <f t="shared" si="4"/>
        <v>7514.4786222990761</v>
      </c>
      <c r="P69" s="8">
        <f t="shared" si="4"/>
        <v>16695.362307092822</v>
      </c>
      <c r="Q69" s="8">
        <f t="shared" si="4"/>
        <v>1361.433621290774</v>
      </c>
      <c r="R69" s="7"/>
      <c r="S69" s="8"/>
      <c r="T69" s="8"/>
      <c r="U69" s="8"/>
      <c r="W69" s="8"/>
      <c r="X69" s="8"/>
      <c r="Z69" s="8"/>
      <c r="AA69" s="8"/>
    </row>
    <row r="70" spans="1:27" ht="18" customHeight="1"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S70" s="8"/>
      <c r="T70" s="8"/>
      <c r="U70" s="8"/>
      <c r="W70" s="8"/>
      <c r="X70" s="8"/>
      <c r="Z70" s="8"/>
      <c r="AA70" s="8"/>
    </row>
    <row r="71" spans="1:27">
      <c r="A71">
        <v>5</v>
      </c>
      <c r="C71" t="s">
        <v>70</v>
      </c>
      <c r="F71" s="8">
        <f>F27/1000</f>
        <v>1398697.814</v>
      </c>
      <c r="G71" s="8"/>
      <c r="H71" s="8">
        <f t="shared" ref="H71:K73" si="5">H27/1000</f>
        <v>770029.47258517228</v>
      </c>
      <c r="I71" s="8">
        <f t="shared" si="5"/>
        <v>168591.90918838425</v>
      </c>
      <c r="J71" s="8">
        <f t="shared" si="5"/>
        <v>182138.75059079027</v>
      </c>
      <c r="K71" s="8">
        <f t="shared" si="5"/>
        <v>119696.17758260878</v>
      </c>
      <c r="L71" s="8">
        <f>(SUM(S27:U27))/1000</f>
        <v>81223.166584959254</v>
      </c>
      <c r="M71" s="8">
        <f t="shared" ref="M71:N73" si="6">M27/1000</f>
        <v>35982.173697176579</v>
      </c>
      <c r="N71" s="8">
        <f t="shared" si="6"/>
        <v>28501.093893488134</v>
      </c>
      <c r="O71" s="8">
        <f>(SUM(W27:X27))/1000</f>
        <v>1666.9620270992034</v>
      </c>
      <c r="P71" s="8">
        <f>P27/1000</f>
        <v>10086.044899233102</v>
      </c>
      <c r="Q71" s="8">
        <f>(SUM(Z27:AA27))/1000</f>
        <v>782.06295108801339</v>
      </c>
      <c r="R71" s="7"/>
      <c r="S71" s="8"/>
      <c r="T71" s="8"/>
      <c r="U71" s="8"/>
      <c r="W71" s="8"/>
      <c r="X71" s="8"/>
      <c r="Z71" s="8"/>
      <c r="AA71" s="8"/>
    </row>
    <row r="72" spans="1:27">
      <c r="C72" t="s">
        <v>46</v>
      </c>
      <c r="F72" s="8">
        <f>F28/1000</f>
        <v>235322.647</v>
      </c>
      <c r="G72" s="8"/>
      <c r="H72" s="8">
        <f t="shared" si="5"/>
        <v>139777.09186219721</v>
      </c>
      <c r="I72" s="8">
        <f t="shared" si="5"/>
        <v>28118.20967293944</v>
      </c>
      <c r="J72" s="8">
        <f t="shared" si="5"/>
        <v>26978.919603056511</v>
      </c>
      <c r="K72" s="8">
        <f t="shared" si="5"/>
        <v>15794.108252663244</v>
      </c>
      <c r="L72" s="8">
        <f>(SUM(S28:U28))/1000</f>
        <v>12181.279038687913</v>
      </c>
      <c r="M72" s="8">
        <f t="shared" si="6"/>
        <v>4626.7511214917486</v>
      </c>
      <c r="N72" s="8">
        <f t="shared" si="6"/>
        <v>3218.8134766464204</v>
      </c>
      <c r="O72" s="8">
        <f>(SUM(W28:X28))/1000</f>
        <v>2190.4866968914489</v>
      </c>
      <c r="P72" s="8">
        <f>P28/1000</f>
        <v>2190.9534888770272</v>
      </c>
      <c r="Q72" s="8">
        <f>(SUM(Z28:AA28))/1000</f>
        <v>246.0337865490047</v>
      </c>
      <c r="R72" s="7"/>
      <c r="S72" s="8"/>
      <c r="T72" s="8"/>
      <c r="U72" s="8"/>
      <c r="W72" s="8"/>
      <c r="X72" s="8"/>
      <c r="Z72" s="8"/>
      <c r="AA72" s="8"/>
    </row>
    <row r="73" spans="1:27">
      <c r="C73" s="10" t="s">
        <v>71</v>
      </c>
      <c r="D73" s="10"/>
      <c r="E73" s="10"/>
      <c r="F73" s="11">
        <f>F29/1000</f>
        <v>123255.63399999998</v>
      </c>
      <c r="G73" s="11"/>
      <c r="H73" s="11">
        <f t="shared" si="5"/>
        <v>70234.970058780833</v>
      </c>
      <c r="I73" s="11">
        <f t="shared" si="5"/>
        <v>14790.111287372732</v>
      </c>
      <c r="J73" s="11">
        <f t="shared" si="5"/>
        <v>15209.276544748276</v>
      </c>
      <c r="K73" s="11">
        <f t="shared" si="5"/>
        <v>9506.4521134040333</v>
      </c>
      <c r="L73" s="11">
        <f>(SUM(S29:U29))/1000</f>
        <v>6827.3930521308366</v>
      </c>
      <c r="M73" s="11">
        <f t="shared" si="6"/>
        <v>2825.1276967124049</v>
      </c>
      <c r="N73" s="11">
        <f t="shared" si="6"/>
        <v>2123.9930760623142</v>
      </c>
      <c r="O73" s="11">
        <f>(SUM(W29:X29))/1000</f>
        <v>647.42573912806472</v>
      </c>
      <c r="P73" s="11">
        <f>P29/1000</f>
        <v>991.98009322577138</v>
      </c>
      <c r="Q73" s="11">
        <f>(SUM(Z29:AA29))/1000</f>
        <v>98.904338434723499</v>
      </c>
      <c r="R73" s="7"/>
      <c r="S73" s="8"/>
      <c r="T73" s="8"/>
      <c r="U73" s="8"/>
      <c r="W73" s="8"/>
      <c r="X73" s="8"/>
      <c r="Z73" s="8"/>
      <c r="AA73" s="8"/>
    </row>
    <row r="74" spans="1:27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S74" s="8"/>
      <c r="T74" s="8"/>
      <c r="U74" s="8"/>
      <c r="W74" s="8"/>
      <c r="X74" s="8"/>
      <c r="Z74" s="8"/>
      <c r="AA74" s="8"/>
    </row>
    <row r="75" spans="1:27">
      <c r="C75" t="s">
        <v>72</v>
      </c>
      <c r="F75" s="8">
        <f>F69-SUM(F71:F73)</f>
        <v>300163.73399999971</v>
      </c>
      <c r="G75" s="8"/>
      <c r="H75" s="8">
        <f t="shared" ref="H75:Q75" si="7">H69-SUM(H71:H73)</f>
        <v>139090.72947697295</v>
      </c>
      <c r="I75" s="8">
        <f t="shared" si="7"/>
        <v>45538.121990058455</v>
      </c>
      <c r="J75" s="8">
        <f t="shared" si="7"/>
        <v>54975.061825318116</v>
      </c>
      <c r="K75" s="8">
        <f t="shared" si="7"/>
        <v>25509.812099425966</v>
      </c>
      <c r="L75" s="8">
        <f t="shared" si="7"/>
        <v>22433.024193029618</v>
      </c>
      <c r="M75" s="8">
        <f t="shared" si="7"/>
        <v>2345.8746357076743</v>
      </c>
      <c r="N75" s="8">
        <f t="shared" si="7"/>
        <v>3600.6892493310079</v>
      </c>
      <c r="O75" s="8">
        <f t="shared" si="7"/>
        <v>3009.6041591803596</v>
      </c>
      <c r="P75" s="8">
        <f t="shared" si="7"/>
        <v>3426.3838257569223</v>
      </c>
      <c r="Q75" s="8">
        <f t="shared" si="7"/>
        <v>234.43254521903236</v>
      </c>
      <c r="R75" s="7"/>
      <c r="S75" s="8"/>
      <c r="T75" s="8"/>
      <c r="U75" s="8"/>
      <c r="W75" s="8"/>
      <c r="X75" s="8"/>
      <c r="Z75" s="8"/>
      <c r="AA75" s="8"/>
    </row>
    <row r="76" spans="1:27" ht="8.25" customHeight="1"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7"/>
      <c r="S76" s="8"/>
      <c r="T76" s="8"/>
      <c r="U76" s="8"/>
      <c r="W76" s="8"/>
      <c r="X76" s="8"/>
      <c r="Z76" s="8"/>
      <c r="AA76" s="8"/>
    </row>
    <row r="77" spans="1:27">
      <c r="C77" t="s">
        <v>73</v>
      </c>
      <c r="D77" s="15">
        <v>3.3799999999999997E-2</v>
      </c>
      <c r="F77" s="8">
        <f>F64*$D$77</f>
        <v>127464.71269479996</v>
      </c>
      <c r="G77" s="8"/>
      <c r="H77" s="8">
        <f t="shared" ref="H77:Q77" si="8">H64*$D$77</f>
        <v>73939.600886091517</v>
      </c>
      <c r="I77" s="8">
        <f t="shared" si="8"/>
        <v>15163.345708739058</v>
      </c>
      <c r="J77" s="8">
        <f t="shared" si="8"/>
        <v>15411.553907751395</v>
      </c>
      <c r="K77" s="8">
        <f t="shared" si="8"/>
        <v>9119.7345054983707</v>
      </c>
      <c r="L77" s="8">
        <f t="shared" si="8"/>
        <v>6989.1662844384991</v>
      </c>
      <c r="M77" s="8">
        <f t="shared" si="8"/>
        <v>2641.966176532208</v>
      </c>
      <c r="N77" s="8">
        <f t="shared" si="8"/>
        <v>1857.6203821316283</v>
      </c>
      <c r="O77" s="8">
        <f t="shared" si="8"/>
        <v>1148.0779824813976</v>
      </c>
      <c r="P77" s="8">
        <f t="shared" si="8"/>
        <v>1057.775057221251</v>
      </c>
      <c r="Q77" s="8">
        <f t="shared" si="8"/>
        <v>135.87180391468658</v>
      </c>
      <c r="R77" s="7"/>
      <c r="S77" s="8"/>
      <c r="T77" s="8"/>
      <c r="U77" s="8"/>
      <c r="W77" s="8"/>
      <c r="X77" s="8"/>
      <c r="Z77" s="8"/>
      <c r="AA77" s="8"/>
    </row>
    <row r="78" spans="1:27" ht="8.25" customHeight="1">
      <c r="D78" s="16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S78" s="8"/>
      <c r="T78" s="8"/>
      <c r="U78" s="8"/>
      <c r="W78" s="8"/>
      <c r="X78" s="8"/>
      <c r="Z78" s="8"/>
      <c r="AA78" s="8"/>
    </row>
    <row r="79" spans="1:27">
      <c r="C79" t="s">
        <v>74</v>
      </c>
      <c r="D79" s="16"/>
      <c r="F79" s="8">
        <f>F75-F77</f>
        <v>172699.02130519974</v>
      </c>
      <c r="G79" s="8"/>
      <c r="H79" s="8">
        <f t="shared" ref="H79:Q79" si="9">H75-H77</f>
        <v>65151.128590881432</v>
      </c>
      <c r="I79" s="8">
        <f t="shared" si="9"/>
        <v>30374.776281319399</v>
      </c>
      <c r="J79" s="8">
        <f t="shared" si="9"/>
        <v>39563.50791756672</v>
      </c>
      <c r="K79" s="8">
        <f t="shared" si="9"/>
        <v>16390.077593927595</v>
      </c>
      <c r="L79" s="8">
        <f t="shared" si="9"/>
        <v>15443.857908591119</v>
      </c>
      <c r="M79" s="8">
        <f t="shared" si="9"/>
        <v>-296.09154082453369</v>
      </c>
      <c r="N79" s="8">
        <f t="shared" si="9"/>
        <v>1743.0688671993796</v>
      </c>
      <c r="O79" s="8">
        <f t="shared" si="9"/>
        <v>1861.526176698962</v>
      </c>
      <c r="P79" s="8">
        <f t="shared" si="9"/>
        <v>2368.6087685356715</v>
      </c>
      <c r="Q79" s="8">
        <f t="shared" si="9"/>
        <v>98.560741304345783</v>
      </c>
      <c r="R79" s="7"/>
      <c r="S79" s="8"/>
      <c r="T79" s="8"/>
      <c r="U79" s="8"/>
      <c r="W79" s="8"/>
      <c r="X79" s="8"/>
      <c r="Z79" s="8"/>
      <c r="AA79" s="8"/>
    </row>
    <row r="80" spans="1:27">
      <c r="C80" t="s">
        <v>75</v>
      </c>
      <c r="D80" s="17">
        <f>69576249/(F79*1000)</f>
        <v>0.402875757338789</v>
      </c>
      <c r="F80" s="8">
        <f>$D$80*F79</f>
        <v>69576.248999999996</v>
      </c>
      <c r="G80" s="8"/>
      <c r="H80" s="8">
        <f t="shared" ref="H80:Q80" si="10">$D$80*H79</f>
        <v>26247.810272528186</v>
      </c>
      <c r="I80" s="8">
        <f t="shared" si="10"/>
        <v>12237.260998332838</v>
      </c>
      <c r="J80" s="8">
        <f t="shared" si="10"/>
        <v>15939.178215268867</v>
      </c>
      <c r="K80" s="8">
        <f t="shared" si="10"/>
        <v>6603.1649234950964</v>
      </c>
      <c r="L80" s="8">
        <f t="shared" si="10"/>
        <v>6221.9559511562929</v>
      </c>
      <c r="M80" s="8">
        <f t="shared" si="10"/>
        <v>-119.28810375129298</v>
      </c>
      <c r="N80" s="8">
        <f t="shared" si="10"/>
        <v>702.24018996661505</v>
      </c>
      <c r="O80" s="8">
        <f t="shared" si="10"/>
        <v>749.96376824357469</v>
      </c>
      <c r="P80" s="8">
        <f t="shared" si="10"/>
        <v>954.25505146310502</v>
      </c>
      <c r="Q80" s="8">
        <f t="shared" si="10"/>
        <v>39.707733296860766</v>
      </c>
      <c r="R80" s="7"/>
      <c r="S80" s="8"/>
      <c r="T80" s="8"/>
      <c r="U80" s="8"/>
      <c r="W80" s="8"/>
      <c r="X80" s="8"/>
      <c r="Z80" s="8"/>
      <c r="AA80" s="8"/>
    </row>
    <row r="81" spans="3:27" ht="8.25" customHeight="1">
      <c r="D81" s="16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S81" s="8"/>
      <c r="T81" s="8"/>
      <c r="U81" s="8"/>
      <c r="W81" s="8"/>
      <c r="X81" s="8"/>
      <c r="Z81" s="8"/>
      <c r="AA81" s="8"/>
    </row>
    <row r="82" spans="3:27">
      <c r="C82" t="s">
        <v>50</v>
      </c>
      <c r="D82" s="16"/>
      <c r="F82" s="8">
        <f>F75-F80</f>
        <v>230587.48499999969</v>
      </c>
      <c r="G82" s="8"/>
      <c r="H82" s="8">
        <f t="shared" ref="H82:Q82" si="11">H75-H80</f>
        <v>112842.91920444477</v>
      </c>
      <c r="I82" s="8">
        <f t="shared" si="11"/>
        <v>33300.860991725618</v>
      </c>
      <c r="J82" s="8">
        <f t="shared" si="11"/>
        <v>39035.883610049248</v>
      </c>
      <c r="K82" s="8">
        <f t="shared" si="11"/>
        <v>18906.64717593087</v>
      </c>
      <c r="L82" s="8">
        <f t="shared" si="11"/>
        <v>16211.068241873325</v>
      </c>
      <c r="M82" s="8">
        <f t="shared" si="11"/>
        <v>2465.1627394589673</v>
      </c>
      <c r="N82" s="8">
        <f t="shared" si="11"/>
        <v>2898.4490593643927</v>
      </c>
      <c r="O82" s="8">
        <f t="shared" si="11"/>
        <v>2259.640390936785</v>
      </c>
      <c r="P82" s="8">
        <f t="shared" si="11"/>
        <v>2472.1287742938175</v>
      </c>
      <c r="Q82" s="8">
        <f t="shared" si="11"/>
        <v>194.7248119221716</v>
      </c>
      <c r="R82" s="7"/>
      <c r="S82" s="8"/>
      <c r="T82" s="8"/>
      <c r="U82" s="8"/>
      <c r="W82" s="8"/>
      <c r="X82" s="8"/>
      <c r="Z82" s="8"/>
      <c r="AA82" s="8"/>
    </row>
    <row r="83" spans="3:27" ht="8.25" customHeight="1">
      <c r="D83" s="16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S83" s="8"/>
      <c r="T83" s="8"/>
      <c r="U83" s="8"/>
      <c r="W83" s="8"/>
      <c r="X83" s="8"/>
      <c r="Z83" s="8"/>
      <c r="AA83" s="8"/>
    </row>
    <row r="84" spans="3:27">
      <c r="C84" t="s">
        <v>76</v>
      </c>
      <c r="D84" s="18">
        <v>8.5599999999999996E-2</v>
      </c>
      <c r="F84" s="8">
        <f>F64*$D$84</f>
        <v>322810.04161759996</v>
      </c>
      <c r="G84" s="8"/>
      <c r="H84" s="8">
        <f t="shared" ref="H84:Q84" si="12">H64*$D$84</f>
        <v>187255.32058726135</v>
      </c>
      <c r="I84" s="8">
        <f t="shared" si="12"/>
        <v>38401.845936924954</v>
      </c>
      <c r="J84" s="8">
        <f t="shared" si="12"/>
        <v>39030.444216080454</v>
      </c>
      <c r="K84" s="8">
        <f t="shared" si="12"/>
        <v>23096.132357120136</v>
      </c>
      <c r="L84" s="8">
        <f t="shared" si="12"/>
        <v>17700.37378544188</v>
      </c>
      <c r="M84" s="8">
        <f t="shared" si="12"/>
        <v>6690.8965890874852</v>
      </c>
      <c r="N84" s="8">
        <f t="shared" si="12"/>
        <v>4704.5060565227041</v>
      </c>
      <c r="O84" s="8">
        <f t="shared" si="12"/>
        <v>2907.5584408404625</v>
      </c>
      <c r="P84" s="8">
        <f t="shared" si="12"/>
        <v>2678.8622750928726</v>
      </c>
      <c r="Q84" s="8">
        <f t="shared" si="12"/>
        <v>344.10137322772698</v>
      </c>
      <c r="R84" s="7"/>
      <c r="S84" s="8"/>
      <c r="T84" s="8"/>
      <c r="U84" s="8"/>
      <c r="W84" s="8"/>
      <c r="X84" s="8"/>
      <c r="Z84" s="8"/>
      <c r="AA84" s="8"/>
    </row>
    <row r="85" spans="3:27">
      <c r="C85" t="s">
        <v>77</v>
      </c>
      <c r="F85" s="8">
        <f>F84-F82</f>
        <v>92222.556617600261</v>
      </c>
      <c r="G85" s="8"/>
      <c r="H85" s="8">
        <f t="shared" ref="H85:Q85" si="13">H84-H82</f>
        <v>74412.401382816577</v>
      </c>
      <c r="I85" s="8">
        <f t="shared" si="13"/>
        <v>5100.9849451993359</v>
      </c>
      <c r="J85" s="8">
        <f t="shared" si="13"/>
        <v>-5.4393939687943202</v>
      </c>
      <c r="K85" s="8">
        <f t="shared" si="13"/>
        <v>4189.4851811892659</v>
      </c>
      <c r="L85" s="8">
        <f t="shared" si="13"/>
        <v>1489.3055435685546</v>
      </c>
      <c r="M85" s="8">
        <f t="shared" si="13"/>
        <v>4225.7338496285174</v>
      </c>
      <c r="N85" s="8">
        <f t="shared" si="13"/>
        <v>1806.0569971583113</v>
      </c>
      <c r="O85" s="8">
        <f t="shared" si="13"/>
        <v>647.91804990367746</v>
      </c>
      <c r="P85" s="8">
        <f t="shared" si="13"/>
        <v>206.73350079905504</v>
      </c>
      <c r="Q85" s="8">
        <f t="shared" si="13"/>
        <v>149.37656130555538</v>
      </c>
      <c r="R85" s="7"/>
      <c r="S85" s="8"/>
      <c r="T85" s="8"/>
      <c r="U85" s="8"/>
      <c r="W85" s="8"/>
      <c r="X85" s="8"/>
      <c r="Z85" s="8"/>
      <c r="AA85" s="8"/>
    </row>
    <row r="86" spans="3:27">
      <c r="C86" t="s">
        <v>56</v>
      </c>
      <c r="F86" s="13">
        <v>0.62126199999999998</v>
      </c>
      <c r="G86" s="8"/>
      <c r="H86" s="13">
        <v>0.62126199999999998</v>
      </c>
      <c r="I86" s="13">
        <v>0.62126199999999998</v>
      </c>
      <c r="J86" s="13">
        <v>0.62126199999999998</v>
      </c>
      <c r="K86" s="13">
        <v>0.62126199999999998</v>
      </c>
      <c r="L86" s="13">
        <v>0.62126199999999998</v>
      </c>
      <c r="M86" s="13">
        <v>0.62126199999999998</v>
      </c>
      <c r="N86" s="13">
        <v>0.62126199999999998</v>
      </c>
      <c r="O86" s="13">
        <v>0.62126199999999998</v>
      </c>
      <c r="P86" s="13">
        <v>0.62126199999999998</v>
      </c>
      <c r="Q86" s="13">
        <v>0.62126199999999998</v>
      </c>
      <c r="R86" s="7"/>
      <c r="S86" s="8"/>
      <c r="T86" s="8"/>
      <c r="U86" s="8"/>
      <c r="W86" s="8"/>
      <c r="X86" s="8"/>
      <c r="Z86" s="8"/>
      <c r="AA86" s="8"/>
    </row>
    <row r="87" spans="3:27">
      <c r="C87" t="s">
        <v>57</v>
      </c>
      <c r="F87" s="8">
        <f>F85/F86</f>
        <v>148443.903888537</v>
      </c>
      <c r="G87" s="8"/>
      <c r="H87" s="8">
        <f t="shared" ref="H87:Q87" si="14">H85/H86</f>
        <v>119776.19970771845</v>
      </c>
      <c r="I87" s="8">
        <f t="shared" si="14"/>
        <v>8210.6823613859142</v>
      </c>
      <c r="J87" s="8">
        <f t="shared" si="14"/>
        <v>-8.7553946141793961</v>
      </c>
      <c r="K87" s="8">
        <f t="shared" si="14"/>
        <v>6743.5078617222134</v>
      </c>
      <c r="L87" s="8">
        <f t="shared" si="14"/>
        <v>2397.2262001676504</v>
      </c>
      <c r="M87" s="8">
        <f t="shared" si="14"/>
        <v>6801.8546919472265</v>
      </c>
      <c r="N87" s="8">
        <f t="shared" si="14"/>
        <v>2907.0778466384736</v>
      </c>
      <c r="O87" s="8">
        <f t="shared" si="14"/>
        <v>1042.9062938078903</v>
      </c>
      <c r="P87" s="8">
        <f t="shared" si="14"/>
        <v>332.76379498352554</v>
      </c>
      <c r="Q87" s="8">
        <f t="shared" si="14"/>
        <v>240.44052477948981</v>
      </c>
      <c r="R87" s="7"/>
      <c r="S87" s="8"/>
      <c r="T87" s="8"/>
      <c r="U87" s="8"/>
      <c r="W87" s="8"/>
      <c r="X87" s="8"/>
      <c r="Z87" s="8"/>
      <c r="AA87" s="8"/>
    </row>
    <row r="88" spans="3:27" ht="8.25" customHeight="1"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S88" s="8"/>
      <c r="T88" s="8"/>
      <c r="U88" s="8"/>
      <c r="W88" s="8"/>
      <c r="X88" s="8"/>
      <c r="Z88" s="8"/>
      <c r="AA88" s="8"/>
    </row>
    <row r="89" spans="3:27">
      <c r="C89" t="s">
        <v>58</v>
      </c>
      <c r="F89" s="8">
        <f>F87+F69</f>
        <v>2205883.732888537</v>
      </c>
      <c r="G89" s="8"/>
      <c r="H89" s="8">
        <f t="shared" ref="H89:Q89" si="15">H87+H69</f>
        <v>1238908.4636908416</v>
      </c>
      <c r="I89" s="8">
        <f t="shared" si="15"/>
        <v>265249.03450014081</v>
      </c>
      <c r="J89" s="8">
        <f t="shared" si="15"/>
        <v>279293.25316929899</v>
      </c>
      <c r="K89" s="8">
        <f t="shared" si="15"/>
        <v>177250.05790982422</v>
      </c>
      <c r="L89" s="8">
        <f t="shared" si="15"/>
        <v>125062.08906897527</v>
      </c>
      <c r="M89" s="8">
        <f t="shared" si="15"/>
        <v>52581.781843035635</v>
      </c>
      <c r="N89" s="8">
        <f t="shared" si="15"/>
        <v>40351.667542166353</v>
      </c>
      <c r="O89" s="8">
        <f t="shared" si="15"/>
        <v>8557.3849161069666</v>
      </c>
      <c r="P89" s="8">
        <f t="shared" si="15"/>
        <v>17028.126102076349</v>
      </c>
      <c r="Q89" s="8">
        <f t="shared" si="15"/>
        <v>1601.8741460702638</v>
      </c>
      <c r="R89" s="7"/>
      <c r="S89" s="8"/>
      <c r="T89" s="8"/>
      <c r="U89" s="8"/>
      <c r="W89" s="8"/>
      <c r="X89" s="8"/>
      <c r="Z89" s="8"/>
      <c r="AA89" s="8"/>
    </row>
    <row r="90" spans="3:27">
      <c r="C90" t="s">
        <v>78</v>
      </c>
      <c r="F90" s="4">
        <f>F66/(F89-F68-F67)</f>
        <v>0.93102652202365876</v>
      </c>
      <c r="G90" s="8"/>
      <c r="H90" s="4">
        <f>H66/(H89-H68-H67)</f>
        <v>0.90066541584879445</v>
      </c>
      <c r="I90" s="4">
        <f t="shared" ref="I90:Q90" si="16">I66/(I89-I68-I67)</f>
        <v>0.96837073339177449</v>
      </c>
      <c r="J90" s="4">
        <f t="shared" si="16"/>
        <v>1.0000318979113267</v>
      </c>
      <c r="K90" s="4">
        <f t="shared" si="16"/>
        <v>0.96131134097050619</v>
      </c>
      <c r="L90" s="4">
        <f t="shared" si="16"/>
        <v>0.98043025607157008</v>
      </c>
      <c r="M90" s="4">
        <f t="shared" si="16"/>
        <v>0.86836785667587957</v>
      </c>
      <c r="N90" s="4">
        <f t="shared" si="16"/>
        <v>0.92401295536312911</v>
      </c>
      <c r="O90" s="4">
        <f t="shared" si="16"/>
        <v>0.85523225564339778</v>
      </c>
      <c r="P90" s="4">
        <f t="shared" si="16"/>
        <v>0.98023040507669335</v>
      </c>
      <c r="Q90" s="4">
        <f t="shared" si="16"/>
        <v>0.84629646105413359</v>
      </c>
      <c r="R90" s="7"/>
      <c r="S90" s="8"/>
      <c r="T90" s="8"/>
      <c r="U90" s="8"/>
      <c r="W90" s="8"/>
      <c r="X90" s="8"/>
      <c r="Z90" s="8"/>
      <c r="AA90" s="8"/>
    </row>
    <row r="91" spans="3:27">
      <c r="C91" t="s">
        <v>79</v>
      </c>
      <c r="F91" s="14">
        <f>F90/$F$90</f>
        <v>1</v>
      </c>
      <c r="G91" s="8"/>
      <c r="H91" s="14">
        <f t="shared" ref="H91:Q91" si="17">H90/$F$90</f>
        <v>0.96738964416516071</v>
      </c>
      <c r="I91" s="14">
        <f t="shared" si="17"/>
        <v>1.0401107922113166</v>
      </c>
      <c r="J91" s="14">
        <f t="shared" si="17"/>
        <v>1.074117518948525</v>
      </c>
      <c r="K91" s="14">
        <f t="shared" si="17"/>
        <v>1.0325284170004319</v>
      </c>
      <c r="L91" s="14">
        <f t="shared" si="17"/>
        <v>1.0530637236203846</v>
      </c>
      <c r="M91" s="14">
        <f t="shared" si="17"/>
        <v>0.93269937658533542</v>
      </c>
      <c r="N91" s="14">
        <f t="shared" si="17"/>
        <v>0.99246684547150699</v>
      </c>
      <c r="O91" s="14">
        <f t="shared" si="17"/>
        <v>0.91859064743341978</v>
      </c>
      <c r="P91" s="14">
        <f t="shared" si="17"/>
        <v>1.0528490670127055</v>
      </c>
      <c r="Q91" s="14">
        <f t="shared" si="17"/>
        <v>0.90899286006873603</v>
      </c>
      <c r="S91" s="8"/>
      <c r="T91" s="8"/>
      <c r="U91" s="8"/>
      <c r="W91" s="8"/>
      <c r="X91" s="8"/>
      <c r="Z91" s="8"/>
      <c r="AA91" s="8"/>
    </row>
    <row r="92" spans="3:27" ht="8.25" customHeight="1"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S92" s="8"/>
      <c r="T92" s="8"/>
      <c r="U92" s="8"/>
      <c r="W92" s="8"/>
      <c r="X92" s="8"/>
      <c r="Z92" s="8"/>
      <c r="AA92" s="8"/>
    </row>
    <row r="93" spans="3:27" ht="8.25" customHeight="1"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S93" s="8"/>
      <c r="T93" s="8"/>
      <c r="U93" s="8"/>
      <c r="W93" s="8"/>
      <c r="X93" s="8"/>
      <c r="Z93" s="8"/>
      <c r="AA93" s="8"/>
    </row>
    <row r="94" spans="3:27">
      <c r="C94" t="s">
        <v>80</v>
      </c>
      <c r="F94" s="8">
        <f>SUM(H94:Q94)</f>
        <v>148443.905</v>
      </c>
      <c r="G94" s="8"/>
      <c r="H94" s="8">
        <v>90905.672000000006</v>
      </c>
      <c r="I94" s="8">
        <v>15781.58</v>
      </c>
      <c r="J94" s="8">
        <v>11488.273999999999</v>
      </c>
      <c r="K94" s="8">
        <v>14025.673000000001</v>
      </c>
      <c r="L94" s="8">
        <v>7539.7910000000002</v>
      </c>
      <c r="M94" s="8">
        <v>3896.4160000000002</v>
      </c>
      <c r="N94" s="8">
        <v>2959.0520000000001</v>
      </c>
      <c r="O94" s="8">
        <v>515.721</v>
      </c>
      <c r="P94" s="8">
        <v>1035.8219999999999</v>
      </c>
      <c r="Q94" s="8">
        <v>295.904</v>
      </c>
      <c r="S94" s="8"/>
      <c r="T94" s="8"/>
      <c r="U94" s="8"/>
      <c r="W94" s="8"/>
      <c r="X94" s="8"/>
      <c r="Z94" s="8"/>
      <c r="AA94" s="8"/>
    </row>
    <row r="95" spans="3:27">
      <c r="C95" s="22" t="s">
        <v>81</v>
      </c>
      <c r="D95" s="22"/>
      <c r="E95" s="22"/>
      <c r="F95" s="9">
        <f>F94+F69</f>
        <v>2205883.7339999997</v>
      </c>
      <c r="G95" s="9"/>
      <c r="H95" s="9">
        <f>H94+H69</f>
        <v>1210037.9359831233</v>
      </c>
      <c r="I95" s="9">
        <f t="shared" ref="I95:Q95" si="18">I94+I69</f>
        <v>272819.93213875487</v>
      </c>
      <c r="J95" s="9">
        <f t="shared" si="18"/>
        <v>290790.28256391315</v>
      </c>
      <c r="K95" s="9">
        <f t="shared" si="18"/>
        <v>184532.22304810202</v>
      </c>
      <c r="L95" s="9">
        <f t="shared" si="18"/>
        <v>130204.65386880761</v>
      </c>
      <c r="M95" s="9">
        <f t="shared" si="18"/>
        <v>49676.343151088404</v>
      </c>
      <c r="N95" s="9">
        <f t="shared" si="18"/>
        <v>40403.641695527884</v>
      </c>
      <c r="O95" s="9">
        <f t="shared" si="18"/>
        <v>8030.1996222990765</v>
      </c>
      <c r="P95" s="9">
        <f t="shared" si="18"/>
        <v>17731.184307092823</v>
      </c>
      <c r="Q95" s="9">
        <f t="shared" si="18"/>
        <v>1657.337621290774</v>
      </c>
      <c r="S95" s="8"/>
      <c r="T95" s="8"/>
      <c r="U95" s="8"/>
      <c r="W95" s="8"/>
      <c r="X95" s="8"/>
      <c r="Z95" s="8"/>
      <c r="AA95" s="8"/>
    </row>
    <row r="96" spans="3:27">
      <c r="C96" s="22" t="s">
        <v>82</v>
      </c>
      <c r="D96" s="22"/>
      <c r="E96" s="22"/>
      <c r="F96" s="23">
        <f>(F95-F68-F67)/(F89-F68-F67)</f>
        <v>1.0000000005164338</v>
      </c>
      <c r="G96" s="9"/>
      <c r="H96" s="23">
        <f>(H95-H68-H67)/(H89-H68-H67)</f>
        <v>0.9760566634183564</v>
      </c>
      <c r="I96" s="23">
        <f t="shared" ref="I96:Q96" si="19">(I95-I68-I67)/(I89-I68-I67)</f>
        <v>1.0291646819759432</v>
      </c>
      <c r="J96" s="23">
        <f t="shared" si="19"/>
        <v>1.0418863158441791</v>
      </c>
      <c r="K96" s="23">
        <f t="shared" si="19"/>
        <v>1.0417790280382864</v>
      </c>
      <c r="L96" s="23">
        <f t="shared" si="19"/>
        <v>1.0419813016648316</v>
      </c>
      <c r="M96" s="23">
        <f t="shared" si="19"/>
        <v>0.94377281790941114</v>
      </c>
      <c r="N96" s="23">
        <f t="shared" si="19"/>
        <v>1.0013585333863739</v>
      </c>
      <c r="O96" s="23">
        <f t="shared" si="19"/>
        <v>0.92682043794761171</v>
      </c>
      <c r="P96" s="23">
        <f t="shared" si="19"/>
        <v>1.0417688947241717</v>
      </c>
      <c r="Q96" s="23">
        <f t="shared" si="19"/>
        <v>1.0354554725391947</v>
      </c>
      <c r="S96" s="8"/>
      <c r="T96" s="8"/>
      <c r="U96" s="8"/>
      <c r="W96" s="8"/>
      <c r="X96" s="8"/>
      <c r="Z96" s="8"/>
      <c r="AA96" s="8"/>
    </row>
    <row r="97" spans="3:27">
      <c r="C97" s="10"/>
      <c r="D97" s="10"/>
      <c r="E97" s="10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S97" s="8"/>
      <c r="T97" s="8"/>
      <c r="U97" s="8"/>
      <c r="W97" s="8"/>
      <c r="X97" s="8"/>
      <c r="Z97" s="8"/>
      <c r="AA97" s="8"/>
    </row>
    <row r="98" spans="3:27"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S98" s="8"/>
      <c r="T98" s="8"/>
      <c r="U98" s="8"/>
      <c r="W98" s="8"/>
      <c r="X98" s="8"/>
      <c r="Z98" s="8"/>
      <c r="AA98" s="8"/>
    </row>
    <row r="99" spans="3:27"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S99" s="8"/>
      <c r="T99" s="8"/>
      <c r="U99" s="8"/>
      <c r="W99" s="8"/>
      <c r="X99" s="8"/>
      <c r="Z99" s="8"/>
      <c r="AA99" s="8"/>
    </row>
    <row r="100" spans="3:27"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S100" s="8"/>
      <c r="T100" s="8"/>
      <c r="U100" s="8"/>
      <c r="W100" s="8"/>
      <c r="X100" s="8"/>
      <c r="Z100" s="8"/>
      <c r="AA100" s="8"/>
    </row>
    <row r="101" spans="3:27"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S101" s="8"/>
      <c r="T101" s="8"/>
      <c r="U101" s="8"/>
      <c r="W101" s="8"/>
      <c r="X101" s="8"/>
      <c r="Z101" s="8"/>
      <c r="AA101" s="8"/>
    </row>
    <row r="102" spans="3:27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S102" s="8"/>
      <c r="T102" s="8"/>
      <c r="U102" s="8"/>
      <c r="W102" s="8"/>
      <c r="X102" s="8"/>
      <c r="Z102" s="8"/>
      <c r="AA102" s="8"/>
    </row>
    <row r="103" spans="3:27"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S103" s="8"/>
      <c r="T103" s="8"/>
      <c r="U103" s="8"/>
      <c r="W103" s="8"/>
      <c r="X103" s="8"/>
      <c r="Z103" s="8"/>
      <c r="AA103" s="8"/>
    </row>
    <row r="104" spans="3:27"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S104" s="8"/>
      <c r="T104" s="8"/>
      <c r="U104" s="8"/>
      <c r="W104" s="8"/>
      <c r="X104" s="8"/>
      <c r="Z104" s="8"/>
      <c r="AA104" s="8"/>
    </row>
    <row r="105" spans="3:27"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S105" s="8"/>
      <c r="T105" s="8"/>
      <c r="U105" s="8"/>
      <c r="W105" s="8"/>
      <c r="X105" s="8"/>
      <c r="Z105" s="8"/>
      <c r="AA105" s="8"/>
    </row>
    <row r="106" spans="3:27"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S106" s="8"/>
      <c r="T106" s="8"/>
      <c r="U106" s="8"/>
      <c r="W106" s="8"/>
      <c r="X106" s="8"/>
      <c r="Z106" s="8"/>
      <c r="AA106" s="8"/>
    </row>
    <row r="107" spans="3:27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S107" s="8"/>
      <c r="T107" s="8"/>
      <c r="U107" s="8"/>
      <c r="W107" s="8"/>
      <c r="X107" s="8"/>
      <c r="Z107" s="8"/>
      <c r="AA107" s="8"/>
    </row>
    <row r="108" spans="3:27"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S108" s="8"/>
      <c r="T108" s="8"/>
      <c r="U108" s="8"/>
      <c r="W108" s="8"/>
      <c r="X108" s="8"/>
      <c r="Z108" s="8"/>
      <c r="AA108" s="8"/>
    </row>
    <row r="109" spans="3:27"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S109" s="8"/>
      <c r="T109" s="8"/>
      <c r="U109" s="8"/>
      <c r="W109" s="8"/>
      <c r="X109" s="8"/>
      <c r="Z109" s="8"/>
      <c r="AA109" s="8"/>
    </row>
    <row r="110" spans="3:27"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S110" s="8"/>
      <c r="T110" s="8"/>
      <c r="U110" s="8"/>
      <c r="W110" s="8"/>
      <c r="X110" s="8"/>
      <c r="Z110" s="8"/>
      <c r="AA110" s="8"/>
    </row>
    <row r="111" spans="3:27"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S111" s="8"/>
      <c r="T111" s="8"/>
      <c r="U111" s="8"/>
      <c r="W111" s="8"/>
      <c r="X111" s="8"/>
      <c r="Z111" s="8"/>
      <c r="AA111" s="8"/>
    </row>
    <row r="112" spans="3:27"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S112" s="8"/>
      <c r="T112" s="8"/>
      <c r="U112" s="8"/>
      <c r="W112" s="8"/>
      <c r="X112" s="8"/>
      <c r="Z112" s="8"/>
      <c r="AA112" s="8"/>
    </row>
    <row r="113" spans="6:27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S113" s="8"/>
      <c r="T113" s="8"/>
      <c r="U113" s="8"/>
      <c r="W113" s="8"/>
      <c r="X113" s="8"/>
      <c r="Z113" s="8"/>
      <c r="AA113" s="8"/>
    </row>
    <row r="114" spans="6:27"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S114" s="8"/>
      <c r="T114" s="8"/>
      <c r="U114" s="8"/>
      <c r="W114" s="8"/>
      <c r="X114" s="8"/>
      <c r="Z114" s="8"/>
      <c r="AA114" s="8"/>
    </row>
    <row r="115" spans="6:27"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S115" s="8"/>
      <c r="T115" s="8"/>
      <c r="U115" s="8"/>
      <c r="W115" s="8"/>
      <c r="X115" s="8"/>
      <c r="Z115" s="8"/>
      <c r="AA115" s="8"/>
    </row>
    <row r="116" spans="6:27"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S116" s="8"/>
      <c r="T116" s="8"/>
      <c r="U116" s="8"/>
      <c r="W116" s="8"/>
      <c r="X116" s="8"/>
      <c r="Z116" s="8"/>
      <c r="AA116" s="8"/>
    </row>
    <row r="117" spans="6:27"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S117" s="8"/>
      <c r="T117" s="8"/>
      <c r="U117" s="8"/>
      <c r="W117" s="8"/>
      <c r="X117" s="8"/>
      <c r="Z117" s="8"/>
      <c r="AA117" s="8"/>
    </row>
    <row r="118" spans="6:27"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S118" s="8"/>
      <c r="T118" s="8"/>
      <c r="U118" s="8"/>
      <c r="W118" s="8"/>
      <c r="X118" s="8"/>
      <c r="Z118" s="8"/>
      <c r="AA118" s="8"/>
    </row>
    <row r="119" spans="6:27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S119" s="8"/>
      <c r="T119" s="8"/>
      <c r="U119" s="8"/>
      <c r="W119" s="8"/>
      <c r="X119" s="8"/>
      <c r="Z119" s="8"/>
      <c r="AA119" s="8"/>
    </row>
    <row r="120" spans="6:27"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S120" s="8"/>
      <c r="T120" s="8"/>
      <c r="U120" s="8"/>
      <c r="W120" s="8"/>
      <c r="X120" s="8"/>
      <c r="Z120" s="8"/>
      <c r="AA120" s="8"/>
    </row>
    <row r="121" spans="6:27"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S121" s="8"/>
      <c r="T121" s="8"/>
      <c r="U121" s="8"/>
      <c r="W121" s="8"/>
      <c r="X121" s="8"/>
      <c r="Z121" s="8"/>
      <c r="AA121" s="8"/>
    </row>
    <row r="122" spans="6:27"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S122" s="8"/>
      <c r="T122" s="8"/>
      <c r="U122" s="8"/>
      <c r="W122" s="8"/>
      <c r="X122" s="8"/>
      <c r="Z122" s="8"/>
      <c r="AA122" s="8"/>
    </row>
    <row r="123" spans="6:27"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S123" s="8"/>
      <c r="T123" s="8"/>
      <c r="U123" s="8"/>
      <c r="W123" s="8"/>
      <c r="X123" s="8"/>
      <c r="Z123" s="8"/>
      <c r="AA123" s="8"/>
    </row>
    <row r="124" spans="6:27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S124" s="8"/>
      <c r="T124" s="8"/>
      <c r="U124" s="8"/>
      <c r="W124" s="8"/>
      <c r="X124" s="8"/>
      <c r="Z124" s="8"/>
      <c r="AA124" s="8"/>
    </row>
    <row r="125" spans="6:27"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S125" s="8"/>
      <c r="T125" s="8"/>
      <c r="U125" s="8"/>
      <c r="W125" s="8"/>
      <c r="X125" s="8"/>
      <c r="Z125" s="8"/>
      <c r="AA125" s="8"/>
    </row>
    <row r="126" spans="6:27"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S126" s="8"/>
      <c r="T126" s="8"/>
      <c r="U126" s="8"/>
      <c r="W126" s="8"/>
      <c r="X126" s="8"/>
      <c r="Z126" s="8"/>
      <c r="AA126" s="8"/>
    </row>
    <row r="127" spans="6:27"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S127" s="8"/>
      <c r="T127" s="8"/>
      <c r="U127" s="8"/>
      <c r="W127" s="8"/>
      <c r="X127" s="8"/>
      <c r="Z127" s="8"/>
      <c r="AA127" s="8"/>
    </row>
    <row r="128" spans="6:27"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S128" s="8"/>
      <c r="T128" s="8"/>
      <c r="U128" s="8"/>
      <c r="W128" s="8"/>
      <c r="X128" s="8"/>
      <c r="Z128" s="8"/>
      <c r="AA128" s="8"/>
    </row>
    <row r="129" spans="6:27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S129" s="8"/>
      <c r="T129" s="8"/>
      <c r="U129" s="8"/>
      <c r="W129" s="8"/>
      <c r="X129" s="8"/>
      <c r="Z129" s="8"/>
      <c r="AA129" s="8"/>
    </row>
    <row r="130" spans="6:27"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S130" s="8"/>
      <c r="T130" s="8"/>
      <c r="U130" s="8"/>
      <c r="W130" s="8"/>
      <c r="X130" s="8"/>
      <c r="Z130" s="8"/>
      <c r="AA130" s="8"/>
    </row>
    <row r="131" spans="6:27"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S131" s="8"/>
      <c r="T131" s="8"/>
      <c r="U131" s="8"/>
      <c r="W131" s="8"/>
      <c r="X131" s="8"/>
      <c r="Z131" s="8"/>
      <c r="AA131" s="8"/>
    </row>
    <row r="132" spans="6:27"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S132" s="8"/>
      <c r="T132" s="8"/>
      <c r="U132" s="8"/>
      <c r="W132" s="8"/>
      <c r="X132" s="8"/>
      <c r="Z132" s="8"/>
      <c r="AA132" s="8"/>
    </row>
    <row r="133" spans="6:27"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S133" s="8"/>
      <c r="T133" s="8"/>
      <c r="U133" s="8"/>
      <c r="W133" s="8"/>
      <c r="X133" s="8"/>
      <c r="Z133" s="8"/>
      <c r="AA133" s="8"/>
    </row>
    <row r="134" spans="6:27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S134" s="8"/>
      <c r="T134" s="8"/>
      <c r="U134" s="8"/>
      <c r="W134" s="8"/>
      <c r="X134" s="8"/>
      <c r="Z134" s="8"/>
      <c r="AA134" s="8"/>
    </row>
    <row r="135" spans="6:27"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S135" s="8"/>
      <c r="T135" s="8"/>
      <c r="U135" s="8"/>
      <c r="W135" s="8"/>
      <c r="X135" s="8"/>
      <c r="Z135" s="8"/>
      <c r="AA135" s="8"/>
    </row>
    <row r="136" spans="6:27"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S136" s="8"/>
      <c r="T136" s="8"/>
      <c r="U136" s="8"/>
      <c r="W136" s="8"/>
      <c r="X136" s="8"/>
      <c r="Z136" s="8"/>
      <c r="AA136" s="8"/>
    </row>
    <row r="137" spans="6:27"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S137" s="8"/>
      <c r="T137" s="8"/>
      <c r="U137" s="8"/>
      <c r="W137" s="8"/>
      <c r="X137" s="8"/>
      <c r="Z137" s="8"/>
      <c r="AA137" s="8"/>
    </row>
    <row r="138" spans="6:27"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S138" s="8"/>
      <c r="T138" s="8"/>
      <c r="U138" s="8"/>
      <c r="W138" s="8"/>
      <c r="X138" s="8"/>
      <c r="Z138" s="8"/>
      <c r="AA138" s="8"/>
    </row>
    <row r="139" spans="6:27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S139" s="8"/>
      <c r="T139" s="8"/>
      <c r="U139" s="8"/>
      <c r="W139" s="8"/>
      <c r="X139" s="8"/>
      <c r="Z139" s="8"/>
      <c r="AA139" s="8"/>
    </row>
    <row r="140" spans="6:27"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S140" s="8"/>
      <c r="T140" s="8"/>
      <c r="U140" s="8"/>
      <c r="W140" s="8"/>
      <c r="X140" s="8"/>
      <c r="Z140" s="8"/>
      <c r="AA140" s="8"/>
    </row>
    <row r="141" spans="6:27"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S141" s="8"/>
      <c r="T141" s="8"/>
      <c r="U141" s="8"/>
      <c r="W141" s="8"/>
      <c r="X141" s="8"/>
      <c r="Z141" s="8"/>
      <c r="AA141" s="8"/>
    </row>
    <row r="142" spans="6:27"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S142" s="8"/>
      <c r="T142" s="8"/>
      <c r="U142" s="8"/>
      <c r="W142" s="8"/>
      <c r="X142" s="8"/>
      <c r="Z142" s="8"/>
      <c r="AA142" s="8"/>
    </row>
    <row r="143" spans="6:27"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S143" s="8"/>
      <c r="T143" s="8"/>
      <c r="U143" s="8"/>
      <c r="W143" s="8"/>
      <c r="X143" s="8"/>
      <c r="Z143" s="8"/>
      <c r="AA143" s="8"/>
    </row>
    <row r="144" spans="6:27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S144" s="8"/>
      <c r="T144" s="8"/>
      <c r="U144" s="8"/>
      <c r="W144" s="8"/>
      <c r="X144" s="8"/>
      <c r="Z144" s="8"/>
      <c r="AA144" s="8"/>
    </row>
    <row r="145" spans="6:27"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S145" s="8"/>
      <c r="T145" s="8"/>
      <c r="U145" s="8"/>
      <c r="W145" s="8"/>
      <c r="X145" s="8"/>
      <c r="Z145" s="8"/>
      <c r="AA145" s="8"/>
    </row>
    <row r="146" spans="6:27"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S146" s="8"/>
      <c r="T146" s="8"/>
      <c r="U146" s="8"/>
      <c r="W146" s="8"/>
      <c r="X146" s="8"/>
      <c r="Z146" s="8"/>
      <c r="AA146" s="8"/>
    </row>
    <row r="147" spans="6:27"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S147" s="8"/>
      <c r="T147" s="8"/>
      <c r="U147" s="8"/>
      <c r="W147" s="8"/>
      <c r="X147" s="8"/>
      <c r="Z147" s="8"/>
      <c r="AA147" s="8"/>
    </row>
    <row r="148" spans="6:27"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S148" s="8"/>
      <c r="T148" s="8"/>
      <c r="U148" s="8"/>
      <c r="W148" s="8"/>
      <c r="X148" s="8"/>
      <c r="Z148" s="8"/>
      <c r="AA148" s="8"/>
    </row>
    <row r="149" spans="6:27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S149" s="8"/>
      <c r="T149" s="8"/>
      <c r="U149" s="8"/>
      <c r="W149" s="8"/>
      <c r="X149" s="8"/>
      <c r="Z149" s="8"/>
      <c r="AA149" s="8"/>
    </row>
    <row r="150" spans="6:27"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S150" s="8"/>
      <c r="T150" s="8"/>
      <c r="U150" s="8"/>
      <c r="W150" s="8"/>
      <c r="X150" s="8"/>
      <c r="Z150" s="8"/>
      <c r="AA150" s="8"/>
    </row>
    <row r="151" spans="6:27"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S151" s="8"/>
      <c r="T151" s="8"/>
      <c r="U151" s="8"/>
      <c r="W151" s="8"/>
      <c r="X151" s="8"/>
      <c r="Z151" s="8"/>
      <c r="AA151" s="8"/>
    </row>
    <row r="152" spans="6:27"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S152" s="8"/>
      <c r="T152" s="8"/>
      <c r="U152" s="8"/>
      <c r="W152" s="8"/>
      <c r="X152" s="8"/>
      <c r="Z152" s="8"/>
      <c r="AA152" s="8"/>
    </row>
    <row r="153" spans="6:27"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S153" s="8"/>
      <c r="T153" s="8"/>
      <c r="U153" s="8"/>
      <c r="W153" s="8"/>
      <c r="X153" s="8"/>
      <c r="Z153" s="8"/>
      <c r="AA153" s="8"/>
    </row>
    <row r="154" spans="6:27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S154" s="8"/>
      <c r="T154" s="8"/>
      <c r="U154" s="8"/>
      <c r="W154" s="8"/>
      <c r="X154" s="8"/>
      <c r="Z154" s="8"/>
      <c r="AA154" s="8"/>
    </row>
    <row r="155" spans="6:27"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S155" s="8"/>
      <c r="T155" s="8"/>
      <c r="U155" s="8"/>
      <c r="W155" s="8"/>
      <c r="X155" s="8"/>
      <c r="Z155" s="8"/>
      <c r="AA155" s="8"/>
    </row>
    <row r="156" spans="6:27"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S156" s="8"/>
      <c r="T156" s="8"/>
      <c r="U156" s="8"/>
      <c r="W156" s="8"/>
      <c r="X156" s="8"/>
      <c r="Z156" s="8"/>
      <c r="AA156" s="8"/>
    </row>
    <row r="157" spans="6:27"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S157" s="8"/>
      <c r="T157" s="8"/>
      <c r="U157" s="8"/>
      <c r="W157" s="8"/>
      <c r="X157" s="8"/>
      <c r="Z157" s="8"/>
      <c r="AA157" s="8"/>
    </row>
  </sheetData>
  <mergeCells count="3">
    <mergeCell ref="C3:Q3"/>
    <mergeCell ref="C4:Q4"/>
    <mergeCell ref="C5:Q5"/>
  </mergeCells>
  <printOptions horizontalCentered="1"/>
  <pageMargins left="0.2" right="0.2" top="0.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DA5C60-4952-406E-9794-459183088147}"/>
</file>

<file path=customXml/itemProps2.xml><?xml version="1.0" encoding="utf-8"?>
<ds:datastoreItem xmlns:ds="http://schemas.openxmlformats.org/officeDocument/2006/customXml" ds:itemID="{E8425AE0-A5EB-4DDC-8925-6A0E2A350A10}"/>
</file>

<file path=customXml/itemProps3.xml><?xml version="1.0" encoding="utf-8"?>
<ds:datastoreItem xmlns:ds="http://schemas.openxmlformats.org/officeDocument/2006/customXml" ds:itemID="{0541FE50-C6A2-40E0-8E39-5A15FE3C7A9B}"/>
</file>

<file path=customXml/itemProps4.xml><?xml version="1.0" encoding="utf-8"?>
<ds:datastoreItem xmlns:ds="http://schemas.openxmlformats.org/officeDocument/2006/customXml" ds:itemID="{79858C17-4BA7-4118-AC0C-56997A0EF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GAW-3</vt:lpstr>
      <vt:lpstr>'GAW-3'!Print_Area</vt:lpstr>
      <vt:lpstr>'GAW-3'!Print_Titles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Lord</dc:creator>
  <cp:lastModifiedBy>graces1</cp:lastModifiedBy>
  <cp:lastPrinted>2009-11-16T19:01:49Z</cp:lastPrinted>
  <dcterms:created xsi:type="dcterms:W3CDTF">2009-11-12T19:24:44Z</dcterms:created>
  <dcterms:modified xsi:type="dcterms:W3CDTF">2009-11-16T19:03:31Z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