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Adjustments\3.02E PF Deferred Debits &amp; Credits\"/>
    </mc:Choice>
  </mc:AlternateContent>
  <bookViews>
    <workbookView xWindow="120" yWindow="45" windowWidth="11340" windowHeight="8580" tabRatio="716"/>
  </bookViews>
  <sheets>
    <sheet name="E-DDC-19" sheetId="22" r:id="rId1"/>
    <sheet name="Acerno_Cache_XXXXX" sheetId="23" state="veryHidden" r:id="rId2"/>
    <sheet name="E-DDC-20" sheetId="10" r:id="rId3"/>
  </sheets>
  <definedNames>
    <definedName name="_xlnm.Print_Area" localSheetId="2">'E-DDC-20'!$A$1:$K$153</definedName>
    <definedName name="_xlnm.Print_Titles" localSheetId="2">'E-DDC-20'!$1:$6</definedName>
  </definedNames>
  <calcPr calcId="152511"/>
</workbook>
</file>

<file path=xl/calcChain.xml><?xml version="1.0" encoding="utf-8"?>
<calcChain xmlns="http://schemas.openxmlformats.org/spreadsheetml/2006/main">
  <c r="C152" i="10" l="1"/>
  <c r="D18" i="22"/>
  <c r="E18" i="22" s="1"/>
  <c r="D19" i="22"/>
  <c r="E19" i="22" s="1"/>
  <c r="D20" i="22"/>
  <c r="D21" i="22"/>
  <c r="E21" i="22" s="1"/>
  <c r="D22" i="22"/>
  <c r="E22" i="22" s="1"/>
  <c r="D23" i="22"/>
  <c r="E23" i="22" s="1"/>
  <c r="D24" i="22"/>
  <c r="D25" i="22"/>
  <c r="E25" i="22" s="1"/>
  <c r="D26" i="22"/>
  <c r="E26" i="22" s="1"/>
  <c r="D17" i="22"/>
  <c r="E17" i="22" s="1"/>
  <c r="D16" i="22"/>
  <c r="E16" i="22" s="1"/>
  <c r="E20" i="22"/>
  <c r="E24" i="22"/>
  <c r="E10" i="22"/>
  <c r="D10" i="22"/>
  <c r="B24" i="22"/>
  <c r="B17" i="22" l="1"/>
  <c r="B18" i="22" s="1"/>
  <c r="B19" i="22" s="1"/>
  <c r="B20" i="22" s="1"/>
  <c r="B21" i="22" s="1"/>
  <c r="B22" i="22" s="1"/>
  <c r="B23" i="22" s="1"/>
  <c r="B26" i="22" s="1"/>
  <c r="I67" i="10" l="1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G7" i="10"/>
  <c r="I19" i="10"/>
  <c r="H15" i="10"/>
  <c r="I11" i="10"/>
  <c r="H11" i="10"/>
  <c r="J11" i="10" s="1"/>
  <c r="K11" i="10" s="1"/>
  <c r="I18" i="10"/>
  <c r="H14" i="10"/>
  <c r="H17" i="10"/>
  <c r="I12" i="10"/>
  <c r="H16" i="10"/>
  <c r="J16" i="10" s="1"/>
  <c r="H18" i="10"/>
  <c r="E18" i="10"/>
  <c r="E11" i="10"/>
  <c r="G11" i="10"/>
  <c r="G12" i="10" s="1"/>
  <c r="G13" i="10" s="1"/>
  <c r="G14" i="10" s="1"/>
  <c r="G15" i="10" s="1"/>
  <c r="G16" i="10" s="1"/>
  <c r="G17" i="10" s="1"/>
  <c r="I15" i="10"/>
  <c r="E15" i="10"/>
  <c r="I14" i="10"/>
  <c r="E14" i="10"/>
  <c r="D150" i="10"/>
  <c r="I13" i="10"/>
  <c r="H13" i="10"/>
  <c r="J13" i="10"/>
  <c r="E13" i="10"/>
  <c r="I17" i="10"/>
  <c r="E17" i="10"/>
  <c r="I16" i="10"/>
  <c r="E16" i="10"/>
  <c r="H12" i="10"/>
  <c r="J12" i="10" s="1"/>
  <c r="E12" i="10"/>
  <c r="B150" i="10"/>
  <c r="J18" i="10" l="1"/>
  <c r="J14" i="10"/>
  <c r="J17" i="10"/>
  <c r="K12" i="10"/>
  <c r="K13" i="10" s="1"/>
  <c r="K14" i="10" s="1"/>
  <c r="K15" i="10" s="1"/>
  <c r="K16" i="10" s="1"/>
  <c r="K17" i="10" s="1"/>
  <c r="I150" i="10"/>
  <c r="J15" i="10"/>
  <c r="C23" i="10"/>
  <c r="C26" i="10"/>
  <c r="C27" i="10"/>
  <c r="G18" i="10"/>
  <c r="C21" i="10"/>
  <c r="C22" i="10"/>
  <c r="C25" i="10"/>
  <c r="C28" i="10"/>
  <c r="C29" i="10"/>
  <c r="C20" i="10"/>
  <c r="C19" i="10"/>
  <c r="C24" i="10"/>
  <c r="K18" i="10" l="1"/>
  <c r="H24" i="10"/>
  <c r="J24" i="10" s="1"/>
  <c r="E24" i="10"/>
  <c r="H20" i="10"/>
  <c r="J20" i="10" s="1"/>
  <c r="E20" i="10"/>
  <c r="H28" i="10"/>
  <c r="J28" i="10" s="1"/>
  <c r="E28" i="10"/>
  <c r="H22" i="10"/>
  <c r="J22" i="10" s="1"/>
  <c r="E22" i="10"/>
  <c r="C10" i="22"/>
  <c r="H26" i="10"/>
  <c r="J26" i="10" s="1"/>
  <c r="E26" i="10"/>
  <c r="E19" i="10"/>
  <c r="H19" i="10"/>
  <c r="H29" i="10"/>
  <c r="J29" i="10" s="1"/>
  <c r="E29" i="10"/>
  <c r="H25" i="10"/>
  <c r="J25" i="10" s="1"/>
  <c r="E25" i="10"/>
  <c r="H21" i="10"/>
  <c r="J21" i="10" s="1"/>
  <c r="E21" i="10"/>
  <c r="H27" i="10"/>
  <c r="J27" i="10" s="1"/>
  <c r="E27" i="10"/>
  <c r="H23" i="10"/>
  <c r="J23" i="10" s="1"/>
  <c r="E23" i="10"/>
  <c r="J19" i="10" l="1"/>
  <c r="C16" i="22"/>
  <c r="C11" i="22"/>
  <c r="C13" i="22" s="1"/>
  <c r="C15" i="22" s="1"/>
  <c r="F19" i="10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G19" i="10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C34" i="10" l="1"/>
  <c r="C38" i="10"/>
  <c r="C42" i="10"/>
  <c r="C46" i="10"/>
  <c r="C50" i="10"/>
  <c r="C54" i="10"/>
  <c r="C58" i="10"/>
  <c r="C62" i="10"/>
  <c r="C66" i="10"/>
  <c r="C70" i="10"/>
  <c r="C74" i="10"/>
  <c r="C78" i="10"/>
  <c r="C82" i="10"/>
  <c r="C86" i="10"/>
  <c r="C90" i="10"/>
  <c r="C94" i="10"/>
  <c r="C98" i="10"/>
  <c r="C102" i="10"/>
  <c r="C106" i="10"/>
  <c r="C110" i="10"/>
  <c r="C114" i="10"/>
  <c r="C118" i="10"/>
  <c r="C122" i="10"/>
  <c r="C126" i="10"/>
  <c r="C130" i="10"/>
  <c r="C134" i="10"/>
  <c r="C138" i="10"/>
  <c r="C142" i="10"/>
  <c r="C146" i="10"/>
  <c r="C30" i="10"/>
  <c r="C33" i="10"/>
  <c r="C37" i="10"/>
  <c r="C41" i="10"/>
  <c r="C45" i="10"/>
  <c r="C49" i="10"/>
  <c r="C53" i="10"/>
  <c r="C57" i="10"/>
  <c r="C61" i="10"/>
  <c r="C65" i="10"/>
  <c r="C69" i="10"/>
  <c r="C73" i="10"/>
  <c r="C77" i="10"/>
  <c r="C81" i="10"/>
  <c r="C85" i="10"/>
  <c r="C89" i="10"/>
  <c r="C93" i="10"/>
  <c r="C97" i="10"/>
  <c r="C101" i="10"/>
  <c r="C105" i="10"/>
  <c r="C109" i="10"/>
  <c r="C113" i="10"/>
  <c r="C117" i="10"/>
  <c r="C121" i="10"/>
  <c r="C125" i="10"/>
  <c r="C129" i="10"/>
  <c r="C133" i="10"/>
  <c r="C137" i="10"/>
  <c r="C141" i="10"/>
  <c r="C145" i="10"/>
  <c r="C149" i="10"/>
  <c r="C32" i="10"/>
  <c r="C36" i="10"/>
  <c r="C40" i="10"/>
  <c r="C44" i="10"/>
  <c r="C48" i="10"/>
  <c r="C52" i="10"/>
  <c r="C56" i="10"/>
  <c r="C60" i="10"/>
  <c r="C64" i="10"/>
  <c r="C68" i="10"/>
  <c r="C72" i="10"/>
  <c r="C76" i="10"/>
  <c r="C80" i="10"/>
  <c r="C84" i="10"/>
  <c r="C88" i="10"/>
  <c r="C92" i="10"/>
  <c r="C96" i="10"/>
  <c r="C100" i="10"/>
  <c r="C104" i="10"/>
  <c r="C108" i="10"/>
  <c r="C112" i="10"/>
  <c r="C116" i="10"/>
  <c r="C120" i="10"/>
  <c r="C124" i="10"/>
  <c r="C128" i="10"/>
  <c r="C132" i="10"/>
  <c r="C136" i="10"/>
  <c r="C140" i="10"/>
  <c r="C144" i="10"/>
  <c r="C148" i="10"/>
  <c r="C31" i="10"/>
  <c r="C35" i="10"/>
  <c r="C39" i="10"/>
  <c r="C43" i="10"/>
  <c r="C47" i="10"/>
  <c r="C51" i="10"/>
  <c r="C55" i="10"/>
  <c r="C59" i="10"/>
  <c r="C63" i="10"/>
  <c r="C67" i="10"/>
  <c r="C71" i="10"/>
  <c r="C75" i="10"/>
  <c r="C79" i="10"/>
  <c r="C83" i="10"/>
  <c r="C87" i="10"/>
  <c r="C91" i="10"/>
  <c r="C95" i="10"/>
  <c r="C99" i="10"/>
  <c r="C103" i="10"/>
  <c r="C107" i="10"/>
  <c r="C111" i="10"/>
  <c r="C115" i="10"/>
  <c r="C119" i="10"/>
  <c r="C123" i="10"/>
  <c r="C127" i="10"/>
  <c r="C131" i="10"/>
  <c r="C135" i="10"/>
  <c r="C139" i="10"/>
  <c r="C143" i="10"/>
  <c r="C147" i="10"/>
  <c r="C19" i="22"/>
  <c r="C17" i="22"/>
  <c r="C18" i="22"/>
  <c r="C20" i="22"/>
  <c r="C21" i="22"/>
  <c r="C23" i="22"/>
  <c r="C22" i="22"/>
  <c r="K19" i="10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H147" i="10" l="1"/>
  <c r="J147" i="10" s="1"/>
  <c r="E147" i="10"/>
  <c r="E99" i="10"/>
  <c r="H99" i="10"/>
  <c r="J99" i="10" s="1"/>
  <c r="H143" i="10"/>
  <c r="J143" i="10" s="1"/>
  <c r="E143" i="10"/>
  <c r="E135" i="10"/>
  <c r="H135" i="10"/>
  <c r="J135" i="10" s="1"/>
  <c r="E127" i="10"/>
  <c r="H127" i="10"/>
  <c r="J127" i="10" s="1"/>
  <c r="E119" i="10"/>
  <c r="H119" i="10"/>
  <c r="J119" i="10" s="1"/>
  <c r="E111" i="10"/>
  <c r="H111" i="10"/>
  <c r="J111" i="10" s="1"/>
  <c r="H103" i="10"/>
  <c r="J103" i="10" s="1"/>
  <c r="E103" i="10"/>
  <c r="H95" i="10"/>
  <c r="J95" i="10" s="1"/>
  <c r="E95" i="10"/>
  <c r="H87" i="10"/>
  <c r="J87" i="10" s="1"/>
  <c r="E87" i="10"/>
  <c r="H79" i="10"/>
  <c r="J79" i="10" s="1"/>
  <c r="E79" i="10"/>
  <c r="E71" i="10"/>
  <c r="H71" i="10"/>
  <c r="J71" i="10" s="1"/>
  <c r="E63" i="10"/>
  <c r="H63" i="10"/>
  <c r="J63" i="10" s="1"/>
  <c r="E55" i="10"/>
  <c r="H55" i="10"/>
  <c r="J55" i="10" s="1"/>
  <c r="E47" i="10"/>
  <c r="H47" i="10"/>
  <c r="J47" i="10" s="1"/>
  <c r="E39" i="10"/>
  <c r="H39" i="10"/>
  <c r="J39" i="10" s="1"/>
  <c r="H31" i="10"/>
  <c r="J31" i="10" s="1"/>
  <c r="E31" i="10"/>
  <c r="E144" i="10"/>
  <c r="H144" i="10"/>
  <c r="J144" i="10" s="1"/>
  <c r="H136" i="10"/>
  <c r="J136" i="10" s="1"/>
  <c r="E136" i="10"/>
  <c r="H128" i="10"/>
  <c r="J128" i="10" s="1"/>
  <c r="E128" i="10"/>
  <c r="H120" i="10"/>
  <c r="J120" i="10" s="1"/>
  <c r="E120" i="10"/>
  <c r="H112" i="10"/>
  <c r="J112" i="10" s="1"/>
  <c r="E112" i="10"/>
  <c r="E104" i="10"/>
  <c r="H104" i="10"/>
  <c r="J104" i="10" s="1"/>
  <c r="E96" i="10"/>
  <c r="H96" i="10"/>
  <c r="J96" i="10" s="1"/>
  <c r="E88" i="10"/>
  <c r="H88" i="10"/>
  <c r="J88" i="10" s="1"/>
  <c r="H80" i="10"/>
  <c r="J80" i="10" s="1"/>
  <c r="E80" i="10"/>
  <c r="E72" i="10"/>
  <c r="H72" i="10"/>
  <c r="J72" i="10" s="1"/>
  <c r="H64" i="10"/>
  <c r="J64" i="10" s="1"/>
  <c r="E64" i="10"/>
  <c r="E56" i="10"/>
  <c r="H56" i="10"/>
  <c r="J56" i="10" s="1"/>
  <c r="H48" i="10"/>
  <c r="J48" i="10" s="1"/>
  <c r="E48" i="10"/>
  <c r="H40" i="10"/>
  <c r="J40" i="10" s="1"/>
  <c r="E40" i="10"/>
  <c r="E32" i="10"/>
  <c r="H32" i="10"/>
  <c r="J32" i="10" s="1"/>
  <c r="H145" i="10"/>
  <c r="J145" i="10" s="1"/>
  <c r="E145" i="10"/>
  <c r="H137" i="10"/>
  <c r="J137" i="10" s="1"/>
  <c r="E137" i="10"/>
  <c r="E129" i="10"/>
  <c r="H129" i="10"/>
  <c r="J129" i="10" s="1"/>
  <c r="E121" i="10"/>
  <c r="H121" i="10"/>
  <c r="J121" i="10" s="1"/>
  <c r="E113" i="10"/>
  <c r="H113" i="10"/>
  <c r="J113" i="10" s="1"/>
  <c r="H105" i="10"/>
  <c r="J105" i="10" s="1"/>
  <c r="E105" i="10"/>
  <c r="H97" i="10"/>
  <c r="J97" i="10" s="1"/>
  <c r="E97" i="10"/>
  <c r="H89" i="10"/>
  <c r="J89" i="10" s="1"/>
  <c r="E89" i="10"/>
  <c r="H81" i="10"/>
  <c r="J81" i="10" s="1"/>
  <c r="E81" i="10"/>
  <c r="E73" i="10"/>
  <c r="H73" i="10"/>
  <c r="J73" i="10" s="1"/>
  <c r="E65" i="10"/>
  <c r="H65" i="10"/>
  <c r="J65" i="10" s="1"/>
  <c r="H57" i="10"/>
  <c r="J57" i="10" s="1"/>
  <c r="E57" i="10"/>
  <c r="H49" i="10"/>
  <c r="J49" i="10" s="1"/>
  <c r="E49" i="10"/>
  <c r="H41" i="10"/>
  <c r="J41" i="10" s="1"/>
  <c r="E41" i="10"/>
  <c r="H33" i="10"/>
  <c r="J33" i="10" s="1"/>
  <c r="E33" i="10"/>
  <c r="E146" i="10"/>
  <c r="H146" i="10"/>
  <c r="J146" i="10" s="1"/>
  <c r="E138" i="10"/>
  <c r="H138" i="10"/>
  <c r="J138" i="10" s="1"/>
  <c r="E130" i="10"/>
  <c r="H130" i="10"/>
  <c r="J130" i="10" s="1"/>
  <c r="E122" i="10"/>
  <c r="H122" i="10"/>
  <c r="J122" i="10" s="1"/>
  <c r="E114" i="10"/>
  <c r="H114" i="10"/>
  <c r="J114" i="10" s="1"/>
  <c r="E106" i="10"/>
  <c r="H106" i="10"/>
  <c r="J106" i="10" s="1"/>
  <c r="H98" i="10"/>
  <c r="J98" i="10" s="1"/>
  <c r="E98" i="10"/>
  <c r="H90" i="10"/>
  <c r="J90" i="10" s="1"/>
  <c r="E90" i="10"/>
  <c r="E82" i="10"/>
  <c r="H82" i="10"/>
  <c r="J82" i="10" s="1"/>
  <c r="E74" i="10"/>
  <c r="H74" i="10"/>
  <c r="J74" i="10" s="1"/>
  <c r="E66" i="10"/>
  <c r="H66" i="10"/>
  <c r="J66" i="10" s="1"/>
  <c r="E58" i="10"/>
  <c r="H58" i="10"/>
  <c r="J58" i="10" s="1"/>
  <c r="H50" i="10"/>
  <c r="J50" i="10" s="1"/>
  <c r="E50" i="10"/>
  <c r="H42" i="10"/>
  <c r="J42" i="10" s="1"/>
  <c r="E42" i="10"/>
  <c r="H34" i="10"/>
  <c r="J34" i="10" s="1"/>
  <c r="E34" i="10"/>
  <c r="C28" i="22"/>
  <c r="C31" i="22" s="1"/>
  <c r="E139" i="10"/>
  <c r="H139" i="10"/>
  <c r="J139" i="10" s="1"/>
  <c r="H131" i="10"/>
  <c r="J131" i="10" s="1"/>
  <c r="E131" i="10"/>
  <c r="H123" i="10"/>
  <c r="J123" i="10" s="1"/>
  <c r="E123" i="10"/>
  <c r="H115" i="10"/>
  <c r="J115" i="10" s="1"/>
  <c r="E115" i="10"/>
  <c r="H107" i="10"/>
  <c r="J107" i="10" s="1"/>
  <c r="E107" i="10"/>
  <c r="E91" i="10"/>
  <c r="H91" i="10"/>
  <c r="J91" i="10" s="1"/>
  <c r="E83" i="10"/>
  <c r="H83" i="10"/>
  <c r="J83" i="10" s="1"/>
  <c r="E75" i="10"/>
  <c r="H75" i="10"/>
  <c r="J75" i="10" s="1"/>
  <c r="E67" i="10"/>
  <c r="H67" i="10"/>
  <c r="J67" i="10" s="1"/>
  <c r="E59" i="10"/>
  <c r="H59" i="10"/>
  <c r="J59" i="10" s="1"/>
  <c r="H51" i="10"/>
  <c r="J51" i="10" s="1"/>
  <c r="E51" i="10"/>
  <c r="E43" i="10"/>
  <c r="H43" i="10"/>
  <c r="J43" i="10" s="1"/>
  <c r="E35" i="10"/>
  <c r="H35" i="10"/>
  <c r="J35" i="10" s="1"/>
  <c r="H148" i="10"/>
  <c r="J148" i="10" s="1"/>
  <c r="E148" i="10"/>
  <c r="E140" i="10"/>
  <c r="H140" i="10"/>
  <c r="J140" i="10" s="1"/>
  <c r="E132" i="10"/>
  <c r="H132" i="10"/>
  <c r="J132" i="10" s="1"/>
  <c r="E124" i="10"/>
  <c r="H124" i="10"/>
  <c r="J124" i="10" s="1"/>
  <c r="E116" i="10"/>
  <c r="H116" i="10"/>
  <c r="J116" i="10" s="1"/>
  <c r="E108" i="10"/>
  <c r="H108" i="10"/>
  <c r="J108" i="10" s="1"/>
  <c r="H100" i="10"/>
  <c r="J100" i="10" s="1"/>
  <c r="E100" i="10"/>
  <c r="H92" i="10"/>
  <c r="J92" i="10" s="1"/>
  <c r="E92" i="10"/>
  <c r="H84" i="10"/>
  <c r="J84" i="10" s="1"/>
  <c r="E84" i="10"/>
  <c r="H76" i="10"/>
  <c r="J76" i="10" s="1"/>
  <c r="E76" i="10"/>
  <c r="H68" i="10"/>
  <c r="J68" i="10" s="1"/>
  <c r="E68" i="10"/>
  <c r="E60" i="10"/>
  <c r="H60" i="10"/>
  <c r="J60" i="10" s="1"/>
  <c r="H52" i="10"/>
  <c r="J52" i="10" s="1"/>
  <c r="E52" i="10"/>
  <c r="E44" i="10"/>
  <c r="H44" i="10"/>
  <c r="J44" i="10" s="1"/>
  <c r="E36" i="10"/>
  <c r="H36" i="10"/>
  <c r="J36" i="10" s="1"/>
  <c r="H149" i="10"/>
  <c r="J149" i="10" s="1"/>
  <c r="E149" i="10"/>
  <c r="E141" i="10"/>
  <c r="H141" i="10"/>
  <c r="J141" i="10" s="1"/>
  <c r="H133" i="10"/>
  <c r="J133" i="10" s="1"/>
  <c r="E133" i="10"/>
  <c r="H125" i="10"/>
  <c r="J125" i="10" s="1"/>
  <c r="E125" i="10"/>
  <c r="H117" i="10"/>
  <c r="J117" i="10" s="1"/>
  <c r="E117" i="10"/>
  <c r="H109" i="10"/>
  <c r="J109" i="10" s="1"/>
  <c r="E109" i="10"/>
  <c r="E101" i="10"/>
  <c r="H101" i="10"/>
  <c r="J101" i="10" s="1"/>
  <c r="E93" i="10"/>
  <c r="H93" i="10"/>
  <c r="J93" i="10" s="1"/>
  <c r="E85" i="10"/>
  <c r="H85" i="10"/>
  <c r="J85" i="10" s="1"/>
  <c r="E77" i="10"/>
  <c r="H77" i="10"/>
  <c r="J77" i="10" s="1"/>
  <c r="H69" i="10"/>
  <c r="J69" i="10" s="1"/>
  <c r="E69" i="10"/>
  <c r="E61" i="10"/>
  <c r="H61" i="10"/>
  <c r="J61" i="10" s="1"/>
  <c r="E53" i="10"/>
  <c r="H53" i="10"/>
  <c r="J53" i="10" s="1"/>
  <c r="H45" i="10"/>
  <c r="J45" i="10" s="1"/>
  <c r="E45" i="10"/>
  <c r="E37" i="10"/>
  <c r="H37" i="10"/>
  <c r="J37" i="10" s="1"/>
  <c r="E30" i="10"/>
  <c r="H30" i="10"/>
  <c r="C150" i="10"/>
  <c r="H142" i="10"/>
  <c r="J142" i="10" s="1"/>
  <c r="E142" i="10"/>
  <c r="H134" i="10"/>
  <c r="J134" i="10" s="1"/>
  <c r="E134" i="10"/>
  <c r="H126" i="10"/>
  <c r="J126" i="10" s="1"/>
  <c r="E126" i="10"/>
  <c r="H118" i="10"/>
  <c r="J118" i="10" s="1"/>
  <c r="E118" i="10"/>
  <c r="H110" i="10"/>
  <c r="J110" i="10" s="1"/>
  <c r="E110" i="10"/>
  <c r="E102" i="10"/>
  <c r="H102" i="10"/>
  <c r="J102" i="10" s="1"/>
  <c r="E94" i="10"/>
  <c r="H94" i="10"/>
  <c r="J94" i="10" s="1"/>
  <c r="E86" i="10"/>
  <c r="H86" i="10"/>
  <c r="J86" i="10" s="1"/>
  <c r="E78" i="10"/>
  <c r="H78" i="10"/>
  <c r="J78" i="10" s="1"/>
  <c r="E70" i="10"/>
  <c r="H70" i="10"/>
  <c r="J70" i="10" s="1"/>
  <c r="E62" i="10"/>
  <c r="H62" i="10"/>
  <c r="J62" i="10" s="1"/>
  <c r="H54" i="10"/>
  <c r="J54" i="10" s="1"/>
  <c r="E54" i="10"/>
  <c r="H46" i="10"/>
  <c r="J46" i="10" s="1"/>
  <c r="E46" i="10"/>
  <c r="E38" i="10"/>
  <c r="H38" i="10"/>
  <c r="J38" i="10" s="1"/>
  <c r="F30" i="10" l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E150" i="10"/>
  <c r="G30" i="10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G106" i="10" s="1"/>
  <c r="G107" i="10" s="1"/>
  <c r="G108" i="10" s="1"/>
  <c r="G109" i="10" s="1"/>
  <c r="G110" i="10" s="1"/>
  <c r="G111" i="10" s="1"/>
  <c r="G112" i="10" s="1"/>
  <c r="G113" i="10" s="1"/>
  <c r="G114" i="10" s="1"/>
  <c r="G115" i="10" s="1"/>
  <c r="G116" i="10" s="1"/>
  <c r="G117" i="10" s="1"/>
  <c r="G118" i="10" s="1"/>
  <c r="G119" i="10" s="1"/>
  <c r="G120" i="10" s="1"/>
  <c r="G121" i="10" s="1"/>
  <c r="G122" i="10" s="1"/>
  <c r="G123" i="10" s="1"/>
  <c r="G124" i="10" s="1"/>
  <c r="G125" i="10" s="1"/>
  <c r="G126" i="10" s="1"/>
  <c r="G127" i="10" s="1"/>
  <c r="G128" i="10" s="1"/>
  <c r="G129" i="10" s="1"/>
  <c r="G130" i="10" s="1"/>
  <c r="G131" i="10" s="1"/>
  <c r="G132" i="10" s="1"/>
  <c r="G133" i="10" s="1"/>
  <c r="G134" i="10" s="1"/>
  <c r="G135" i="10" s="1"/>
  <c r="G136" i="10" s="1"/>
  <c r="G137" i="10" s="1"/>
  <c r="G138" i="10" s="1"/>
  <c r="G139" i="10" s="1"/>
  <c r="G140" i="10" s="1"/>
  <c r="G141" i="10" s="1"/>
  <c r="G142" i="10" s="1"/>
  <c r="G143" i="10" s="1"/>
  <c r="G144" i="10" s="1"/>
  <c r="G145" i="10" s="1"/>
  <c r="G146" i="10" s="1"/>
  <c r="G147" i="10" s="1"/>
  <c r="G148" i="10" s="1"/>
  <c r="G149" i="10" s="1"/>
  <c r="J30" i="10"/>
  <c r="H150" i="10"/>
  <c r="F43" i="10" l="1"/>
  <c r="J150" i="10"/>
  <c r="K30" i="10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F44" i="10" l="1"/>
  <c r="F45" i="10" l="1"/>
  <c r="F46" i="10" l="1"/>
  <c r="F47" i="10" l="1"/>
  <c r="F48" i="10" l="1"/>
  <c r="F49" i="10" l="1"/>
  <c r="F50" i="10" l="1"/>
  <c r="F51" i="10" l="1"/>
  <c r="F52" i="10" l="1"/>
  <c r="F53" i="10" l="1"/>
  <c r="F54" i="10" l="1"/>
  <c r="F55" i="10" l="1"/>
  <c r="F56" i="10" l="1"/>
  <c r="F57" i="10" l="1"/>
  <c r="F58" i="10" l="1"/>
  <c r="F59" i="10" l="1"/>
  <c r="F60" i="10" l="1"/>
  <c r="F61" i="10" l="1"/>
  <c r="F62" i="10" l="1"/>
  <c r="F63" i="10" l="1"/>
  <c r="F64" i="10" l="1"/>
  <c r="F65" i="10" l="1"/>
  <c r="F66" i="10" l="1"/>
  <c r="F67" i="10" l="1"/>
  <c r="F68" i="10" l="1"/>
  <c r="F69" i="10" l="1"/>
  <c r="F70" i="10" l="1"/>
  <c r="F71" i="10" l="1"/>
  <c r="F72" i="10" l="1"/>
  <c r="F73" i="10" l="1"/>
  <c r="F74" i="10" l="1"/>
  <c r="F75" i="10" l="1"/>
  <c r="F76" i="10" l="1"/>
  <c r="F77" i="10" l="1"/>
  <c r="F78" i="10" l="1"/>
  <c r="F79" i="10" l="1"/>
  <c r="F80" i="10" l="1"/>
  <c r="F81" i="10" l="1"/>
  <c r="F82" i="10" l="1"/>
  <c r="F83" i="10" l="1"/>
  <c r="F84" i="10" l="1"/>
  <c r="F85" i="10" l="1"/>
  <c r="F86" i="10" l="1"/>
  <c r="F87" i="10" l="1"/>
  <c r="F88" i="10" l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l="1"/>
  <c r="F101" i="10" l="1"/>
  <c r="F102" i="10" l="1"/>
  <c r="F103" i="10" l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l="1"/>
  <c r="F120" i="10" l="1"/>
  <c r="F121" i="10" l="1"/>
  <c r="F122" i="10" l="1"/>
  <c r="F123" i="10" l="1"/>
  <c r="F124" i="10" l="1"/>
  <c r="F125" i="10" l="1"/>
  <c r="F126" i="10" l="1"/>
  <c r="F127" i="10" l="1"/>
  <c r="F128" i="10" l="1"/>
  <c r="F129" i="10" l="1"/>
  <c r="F130" i="10" l="1"/>
  <c r="F131" i="10" l="1"/>
  <c r="F132" i="10" s="1"/>
  <c r="F133" i="10" s="1"/>
  <c r="F134" i="10" s="1"/>
  <c r="F135" i="10" s="1"/>
  <c r="F136" i="10" s="1"/>
  <c r="F137" i="10" s="1"/>
  <c r="F138" i="10" s="1"/>
  <c r="F139" i="10" s="1"/>
  <c r="F140" i="10" s="1"/>
  <c r="F141" i="10" s="1"/>
  <c r="F142" i="10" s="1"/>
  <c r="F143" i="10" s="1"/>
  <c r="F144" i="10" s="1"/>
  <c r="F145" i="10" s="1"/>
  <c r="F146" i="10" s="1"/>
  <c r="F147" i="10" s="1"/>
  <c r="F148" i="10" s="1"/>
  <c r="F149" i="10" s="1"/>
  <c r="E11" i="22" l="1"/>
  <c r="E13" i="22" s="1"/>
  <c r="E15" i="22" s="1"/>
  <c r="E28" i="22" s="1"/>
  <c r="E31" i="22" s="1"/>
  <c r="C37" i="22"/>
  <c r="C39" i="22" s="1"/>
  <c r="D13" i="22"/>
  <c r="D15" i="22" s="1"/>
  <c r="D28" i="22" s="1"/>
  <c r="D31" i="22" s="1"/>
  <c r="D33" i="22" l="1"/>
</calcChain>
</file>

<file path=xl/sharedStrings.xml><?xml version="1.0" encoding="utf-8"?>
<sst xmlns="http://schemas.openxmlformats.org/spreadsheetml/2006/main" count="79" uniqueCount="67">
  <si>
    <t>WA</t>
  </si>
  <si>
    <t>Date</t>
  </si>
  <si>
    <t>REGULATORY ASSET</t>
  </si>
  <si>
    <t xml:space="preserve"> </t>
  </si>
  <si>
    <t>2009 P/T ratio</t>
  </si>
  <si>
    <t>Total</t>
  </si>
  <si>
    <t>ADFIT - Monthly Entry</t>
  </si>
  <si>
    <t>DR (CR)</t>
  </si>
  <si>
    <t>410100 ED WA</t>
  </si>
  <si>
    <t>410200 ZZ ZZ</t>
  </si>
  <si>
    <t>ADFIT - Balance</t>
  </si>
  <si>
    <t>Regulatory Asset - Balance</t>
  </si>
  <si>
    <t>Schedule M operating Deduction</t>
  </si>
  <si>
    <t>Total Monthly Amortization Expense (Benefit)</t>
  </si>
  <si>
    <t>Schedule M operating Addition</t>
  </si>
  <si>
    <t>DFIT - Operating Expense (Benefit)</t>
  </si>
  <si>
    <t>Monthly Deferral of costs Expense (Benefit)</t>
  </si>
  <si>
    <t>Monthly Interest Expense (Benefit)</t>
  </si>
  <si>
    <t xml:space="preserve">Monthly Entry Regulatory Asset </t>
  </si>
  <si>
    <t>DFIT - Nonoperating Expense (Benefit)</t>
  </si>
  <si>
    <t>Schedule M Nonoperating Deduction</t>
  </si>
  <si>
    <t>182323 ED WA</t>
  </si>
  <si>
    <t>283323 ED WA</t>
  </si>
  <si>
    <t>184997 ZZ ZZ
184998 ZZ ZZ</t>
  </si>
  <si>
    <t>419323 ED WA</t>
  </si>
  <si>
    <t>Months to Amortize</t>
  </si>
  <si>
    <t>02805303 537200 885 C04</t>
  </si>
  <si>
    <t>02805303 537300 885 C04</t>
  </si>
  <si>
    <t>Where is current PM&amp;E Schedule M and ADFIT</t>
  </si>
  <si>
    <t>Avista Utilites</t>
  </si>
  <si>
    <t>TOTAL</t>
  </si>
  <si>
    <t>WASHINGTON</t>
  </si>
  <si>
    <t>Book</t>
  </si>
  <si>
    <t>Deferred</t>
  </si>
  <si>
    <t>PERIOD</t>
  </si>
  <si>
    <t>Cost</t>
  </si>
  <si>
    <t>A/D</t>
  </si>
  <si>
    <t>Tax Bal</t>
  </si>
  <si>
    <t xml:space="preserve">     Divide by 2</t>
  </si>
  <si>
    <t>÷2</t>
  </si>
  <si>
    <t>Beg/End Mo Avg</t>
  </si>
  <si>
    <t>May</t>
  </si>
  <si>
    <t xml:space="preserve">    Divide by 12</t>
  </si>
  <si>
    <t>÷12</t>
  </si>
  <si>
    <t>Ave Monthly Average</t>
  </si>
  <si>
    <t>Accumulated Amortization</t>
  </si>
  <si>
    <t>Spokane River Relicensing - PM&amp;E Deferral</t>
  </si>
  <si>
    <t>WASHINGTON AMA RATE YEAR</t>
  </si>
  <si>
    <t>Annual Expense</t>
  </si>
  <si>
    <t>Pro Forma Amortization</t>
  </si>
  <si>
    <t>Test Year Amortization</t>
  </si>
  <si>
    <t>Adjustment</t>
  </si>
  <si>
    <t>537000 Direct</t>
  </si>
  <si>
    <t>537000 ED WA</t>
  </si>
  <si>
    <t>Test Period Expense</t>
  </si>
  <si>
    <t>Total 2016 AMA Rate Base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</si>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</sst>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;\(#,##0\)"/>
    <numFmt numFmtId="167" formatCode="mmm"/>
    <numFmt numFmtId="168" formatCode="0.000%"/>
    <numFmt numFmtId="169" formatCode="#,##0;\(#,##0\)"/>
    <numFmt numFmtId="170" formatCode="0_);\(0\)"/>
    <numFmt numFmtId="171" formatCode="_(* #,##0.00000000_);_(* \(#,##0.0000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3" tint="0.39997558519241921"/>
      <name val="Times New Roman"/>
      <family val="1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27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43" fontId="0" fillId="0" borderId="0" xfId="1" applyFont="1" applyAlignment="1">
      <alignment horizontal="center" vertical="top" wrapText="1"/>
    </xf>
    <xf numFmtId="43" fontId="2" fillId="0" borderId="1" xfId="1" applyFont="1" applyBorder="1" applyAlignment="1">
      <alignment horizontal="center"/>
    </xf>
    <xf numFmtId="43" fontId="0" fillId="0" borderId="0" xfId="1" applyFont="1" applyFill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Alignment="1"/>
    <xf numFmtId="14" fontId="0" fillId="0" borderId="0" xfId="0" applyNumberFormat="1" applyAlignment="1"/>
    <xf numFmtId="43" fontId="4" fillId="0" borderId="0" xfId="1" applyFont="1" applyFill="1" applyAlignment="1"/>
    <xf numFmtId="43" fontId="0" fillId="0" borderId="2" xfId="1" applyFont="1" applyBorder="1" applyAlignment="1"/>
    <xf numFmtId="0" fontId="0" fillId="0" borderId="3" xfId="0" applyBorder="1" applyAlignment="1"/>
    <xf numFmtId="10" fontId="4" fillId="0" borderId="0" xfId="1" applyNumberFormat="1" applyFont="1" applyBorder="1" applyAlignment="1">
      <alignment horizontal="center"/>
    </xf>
    <xf numFmtId="43" fontId="0" fillId="0" borderId="4" xfId="1" applyFont="1" applyFill="1" applyBorder="1" applyAlignment="1"/>
    <xf numFmtId="0" fontId="4" fillId="0" borderId="3" xfId="0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43" fontId="1" fillId="0" borderId="6" xfId="1" applyFont="1" applyBorder="1" applyAlignment="1">
      <alignment horizontal="center" vertical="top" wrapText="1"/>
    </xf>
    <xf numFmtId="43" fontId="0" fillId="0" borderId="6" xfId="1" applyFont="1" applyBorder="1" applyAlignment="1">
      <alignment horizontal="center" vertical="top" wrapText="1"/>
    </xf>
    <xf numFmtId="43" fontId="5" fillId="0" borderId="7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43" fontId="5" fillId="0" borderId="9" xfId="1" applyFont="1" applyFill="1" applyBorder="1" applyAlignment="1">
      <alignment horizontal="center" vertical="top" wrapText="1"/>
    </xf>
    <xf numFmtId="43" fontId="1" fillId="2" borderId="10" xfId="1" applyFont="1" applyFill="1" applyBorder="1" applyAlignment="1">
      <alignment horizontal="center" vertical="top" wrapText="1"/>
    </xf>
    <xf numFmtId="43" fontId="2" fillId="3" borderId="6" xfId="1" applyFont="1" applyFill="1" applyBorder="1" applyAlignment="1">
      <alignment horizontal="center" vertical="top" wrapText="1"/>
    </xf>
    <xf numFmtId="171" fontId="0" fillId="0" borderId="0" xfId="1" applyNumberFormat="1" applyFont="1" applyBorder="1" applyAlignment="1"/>
    <xf numFmtId="43" fontId="0" fillId="4" borderId="10" xfId="1" applyFont="1" applyFill="1" applyBorder="1" applyAlignment="1">
      <alignment horizontal="center" vertical="top" wrapText="1"/>
    </xf>
    <xf numFmtId="43" fontId="0" fillId="0" borderId="10" xfId="1" applyFont="1" applyFill="1" applyBorder="1" applyAlignment="1">
      <alignment horizontal="center" vertical="top" wrapText="1"/>
    </xf>
    <xf numFmtId="14" fontId="0" fillId="0" borderId="0" xfId="0" applyNumberFormat="1" applyBorder="1"/>
    <xf numFmtId="0" fontId="0" fillId="0" borderId="0" xfId="1" applyNumberFormat="1" applyFont="1" applyBorder="1" applyAlignment="1">
      <alignment horizontal="center"/>
    </xf>
    <xf numFmtId="43" fontId="2" fillId="0" borderId="0" xfId="1" applyFont="1" applyFill="1" applyAlignment="1"/>
    <xf numFmtId="43" fontId="7" fillId="0" borderId="0" xfId="1" applyFont="1" applyFill="1" applyAlignment="1"/>
    <xf numFmtId="43" fontId="6" fillId="0" borderId="0" xfId="1" applyFont="1" applyFill="1" applyAlignment="1"/>
    <xf numFmtId="43" fontId="8" fillId="0" borderId="0" xfId="1" applyFont="1" applyFill="1" applyAlignment="1"/>
    <xf numFmtId="14" fontId="6" fillId="0" borderId="0" xfId="0" applyNumberFormat="1" applyFont="1" applyFill="1" applyAlignment="1"/>
    <xf numFmtId="0" fontId="6" fillId="0" borderId="0" xfId="0" applyFont="1" applyAlignment="1"/>
    <xf numFmtId="0" fontId="6" fillId="0" borderId="0" xfId="0" applyFont="1" applyFill="1" applyAlignment="1"/>
    <xf numFmtId="14" fontId="6" fillId="0" borderId="0" xfId="0" applyNumberFormat="1" applyFont="1" applyAlignment="1"/>
    <xf numFmtId="43" fontId="2" fillId="5" borderId="10" xfId="1" applyFont="1" applyFill="1" applyBorder="1" applyAlignment="1">
      <alignment horizontal="center" vertical="top" wrapText="1"/>
    </xf>
    <xf numFmtId="14" fontId="6" fillId="0" borderId="0" xfId="0" applyNumberFormat="1" applyFont="1" applyBorder="1"/>
    <xf numFmtId="1" fontId="1" fillId="0" borderId="8" xfId="1" applyNumberFormat="1" applyFont="1" applyBorder="1" applyAlignment="1">
      <alignment horizontal="center"/>
    </xf>
    <xf numFmtId="43" fontId="1" fillId="0" borderId="10" xfId="1" applyFont="1" applyBorder="1" applyAlignment="1">
      <alignment horizontal="left"/>
    </xf>
    <xf numFmtId="43" fontId="0" fillId="0" borderId="0" xfId="1" quotePrefix="1" applyFont="1" applyAlignment="1">
      <alignment horizontal="center"/>
    </xf>
    <xf numFmtId="43" fontId="0" fillId="6" borderId="0" xfId="1" applyFont="1" applyFill="1" applyAlignment="1"/>
    <xf numFmtId="43" fontId="0" fillId="6" borderId="0" xfId="1" quotePrefix="1" applyFont="1" applyFill="1" applyAlignment="1">
      <alignment horizontal="center"/>
    </xf>
    <xf numFmtId="43" fontId="0" fillId="6" borderId="0" xfId="1" applyFont="1" applyFill="1" applyAlignment="1">
      <alignment horizontal="center"/>
    </xf>
    <xf numFmtId="14" fontId="2" fillId="0" borderId="0" xfId="0" applyNumberFormat="1" applyFont="1" applyFill="1" applyBorder="1"/>
    <xf numFmtId="0" fontId="2" fillId="0" borderId="0" xfId="0" applyFont="1" applyFill="1" applyAlignment="1"/>
    <xf numFmtId="14" fontId="2" fillId="0" borderId="0" xfId="0" applyNumberFormat="1" applyFont="1" applyFill="1" applyAlignment="1"/>
    <xf numFmtId="14" fontId="0" fillId="0" borderId="0" xfId="0" applyNumberFormat="1" applyFill="1" applyBorder="1"/>
    <xf numFmtId="14" fontId="0" fillId="0" borderId="0" xfId="0" applyNumberFormat="1" applyFill="1" applyAlignment="1"/>
    <xf numFmtId="0" fontId="0" fillId="0" borderId="0" xfId="0" applyFill="1" applyAlignment="1"/>
    <xf numFmtId="43" fontId="0" fillId="0" borderId="0" xfId="0" applyNumberFormat="1" applyFill="1" applyAlignment="1"/>
    <xf numFmtId="0" fontId="2" fillId="0" borderId="0" xfId="4" applyFont="1" applyAlignment="1"/>
    <xf numFmtId="0" fontId="6" fillId="0" borderId="0" xfId="4"/>
    <xf numFmtId="0" fontId="6" fillId="0" borderId="0" xfId="4" applyAlignment="1">
      <alignment horizontal="center"/>
    </xf>
    <xf numFmtId="0" fontId="6" fillId="0" borderId="0" xfId="4" applyAlignment="1"/>
    <xf numFmtId="0" fontId="9" fillId="0" borderId="0" xfId="4" applyFont="1" applyAlignment="1"/>
    <xf numFmtId="164" fontId="6" fillId="0" borderId="0" xfId="3" applyNumberFormat="1"/>
    <xf numFmtId="0" fontId="10" fillId="0" borderId="0" xfId="4" applyFont="1" applyAlignment="1">
      <alignment horizontal="center"/>
    </xf>
    <xf numFmtId="168" fontId="12" fillId="0" borderId="0" xfId="4" applyNumberFormat="1" applyFont="1" applyBorder="1" applyAlignment="1">
      <alignment horizontal="center"/>
    </xf>
    <xf numFmtId="0" fontId="11" fillId="0" borderId="12" xfId="4" applyNumberFormat="1" applyFont="1" applyBorder="1" applyAlignment="1">
      <alignment horizontal="center"/>
    </xf>
    <xf numFmtId="166" fontId="11" fillId="0" borderId="13" xfId="4" applyNumberFormat="1" applyFont="1" applyBorder="1" applyAlignment="1">
      <alignment horizontal="center"/>
    </xf>
    <xf numFmtId="0" fontId="10" fillId="0" borderId="11" xfId="4" applyFont="1" applyBorder="1" applyAlignment="1">
      <alignment horizontal="center"/>
    </xf>
    <xf numFmtId="0" fontId="11" fillId="0" borderId="0" xfId="4" applyFont="1"/>
    <xf numFmtId="0" fontId="11" fillId="0" borderId="14" xfId="4" applyFont="1" applyBorder="1"/>
    <xf numFmtId="0" fontId="11" fillId="0" borderId="15" xfId="4" applyFont="1" applyBorder="1"/>
    <xf numFmtId="0" fontId="11" fillId="0" borderId="16" xfId="4" applyFont="1" applyBorder="1"/>
    <xf numFmtId="0" fontId="11" fillId="0" borderId="0" xfId="4" applyNumberFormat="1" applyFont="1" applyBorder="1" applyAlignment="1">
      <alignment horizontal="center"/>
    </xf>
    <xf numFmtId="166" fontId="11" fillId="0" borderId="17" xfId="4" applyNumberFormat="1" applyFont="1" applyBorder="1"/>
    <xf numFmtId="166" fontId="11" fillId="0" borderId="0" xfId="4" applyNumberFormat="1" applyFont="1" applyBorder="1"/>
    <xf numFmtId="166" fontId="11" fillId="0" borderId="12" xfId="4" applyNumberFormat="1" applyFont="1" applyBorder="1"/>
    <xf numFmtId="166" fontId="11" fillId="0" borderId="18" xfId="4" applyNumberFormat="1" applyFont="1" applyBorder="1"/>
    <xf numFmtId="166" fontId="11" fillId="0" borderId="11" xfId="4" applyNumberFormat="1" applyFont="1" applyBorder="1"/>
    <xf numFmtId="167" fontId="11" fillId="0" borderId="0" xfId="4" applyNumberFormat="1" applyFont="1"/>
    <xf numFmtId="166" fontId="11" fillId="0" borderId="16" xfId="4" applyNumberFormat="1" applyFont="1" applyBorder="1"/>
    <xf numFmtId="166" fontId="11" fillId="0" borderId="18" xfId="4" applyNumberFormat="1" applyFont="1" applyBorder="1" applyAlignment="1">
      <alignment horizontal="center"/>
    </xf>
    <xf numFmtId="166" fontId="11" fillId="0" borderId="11" xfId="4" applyNumberFormat="1" applyFont="1" applyBorder="1" applyAlignment="1">
      <alignment horizontal="center"/>
    </xf>
    <xf numFmtId="166" fontId="11" fillId="0" borderId="19" xfId="4" applyNumberFormat="1" applyFont="1" applyBorder="1" applyAlignment="1">
      <alignment horizontal="center"/>
    </xf>
    <xf numFmtId="166" fontId="11" fillId="0" borderId="17" xfId="4" applyNumberFormat="1" applyFont="1" applyFill="1" applyBorder="1"/>
    <xf numFmtId="166" fontId="11" fillId="0" borderId="0" xfId="4" applyNumberFormat="1" applyFont="1" applyFill="1" applyBorder="1"/>
    <xf numFmtId="166" fontId="11" fillId="0" borderId="19" xfId="4" applyNumberFormat="1" applyFont="1" applyBorder="1"/>
    <xf numFmtId="166" fontId="11" fillId="0" borderId="14" xfId="4" applyNumberFormat="1" applyFont="1" applyBorder="1"/>
    <xf numFmtId="166" fontId="11" fillId="0" borderId="18" xfId="4" applyNumberFormat="1" applyFont="1" applyFill="1" applyBorder="1"/>
    <xf numFmtId="166" fontId="11" fillId="0" borderId="11" xfId="4" applyNumberFormat="1" applyFont="1" applyFill="1" applyBorder="1"/>
    <xf numFmtId="0" fontId="11" fillId="0" borderId="0" xfId="4" applyNumberFormat="1" applyFont="1" applyAlignment="1">
      <alignment horizontal="center"/>
    </xf>
    <xf numFmtId="169" fontId="10" fillId="0" borderId="0" xfId="4" applyNumberFormat="1" applyFont="1" applyBorder="1"/>
    <xf numFmtId="170" fontId="1" fillId="0" borderId="9" xfId="2" applyNumberFormat="1" applyFont="1" applyBorder="1" applyAlignment="1">
      <alignment horizontal="center"/>
    </xf>
    <xf numFmtId="43" fontId="2" fillId="0" borderId="2" xfId="1" applyFont="1" applyFill="1" applyBorder="1" applyAlignment="1"/>
    <xf numFmtId="0" fontId="11" fillId="0" borderId="0" xfId="0" applyFont="1"/>
    <xf numFmtId="0" fontId="11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0" fontId="0" fillId="0" borderId="11" xfId="0" applyBorder="1"/>
    <xf numFmtId="0" fontId="10" fillId="0" borderId="15" xfId="0" applyFont="1" applyBorder="1"/>
    <xf numFmtId="0" fontId="11" fillId="0" borderId="15" xfId="0" applyNumberFormat="1" applyFont="1" applyBorder="1" applyAlignment="1">
      <alignment horizontal="center"/>
    </xf>
    <xf numFmtId="0" fontId="11" fillId="0" borderId="15" xfId="0" applyFont="1" applyBorder="1"/>
    <xf numFmtId="0" fontId="11" fillId="0" borderId="0" xfId="0" applyFont="1" applyAlignment="1">
      <alignment horizontal="center"/>
    </xf>
    <xf numFmtId="166" fontId="11" fillId="0" borderId="0" xfId="0" applyNumberFormat="1" applyFont="1" applyBorder="1"/>
    <xf numFmtId="166" fontId="11" fillId="0" borderId="15" xfId="0" applyNumberFormat="1" applyFont="1" applyBorder="1"/>
    <xf numFmtId="43" fontId="0" fillId="6" borderId="10" xfId="1" applyFont="1" applyFill="1" applyBorder="1" applyAlignment="1">
      <alignment horizontal="center" vertical="top" wrapText="1"/>
    </xf>
    <xf numFmtId="5" fontId="13" fillId="0" borderId="22" xfId="1" applyNumberFormat="1" applyFont="1" applyBorder="1" applyAlignment="1">
      <alignment horizontal="right"/>
    </xf>
    <xf numFmtId="43" fontId="6" fillId="8" borderId="0" xfId="1" applyFont="1" applyFill="1" applyAlignment="1"/>
    <xf numFmtId="43" fontId="4" fillId="8" borderId="0" xfId="1" applyFont="1" applyFill="1" applyAlignment="1"/>
    <xf numFmtId="14" fontId="2" fillId="0" borderId="0" xfId="0" applyNumberFormat="1" applyFont="1" applyBorder="1"/>
    <xf numFmtId="43" fontId="2" fillId="0" borderId="0" xfId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167" fontId="11" fillId="0" borderId="0" xfId="0" applyNumberFormat="1" applyFont="1" applyAlignment="1">
      <alignment horizontal="center"/>
    </xf>
    <xf numFmtId="0" fontId="11" fillId="0" borderId="12" xfId="0" applyNumberFormat="1" applyFont="1" applyBorder="1" applyAlignment="1">
      <alignment horizontal="center"/>
    </xf>
    <xf numFmtId="43" fontId="0" fillId="0" borderId="0" xfId="1" applyFont="1" applyAlignment="1">
      <alignment horizontal="right"/>
    </xf>
    <xf numFmtId="43" fontId="13" fillId="0" borderId="22" xfId="1" applyNumberFormat="1" applyFont="1" applyBorder="1" applyAlignment="1">
      <alignment horizontal="right"/>
    </xf>
    <xf numFmtId="43" fontId="2" fillId="0" borderId="0" xfId="1" applyFont="1" applyFill="1" applyBorder="1" applyAlignment="1"/>
    <xf numFmtId="43" fontId="2" fillId="9" borderId="0" xfId="1" applyFont="1" applyFill="1" applyAlignment="1"/>
    <xf numFmtId="43" fontId="6" fillId="9" borderId="0" xfId="1" applyFont="1" applyFill="1" applyAlignment="1"/>
    <xf numFmtId="43" fontId="4" fillId="9" borderId="0" xfId="1" applyFont="1" applyFill="1" applyAlignment="1"/>
    <xf numFmtId="0" fontId="0" fillId="0" borderId="0" xfId="0" applyAlignment="1">
      <alignment shrinkToFit="1"/>
    </xf>
    <xf numFmtId="0" fontId="2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9" fillId="0" borderId="0" xfId="0" applyFont="1" applyAlignment="1">
      <alignment horizontal="center"/>
    </xf>
    <xf numFmtId="166" fontId="10" fillId="7" borderId="8" xfId="4" applyNumberFormat="1" applyFont="1" applyFill="1" applyBorder="1" applyAlignment="1">
      <alignment horizontal="center"/>
    </xf>
    <xf numFmtId="166" fontId="10" fillId="7" borderId="10" xfId="4" applyNumberFormat="1" applyFont="1" applyFill="1" applyBorder="1" applyAlignment="1">
      <alignment horizontal="center"/>
    </xf>
    <xf numFmtId="166" fontId="10" fillId="7" borderId="9" xfId="4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4" zoomScaleNormal="100" workbookViewId="0">
      <selection activeCell="D12" sqref="D12"/>
    </sheetView>
  </sheetViews>
  <sheetFormatPr defaultColWidth="9.140625" defaultRowHeight="12.75" x14ac:dyDescent="0.2"/>
  <cols>
    <col min="1" max="1" width="9.28515625" style="57" customWidth="1"/>
    <col min="2" max="2" width="14" style="56" bestFit="1" customWidth="1"/>
    <col min="3" max="4" width="13.140625" style="56" customWidth="1"/>
    <col min="5" max="5" width="12.28515625" style="56" customWidth="1"/>
    <col min="6" max="6" width="10.140625" style="56" customWidth="1"/>
    <col min="7" max="8" width="14" style="56" bestFit="1" customWidth="1"/>
    <col min="9" max="9" width="0.85546875" style="56" customWidth="1"/>
    <col min="10" max="16384" width="9.140625" style="56"/>
  </cols>
  <sheetData>
    <row r="1" spans="1:9" x14ac:dyDescent="0.2">
      <c r="A1" s="118" t="s">
        <v>29</v>
      </c>
      <c r="B1" s="118"/>
      <c r="C1" s="118"/>
      <c r="D1" s="118"/>
      <c r="E1" s="118"/>
      <c r="F1" s="55"/>
      <c r="G1" s="55"/>
      <c r="H1" s="55"/>
      <c r="I1" s="55"/>
    </row>
    <row r="2" spans="1:9" x14ac:dyDescent="0.2">
      <c r="A2" s="119" t="s">
        <v>46</v>
      </c>
      <c r="B2" s="119"/>
      <c r="C2" s="119"/>
      <c r="D2" s="119"/>
      <c r="E2" s="119"/>
      <c r="F2" s="58"/>
      <c r="G2" s="58"/>
      <c r="H2" s="58"/>
      <c r="I2" s="58"/>
    </row>
    <row r="3" spans="1:9" x14ac:dyDescent="0.2">
      <c r="A3" s="120" t="s">
        <v>47</v>
      </c>
      <c r="B3" s="120"/>
      <c r="C3" s="120"/>
      <c r="D3" s="120"/>
      <c r="E3" s="120"/>
      <c r="F3" s="59"/>
      <c r="G3" s="59"/>
      <c r="H3" s="59"/>
      <c r="I3" s="59"/>
    </row>
    <row r="4" spans="1:9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ht="13.5" thickBot="1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ht="13.5" thickBot="1" x14ac:dyDescent="0.25">
      <c r="A6" s="61"/>
      <c r="B6" s="62"/>
      <c r="C6" s="121" t="s">
        <v>31</v>
      </c>
      <c r="D6" s="122"/>
      <c r="E6" s="123"/>
      <c r="F6" s="59"/>
      <c r="G6" s="59"/>
      <c r="H6" s="59"/>
      <c r="I6" s="59"/>
    </row>
    <row r="7" spans="1:9" x14ac:dyDescent="0.2">
      <c r="A7" s="61"/>
      <c r="B7" s="63"/>
      <c r="C7" s="64" t="s">
        <v>32</v>
      </c>
      <c r="D7" s="64" t="s">
        <v>32</v>
      </c>
      <c r="E7" s="64" t="s">
        <v>33</v>
      </c>
      <c r="F7" s="59"/>
      <c r="G7" s="59"/>
      <c r="H7" s="59"/>
      <c r="I7" s="59"/>
    </row>
    <row r="8" spans="1:9" x14ac:dyDescent="0.2">
      <c r="A8" s="65" t="s">
        <v>34</v>
      </c>
      <c r="B8" s="63"/>
      <c r="C8" s="64" t="s">
        <v>35</v>
      </c>
      <c r="D8" s="64" t="s">
        <v>36</v>
      </c>
      <c r="E8" s="64" t="s">
        <v>37</v>
      </c>
      <c r="F8" s="59"/>
      <c r="G8" s="59"/>
      <c r="H8" s="59"/>
      <c r="I8" s="59"/>
    </row>
    <row r="9" spans="1:9" x14ac:dyDescent="0.2">
      <c r="A9" s="66"/>
      <c r="B9" s="63"/>
      <c r="C9" s="67"/>
      <c r="D9" s="68"/>
      <c r="E9" s="69"/>
      <c r="F9" s="59"/>
      <c r="G9" s="59"/>
      <c r="H9" s="59"/>
      <c r="I9" s="59"/>
    </row>
    <row r="10" spans="1:9" x14ac:dyDescent="0.2">
      <c r="A10" s="109" t="s">
        <v>66</v>
      </c>
      <c r="B10" s="110">
        <v>2020</v>
      </c>
      <c r="C10" s="71">
        <f>'E-DDC-20'!G18</f>
        <v>471913.7</v>
      </c>
      <c r="D10" s="72">
        <f>'E-DDC-20'!F141</f>
        <v>-441036.37865092873</v>
      </c>
      <c r="E10" s="73">
        <f>-(C10+D10)*0.21</f>
        <v>-6484.2374833049689</v>
      </c>
      <c r="F10" s="59"/>
      <c r="G10" s="59"/>
      <c r="H10" s="59"/>
      <c r="I10" s="59"/>
    </row>
    <row r="11" spans="1:9" x14ac:dyDescent="0.2">
      <c r="A11" s="109" t="s">
        <v>66</v>
      </c>
      <c r="B11" s="110">
        <v>2021</v>
      </c>
      <c r="C11" s="74">
        <f>C10</f>
        <v>471913.7</v>
      </c>
      <c r="D11" s="75">
        <v>0</v>
      </c>
      <c r="E11" s="73">
        <f>-(C11+D11)*0.35</f>
        <v>-165169.79499999998</v>
      </c>
      <c r="F11" s="59"/>
      <c r="G11" s="59"/>
      <c r="H11" s="59"/>
      <c r="I11" s="59"/>
    </row>
    <row r="12" spans="1:9" x14ac:dyDescent="0.2">
      <c r="A12" s="76"/>
      <c r="B12" s="63"/>
      <c r="C12" s="71"/>
      <c r="D12" s="72"/>
      <c r="E12" s="77"/>
      <c r="F12" s="59"/>
      <c r="G12" s="59"/>
      <c r="H12" s="59"/>
      <c r="I12" s="59"/>
    </row>
    <row r="13" spans="1:9" x14ac:dyDescent="0.2">
      <c r="A13" s="76" t="s">
        <v>30</v>
      </c>
      <c r="B13" s="70"/>
      <c r="C13" s="71">
        <f>C10+C11</f>
        <v>943827.4</v>
      </c>
      <c r="D13" s="72">
        <f>D10+D11</f>
        <v>-441036.37865092873</v>
      </c>
      <c r="E13" s="73">
        <f>E10+E11</f>
        <v>-171654.03248330497</v>
      </c>
      <c r="F13" s="59"/>
      <c r="G13" s="59"/>
      <c r="H13" s="59"/>
      <c r="I13" s="59"/>
    </row>
    <row r="14" spans="1:9" x14ac:dyDescent="0.2">
      <c r="A14" s="76" t="s">
        <v>38</v>
      </c>
      <c r="B14" s="70"/>
      <c r="C14" s="78" t="s">
        <v>39</v>
      </c>
      <c r="D14" s="79" t="s">
        <v>39</v>
      </c>
      <c r="E14" s="80" t="s">
        <v>39</v>
      </c>
      <c r="F14" s="59"/>
      <c r="G14" s="59"/>
      <c r="H14" s="59"/>
      <c r="I14" s="59"/>
    </row>
    <row r="15" spans="1:9" x14ac:dyDescent="0.2">
      <c r="A15" s="76" t="s">
        <v>40</v>
      </c>
      <c r="B15" s="70"/>
      <c r="C15" s="81">
        <f>C13/2</f>
        <v>471913.7</v>
      </c>
      <c r="D15" s="82">
        <f>D13/2</f>
        <v>-220518.18932546437</v>
      </c>
      <c r="E15" s="77">
        <f>E13/2</f>
        <v>-85827.016241652484</v>
      </c>
      <c r="F15" s="59"/>
      <c r="G15" s="59"/>
      <c r="H15" s="59"/>
      <c r="I15" s="59"/>
    </row>
    <row r="16" spans="1:9" x14ac:dyDescent="0.2">
      <c r="A16" s="109" t="s">
        <v>56</v>
      </c>
      <c r="B16" s="110">
        <v>2020</v>
      </c>
      <c r="C16" s="71">
        <f>C10</f>
        <v>471913.7</v>
      </c>
      <c r="D16" s="72">
        <f>'E-DDC-20'!F142</f>
        <v>-444896.04381956282</v>
      </c>
      <c r="E16" s="73">
        <f>-(C16+D16)*0.21</f>
        <v>-5673.7077978918096</v>
      </c>
      <c r="F16" s="59"/>
      <c r="G16" s="59"/>
      <c r="H16" s="59"/>
      <c r="I16" s="59"/>
    </row>
    <row r="17" spans="1:9" x14ac:dyDescent="0.2">
      <c r="A17" s="109" t="s">
        <v>41</v>
      </c>
      <c r="B17" s="110">
        <f>B16</f>
        <v>2020</v>
      </c>
      <c r="C17" s="71">
        <f t="shared" ref="C17:C23" si="0">$C$16</f>
        <v>471913.7</v>
      </c>
      <c r="D17" s="72">
        <f>'E-DDC-20'!F143</f>
        <v>-448755.70898819692</v>
      </c>
      <c r="E17" s="73">
        <f>-(C17+D17)*0.21</f>
        <v>-4863.1781124786503</v>
      </c>
      <c r="F17" s="59"/>
      <c r="G17" s="59"/>
      <c r="H17" s="59"/>
      <c r="I17" s="59"/>
    </row>
    <row r="18" spans="1:9" x14ac:dyDescent="0.2">
      <c r="A18" s="109" t="s">
        <v>57</v>
      </c>
      <c r="B18" s="110">
        <f t="shared" ref="B18:B26" si="1">B17</f>
        <v>2020</v>
      </c>
      <c r="C18" s="71">
        <f t="shared" si="0"/>
        <v>471913.7</v>
      </c>
      <c r="D18" s="72">
        <f>'E-DDC-20'!F144</f>
        <v>-452615.37415683101</v>
      </c>
      <c r="E18" s="73">
        <f t="shared" ref="E18:E26" si="2">-(C18+D18)*0.21</f>
        <v>-4052.648427065491</v>
      </c>
      <c r="F18" s="59"/>
      <c r="G18" s="59"/>
      <c r="H18" s="59"/>
      <c r="I18" s="59"/>
    </row>
    <row r="19" spans="1:9" x14ac:dyDescent="0.2">
      <c r="A19" s="109" t="s">
        <v>58</v>
      </c>
      <c r="B19" s="110">
        <f t="shared" si="1"/>
        <v>2020</v>
      </c>
      <c r="C19" s="71">
        <f t="shared" si="0"/>
        <v>471913.7</v>
      </c>
      <c r="D19" s="72">
        <f>'E-DDC-20'!F145</f>
        <v>-456475.0393254651</v>
      </c>
      <c r="E19" s="73">
        <f t="shared" si="2"/>
        <v>-3242.1187416523317</v>
      </c>
      <c r="F19" s="59"/>
      <c r="G19" s="59"/>
      <c r="H19" s="59"/>
      <c r="I19" s="59"/>
    </row>
    <row r="20" spans="1:9" x14ac:dyDescent="0.2">
      <c r="A20" s="109" t="s">
        <v>59</v>
      </c>
      <c r="B20" s="110">
        <f t="shared" si="1"/>
        <v>2020</v>
      </c>
      <c r="C20" s="71">
        <f t="shared" si="0"/>
        <v>471913.7</v>
      </c>
      <c r="D20" s="72">
        <f>'E-DDC-20'!F146</f>
        <v>-460334.70449409919</v>
      </c>
      <c r="E20" s="73">
        <f t="shared" si="2"/>
        <v>-2431.5890562391724</v>
      </c>
      <c r="F20" s="59"/>
      <c r="G20" s="59"/>
      <c r="H20" s="59"/>
      <c r="I20" s="59"/>
    </row>
    <row r="21" spans="1:9" x14ac:dyDescent="0.2">
      <c r="A21" s="109" t="s">
        <v>60</v>
      </c>
      <c r="B21" s="110">
        <f t="shared" si="1"/>
        <v>2020</v>
      </c>
      <c r="C21" s="71">
        <f t="shared" si="0"/>
        <v>471913.7</v>
      </c>
      <c r="D21" s="72">
        <f>'E-DDC-20'!F147</f>
        <v>-464194.36966273328</v>
      </c>
      <c r="E21" s="73">
        <f t="shared" si="2"/>
        <v>-1621.059370826013</v>
      </c>
      <c r="F21" s="59"/>
      <c r="G21" s="59"/>
      <c r="H21" s="59"/>
      <c r="I21" s="59"/>
    </row>
    <row r="22" spans="1:9" x14ac:dyDescent="0.2">
      <c r="A22" s="109" t="s">
        <v>61</v>
      </c>
      <c r="B22" s="110">
        <f t="shared" si="1"/>
        <v>2020</v>
      </c>
      <c r="C22" s="71">
        <f t="shared" si="0"/>
        <v>471913.7</v>
      </c>
      <c r="D22" s="72">
        <f>'E-DDC-20'!F148</f>
        <v>-468054.03483136737</v>
      </c>
      <c r="E22" s="73">
        <f t="shared" si="2"/>
        <v>-810.52968541285372</v>
      </c>
      <c r="F22" s="59"/>
      <c r="G22" s="59"/>
      <c r="H22" s="59"/>
      <c r="I22" s="59"/>
    </row>
    <row r="23" spans="1:9" x14ac:dyDescent="0.2">
      <c r="A23" s="109" t="s">
        <v>62</v>
      </c>
      <c r="B23" s="110">
        <f t="shared" si="1"/>
        <v>2020</v>
      </c>
      <c r="C23" s="71">
        <f t="shared" si="0"/>
        <v>471913.7</v>
      </c>
      <c r="D23" s="72">
        <f>'E-DDC-20'!F149</f>
        <v>-471913.70000000147</v>
      </c>
      <c r="E23" s="73">
        <f t="shared" si="2"/>
        <v>3.0559021979570389E-10</v>
      </c>
      <c r="F23" s="59"/>
      <c r="G23" s="59"/>
      <c r="H23" s="59"/>
      <c r="I23" s="59"/>
    </row>
    <row r="24" spans="1:9" x14ac:dyDescent="0.2">
      <c r="A24" s="109" t="s">
        <v>63</v>
      </c>
      <c r="B24" s="110">
        <f t="shared" si="1"/>
        <v>2020</v>
      </c>
      <c r="C24" s="71">
        <v>0</v>
      </c>
      <c r="D24" s="72">
        <f>'E-DDC-20'!F150</f>
        <v>0</v>
      </c>
      <c r="E24" s="73">
        <f t="shared" si="2"/>
        <v>0</v>
      </c>
      <c r="F24" s="59"/>
      <c r="G24" s="59"/>
      <c r="H24" s="59"/>
      <c r="I24" s="59"/>
    </row>
    <row r="25" spans="1:9" x14ac:dyDescent="0.2">
      <c r="A25" s="109" t="s">
        <v>64</v>
      </c>
      <c r="B25" s="110">
        <v>2021</v>
      </c>
      <c r="C25" s="71">
        <v>0</v>
      </c>
      <c r="D25" s="72">
        <f>'E-DDC-20'!F151</f>
        <v>0</v>
      </c>
      <c r="E25" s="73">
        <f t="shared" si="2"/>
        <v>0</v>
      </c>
      <c r="F25" s="59"/>
      <c r="G25" s="59"/>
      <c r="H25" s="59"/>
      <c r="I25" s="59"/>
    </row>
    <row r="26" spans="1:9" x14ac:dyDescent="0.2">
      <c r="A26" s="109" t="s">
        <v>65</v>
      </c>
      <c r="B26" s="110">
        <f t="shared" si="1"/>
        <v>2021</v>
      </c>
      <c r="C26" s="71">
        <v>0</v>
      </c>
      <c r="D26" s="72">
        <f>'E-DDC-20'!F152</f>
        <v>0</v>
      </c>
      <c r="E26" s="73">
        <f t="shared" si="2"/>
        <v>0</v>
      </c>
      <c r="F26" s="59"/>
      <c r="G26" s="59"/>
      <c r="H26" s="59"/>
      <c r="I26" s="59"/>
    </row>
    <row r="27" spans="1:9" x14ac:dyDescent="0.2">
      <c r="A27" s="66"/>
      <c r="B27" s="63"/>
      <c r="C27" s="74"/>
      <c r="D27" s="75"/>
      <c r="E27" s="83"/>
    </row>
    <row r="28" spans="1:9" x14ac:dyDescent="0.2">
      <c r="A28" s="66" t="s">
        <v>30</v>
      </c>
      <c r="B28" s="70"/>
      <c r="C28" s="84">
        <f>SUM(C15:C27)</f>
        <v>4247223.3000000007</v>
      </c>
      <c r="D28" s="72">
        <f>SUM(D15:D27)</f>
        <v>-3887757.1646037218</v>
      </c>
      <c r="E28" s="77">
        <f>SUM(E15:E27)</f>
        <v>-108521.8474332185</v>
      </c>
    </row>
    <row r="29" spans="1:9" x14ac:dyDescent="0.2">
      <c r="A29" s="66" t="s">
        <v>42</v>
      </c>
      <c r="B29" s="70"/>
      <c r="C29" s="78" t="s">
        <v>43</v>
      </c>
      <c r="D29" s="79" t="s">
        <v>43</v>
      </c>
      <c r="E29" s="80" t="s">
        <v>43</v>
      </c>
    </row>
    <row r="30" spans="1:9" x14ac:dyDescent="0.2">
      <c r="A30" s="66"/>
      <c r="B30" s="70"/>
      <c r="C30" s="71"/>
      <c r="D30" s="72"/>
      <c r="E30" s="77"/>
    </row>
    <row r="31" spans="1:9" x14ac:dyDescent="0.2">
      <c r="A31" s="66" t="s">
        <v>44</v>
      </c>
      <c r="B31" s="70"/>
      <c r="C31" s="85">
        <f>C28/12</f>
        <v>353935.27500000008</v>
      </c>
      <c r="D31" s="86">
        <f>D28/12</f>
        <v>-323979.7637169768</v>
      </c>
      <c r="E31" s="83">
        <f>E28/12</f>
        <v>-9043.487286101541</v>
      </c>
    </row>
    <row r="32" spans="1:9" ht="13.5" thickBot="1" x14ac:dyDescent="0.25">
      <c r="A32" s="66"/>
      <c r="B32" s="87"/>
      <c r="C32" s="66"/>
      <c r="D32" s="66"/>
      <c r="E32" s="66"/>
    </row>
    <row r="33" spans="1:5" ht="14.25" thickTop="1" thickBot="1" x14ac:dyDescent="0.25">
      <c r="A33" s="91" t="s">
        <v>55</v>
      </c>
      <c r="B33" s="92"/>
      <c r="C33"/>
      <c r="D33" s="102">
        <f>SUM(C31:E31)</f>
        <v>20912.023996921744</v>
      </c>
      <c r="E33"/>
    </row>
    <row r="34" spans="1:5" ht="13.5" hidden="1" thickTop="1" x14ac:dyDescent="0.2">
      <c r="A34" s="91"/>
      <c r="B34" s="92"/>
      <c r="C34"/>
      <c r="D34" s="93"/>
      <c r="E34" s="94"/>
    </row>
    <row r="35" spans="1:5" hidden="1" x14ac:dyDescent="0.2">
      <c r="A35" s="95" t="s">
        <v>48</v>
      </c>
      <c r="B35" s="96"/>
      <c r="C35" s="97"/>
      <c r="D35" s="97"/>
      <c r="E35"/>
    </row>
    <row r="36" spans="1:5" hidden="1" x14ac:dyDescent="0.2">
      <c r="A36" s="91"/>
      <c r="B36" s="92"/>
      <c r="C36" s="98" t="s">
        <v>52</v>
      </c>
      <c r="D36"/>
      <c r="E36"/>
    </row>
    <row r="37" spans="1:5" hidden="1" x14ac:dyDescent="0.2">
      <c r="A37" s="91" t="s">
        <v>49</v>
      </c>
      <c r="B37" s="92"/>
      <c r="C37" s="99">
        <f>D10-D11</f>
        <v>-441036.37865092873</v>
      </c>
      <c r="D37"/>
      <c r="E37"/>
    </row>
    <row r="38" spans="1:5" hidden="1" x14ac:dyDescent="0.2">
      <c r="A38" s="91" t="s">
        <v>50</v>
      </c>
      <c r="B38" s="92"/>
      <c r="C38" s="99">
        <v>46316</v>
      </c>
      <c r="D38"/>
      <c r="E38"/>
    </row>
    <row r="39" spans="1:5" hidden="1" x14ac:dyDescent="0.2">
      <c r="A39" s="91"/>
      <c r="B39" s="92" t="s">
        <v>51</v>
      </c>
      <c r="C39" s="100">
        <f>C37-C38</f>
        <v>-487352.37865092873</v>
      </c>
      <c r="D39"/>
      <c r="E39"/>
    </row>
    <row r="40" spans="1:5" hidden="1" x14ac:dyDescent="0.2">
      <c r="A40"/>
      <c r="B40"/>
      <c r="C40"/>
      <c r="D40"/>
      <c r="E40" s="88"/>
    </row>
    <row r="41" spans="1:5" hidden="1" x14ac:dyDescent="0.2">
      <c r="B41" s="60"/>
      <c r="C41" s="60"/>
      <c r="D41" s="60"/>
      <c r="E41" s="60"/>
    </row>
    <row r="42" spans="1:5" hidden="1" x14ac:dyDescent="0.2"/>
    <row r="43" spans="1:5" ht="13.5" thickTop="1" x14ac:dyDescent="0.2"/>
  </sheetData>
  <mergeCells count="4">
    <mergeCell ref="A1:E1"/>
    <mergeCell ref="A2:E2"/>
    <mergeCell ref="A3:E3"/>
    <mergeCell ref="C6:E6"/>
  </mergeCells>
  <printOptions horizontalCentered="1"/>
  <pageMargins left="0.75" right="0.75" top="1" bottom="1" header="0.5" footer="0.5"/>
  <pageSetup fitToHeight="2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11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zoomScaleNormal="100" workbookViewId="0">
      <selection activeCell="F152" sqref="F152"/>
    </sheetView>
  </sheetViews>
  <sheetFormatPr defaultColWidth="9.140625" defaultRowHeight="12.75" outlineLevelRow="1" x14ac:dyDescent="0.2"/>
  <cols>
    <col min="1" max="1" width="12.5703125" style="1" bestFit="1" customWidth="1"/>
    <col min="2" max="2" width="14.7109375" style="9" bestFit="1" customWidth="1"/>
    <col min="3" max="3" width="13.7109375" style="9" customWidth="1"/>
    <col min="4" max="4" width="15" style="9" customWidth="1"/>
    <col min="5" max="6" width="14.5703125" style="9" customWidth="1"/>
    <col min="7" max="7" width="16.7109375" style="9" bestFit="1" customWidth="1"/>
    <col min="8" max="8" width="16.5703125" style="9" customWidth="1"/>
    <col min="9" max="9" width="13" style="9" bestFit="1" customWidth="1"/>
    <col min="10" max="10" width="14.7109375" style="9" bestFit="1" customWidth="1"/>
    <col min="11" max="11" width="15.85546875" style="6" bestFit="1" customWidth="1"/>
    <col min="12" max="12" width="15.140625" style="9" bestFit="1" customWidth="1"/>
    <col min="13" max="13" width="10.140625" style="9" hidden="1" customWidth="1"/>
    <col min="14" max="14" width="11.85546875" style="1" bestFit="1" customWidth="1"/>
    <col min="15" max="16384" width="9.140625" style="1"/>
  </cols>
  <sheetData>
    <row r="1" spans="1:14" ht="13.5" thickBot="1" x14ac:dyDescent="0.25">
      <c r="A1" s="124" t="s">
        <v>2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2"/>
      <c r="M1" s="5" t="s">
        <v>2</v>
      </c>
    </row>
    <row r="2" spans="1:14" s="7" customFormat="1" ht="13.5" thickBot="1" x14ac:dyDescent="0.25">
      <c r="A2" s="13" t="s">
        <v>4</v>
      </c>
      <c r="B2" s="14">
        <v>0.64590000000000003</v>
      </c>
      <c r="C2" s="31"/>
      <c r="D2" s="42">
        <v>593</v>
      </c>
      <c r="E2" s="43" t="s">
        <v>25</v>
      </c>
      <c r="F2" s="43"/>
      <c r="G2" s="89">
        <v>120</v>
      </c>
      <c r="H2" s="27"/>
      <c r="I2" s="8"/>
      <c r="J2" s="8"/>
      <c r="K2" s="15"/>
      <c r="L2" s="8"/>
      <c r="M2" s="8"/>
    </row>
    <row r="3" spans="1:14" x14ac:dyDescent="0.2">
      <c r="A3" s="16" t="s">
        <v>0</v>
      </c>
      <c r="B3" s="17" t="s">
        <v>5</v>
      </c>
      <c r="C3" s="18"/>
      <c r="D3" s="14">
        <v>0.05</v>
      </c>
      <c r="E3" s="17"/>
      <c r="F3" s="17"/>
      <c r="G3" s="8"/>
      <c r="H3" s="8"/>
      <c r="I3" s="8"/>
      <c r="J3" s="8"/>
      <c r="K3" s="15"/>
      <c r="M3" s="1"/>
    </row>
    <row r="4" spans="1:14" s="3" customFormat="1" ht="51.75" thickBot="1" x14ac:dyDescent="0.25">
      <c r="A4" s="19" t="s">
        <v>1</v>
      </c>
      <c r="B4" s="20" t="s">
        <v>16</v>
      </c>
      <c r="C4" s="20" t="s">
        <v>13</v>
      </c>
      <c r="D4" s="21" t="s">
        <v>17</v>
      </c>
      <c r="E4" s="21" t="s">
        <v>18</v>
      </c>
      <c r="F4" s="21" t="s">
        <v>45</v>
      </c>
      <c r="G4" s="21" t="s">
        <v>11</v>
      </c>
      <c r="H4" s="21" t="s">
        <v>15</v>
      </c>
      <c r="I4" s="21" t="s">
        <v>19</v>
      </c>
      <c r="J4" s="21" t="s">
        <v>6</v>
      </c>
      <c r="K4" s="22" t="s">
        <v>10</v>
      </c>
      <c r="L4" s="4" t="s">
        <v>3</v>
      </c>
      <c r="M4" s="3" t="s">
        <v>1</v>
      </c>
      <c r="N4" s="4"/>
    </row>
    <row r="5" spans="1:14" s="3" customFormat="1" ht="39" hidden="1" thickBot="1" x14ac:dyDescent="0.25">
      <c r="A5" s="19"/>
      <c r="B5" s="26" t="s">
        <v>12</v>
      </c>
      <c r="C5" s="26" t="s">
        <v>14</v>
      </c>
      <c r="D5" s="26" t="s">
        <v>20</v>
      </c>
      <c r="E5" s="21"/>
      <c r="F5" s="21"/>
      <c r="G5" s="21"/>
      <c r="H5" s="21"/>
      <c r="I5" s="21"/>
      <c r="J5" s="21"/>
      <c r="K5" s="22"/>
      <c r="L5" s="4"/>
      <c r="N5" s="4"/>
    </row>
    <row r="6" spans="1:14" s="3" customFormat="1" ht="26.25" thickBot="1" x14ac:dyDescent="0.25">
      <c r="A6" s="23" t="s">
        <v>7</v>
      </c>
      <c r="B6" s="25" t="s">
        <v>23</v>
      </c>
      <c r="C6" s="101" t="s">
        <v>53</v>
      </c>
      <c r="D6" s="40" t="s">
        <v>24</v>
      </c>
      <c r="E6" s="25" t="s">
        <v>21</v>
      </c>
      <c r="F6" s="25"/>
      <c r="G6" s="29" t="s">
        <v>21</v>
      </c>
      <c r="H6" s="28" t="s">
        <v>8</v>
      </c>
      <c r="I6" s="28" t="s">
        <v>9</v>
      </c>
      <c r="J6" s="28" t="s">
        <v>22</v>
      </c>
      <c r="K6" s="24" t="s">
        <v>22</v>
      </c>
      <c r="L6" s="4"/>
      <c r="N6" s="4"/>
    </row>
    <row r="7" spans="1:14" hidden="1" x14ac:dyDescent="0.2">
      <c r="A7" s="10"/>
      <c r="B7" s="45"/>
      <c r="C7" s="46" t="s">
        <v>26</v>
      </c>
      <c r="D7" s="45"/>
      <c r="G7" s="9">
        <f>B7</f>
        <v>0</v>
      </c>
      <c r="K7" s="11"/>
      <c r="M7" s="10">
        <v>39813</v>
      </c>
    </row>
    <row r="8" spans="1:14" hidden="1" x14ac:dyDescent="0.2">
      <c r="A8" s="10"/>
      <c r="B8" s="45"/>
      <c r="C8" s="46" t="s">
        <v>27</v>
      </c>
      <c r="D8" s="45"/>
      <c r="K8" s="11"/>
      <c r="M8" s="10"/>
    </row>
    <row r="9" spans="1:14" hidden="1" x14ac:dyDescent="0.2">
      <c r="A9" s="10"/>
      <c r="B9" s="45"/>
      <c r="C9" s="47" t="s">
        <v>28</v>
      </c>
      <c r="D9" s="45"/>
      <c r="K9" s="11"/>
      <c r="M9" s="10"/>
    </row>
    <row r="10" spans="1:14" hidden="1" x14ac:dyDescent="0.2">
      <c r="A10" s="10"/>
      <c r="C10" s="44"/>
      <c r="K10" s="11"/>
      <c r="M10" s="10"/>
    </row>
    <row r="11" spans="1:14" s="38" customFormat="1" hidden="1" x14ac:dyDescent="0.2">
      <c r="A11" s="41">
        <v>39994</v>
      </c>
      <c r="B11" s="34">
        <v>-22041.26</v>
      </c>
      <c r="C11" s="34"/>
      <c r="D11" s="35">
        <v>-45.92</v>
      </c>
      <c r="E11" s="34">
        <f>-B11+-D11</f>
        <v>22087.179999999997</v>
      </c>
      <c r="F11" s="34"/>
      <c r="G11" s="34">
        <f>+E11</f>
        <v>22087.179999999997</v>
      </c>
      <c r="H11" s="34">
        <f>-(B11+C11)*0.35</f>
        <v>7714.4409999999989</v>
      </c>
      <c r="I11" s="34">
        <f t="shared" ref="I11:I19" si="0">(-D11)*0.35</f>
        <v>16.071999999999999</v>
      </c>
      <c r="J11" s="34">
        <f t="shared" ref="J11:J17" si="1">-H11-I11</f>
        <v>-7730.512999999999</v>
      </c>
      <c r="K11" s="35">
        <f>J11</f>
        <v>-7730.512999999999</v>
      </c>
      <c r="L11" s="32"/>
      <c r="M11" s="36">
        <v>39844</v>
      </c>
      <c r="N11" s="37"/>
    </row>
    <row r="12" spans="1:14" s="38" customFormat="1" hidden="1" x14ac:dyDescent="0.2">
      <c r="A12" s="41">
        <v>40025</v>
      </c>
      <c r="B12" s="34">
        <v>-10711.68</v>
      </c>
      <c r="C12" s="34"/>
      <c r="D12" s="35">
        <v>-114.15</v>
      </c>
      <c r="E12" s="34">
        <f t="shared" ref="E12:E18" si="2">-B12+-D12</f>
        <v>10825.83</v>
      </c>
      <c r="F12" s="34"/>
      <c r="G12" s="34">
        <f>G11+E12</f>
        <v>32913.009999999995</v>
      </c>
      <c r="H12" s="34">
        <f t="shared" ref="H12:H18" si="3">-(B12+C12)*0.35</f>
        <v>3749.0879999999997</v>
      </c>
      <c r="I12" s="34">
        <f t="shared" si="0"/>
        <v>39.952500000000001</v>
      </c>
      <c r="J12" s="34">
        <f t="shared" si="1"/>
        <v>-3789.0404999999996</v>
      </c>
      <c r="K12" s="35">
        <f t="shared" ref="K12:K19" si="4">K11+J12</f>
        <v>-11519.553499999998</v>
      </c>
      <c r="L12" s="32"/>
      <c r="M12" s="36">
        <v>39872</v>
      </c>
      <c r="N12" s="37"/>
    </row>
    <row r="13" spans="1:14" s="38" customFormat="1" hidden="1" x14ac:dyDescent="0.2">
      <c r="A13" s="41">
        <v>40056</v>
      </c>
      <c r="B13" s="34">
        <v>-16986.2</v>
      </c>
      <c r="C13" s="34"/>
      <c r="D13" s="35">
        <v>-171.86</v>
      </c>
      <c r="E13" s="34">
        <f t="shared" si="2"/>
        <v>17158.060000000001</v>
      </c>
      <c r="F13" s="34"/>
      <c r="G13" s="34">
        <f t="shared" ref="G13:G19" si="5">G12+E13</f>
        <v>50071.069999999992</v>
      </c>
      <c r="H13" s="34">
        <f t="shared" si="3"/>
        <v>5945.17</v>
      </c>
      <c r="I13" s="34">
        <f t="shared" si="0"/>
        <v>60.151000000000003</v>
      </c>
      <c r="J13" s="34">
        <f t="shared" si="1"/>
        <v>-6005.3209999999999</v>
      </c>
      <c r="K13" s="35">
        <f t="shared" si="4"/>
        <v>-17524.874499999998</v>
      </c>
      <c r="L13" s="32"/>
      <c r="M13" s="36">
        <v>39903</v>
      </c>
      <c r="N13" s="37"/>
    </row>
    <row r="14" spans="1:14" s="38" customFormat="1" hidden="1" x14ac:dyDescent="0.2">
      <c r="A14" s="41">
        <v>40086</v>
      </c>
      <c r="B14" s="34">
        <v>-60233.57</v>
      </c>
      <c r="C14" s="34"/>
      <c r="D14" s="35">
        <v>-332.73</v>
      </c>
      <c r="E14" s="34">
        <f t="shared" si="2"/>
        <v>60566.3</v>
      </c>
      <c r="F14" s="34"/>
      <c r="G14" s="34">
        <f t="shared" si="5"/>
        <v>110637.37</v>
      </c>
      <c r="H14" s="34">
        <f t="shared" si="3"/>
        <v>21081.749499999998</v>
      </c>
      <c r="I14" s="34">
        <f t="shared" si="0"/>
        <v>116.4555</v>
      </c>
      <c r="J14" s="34">
        <f t="shared" si="1"/>
        <v>-21198.204999999998</v>
      </c>
      <c r="K14" s="35">
        <f t="shared" si="4"/>
        <v>-38723.079499999993</v>
      </c>
      <c r="L14" s="32"/>
      <c r="M14" s="36">
        <v>39933</v>
      </c>
      <c r="N14" s="37"/>
    </row>
    <row r="15" spans="1:14" s="37" customFormat="1" hidden="1" x14ac:dyDescent="0.2">
      <c r="A15" s="41">
        <v>40117</v>
      </c>
      <c r="B15" s="34">
        <v>-50822.84</v>
      </c>
      <c r="C15" s="34"/>
      <c r="D15" s="35">
        <v>-564.1</v>
      </c>
      <c r="E15" s="34">
        <f t="shared" si="2"/>
        <v>51386.939999999995</v>
      </c>
      <c r="F15" s="34"/>
      <c r="G15" s="34">
        <f t="shared" si="5"/>
        <v>162024.31</v>
      </c>
      <c r="H15" s="34">
        <f t="shared" si="3"/>
        <v>17787.993999999999</v>
      </c>
      <c r="I15" s="34">
        <f t="shared" si="0"/>
        <v>197.435</v>
      </c>
      <c r="J15" s="34">
        <f t="shared" si="1"/>
        <v>-17985.429</v>
      </c>
      <c r="K15" s="35">
        <f t="shared" si="4"/>
        <v>-56708.508499999996</v>
      </c>
      <c r="L15" s="32"/>
      <c r="M15" s="39">
        <v>39964</v>
      </c>
    </row>
    <row r="16" spans="1:14" s="37" customFormat="1" hidden="1" x14ac:dyDescent="0.2">
      <c r="A16" s="41">
        <v>40147</v>
      </c>
      <c r="B16" s="34">
        <v>-27984.93</v>
      </c>
      <c r="C16" s="34"/>
      <c r="D16" s="35">
        <v>-728.28</v>
      </c>
      <c r="E16" s="34">
        <f t="shared" si="2"/>
        <v>28713.21</v>
      </c>
      <c r="F16" s="34"/>
      <c r="G16" s="34">
        <f t="shared" si="5"/>
        <v>190737.52</v>
      </c>
      <c r="H16" s="34">
        <f t="shared" si="3"/>
        <v>9794.7254999999986</v>
      </c>
      <c r="I16" s="34">
        <f t="shared" si="0"/>
        <v>254.89799999999997</v>
      </c>
      <c r="J16" s="34">
        <f t="shared" si="1"/>
        <v>-10049.623499999998</v>
      </c>
      <c r="K16" s="35">
        <f t="shared" si="4"/>
        <v>-66758.131999999998</v>
      </c>
      <c r="L16" s="32"/>
      <c r="M16" s="39">
        <v>39994</v>
      </c>
    </row>
    <row r="17" spans="1:14" s="37" customFormat="1" hidden="1" x14ac:dyDescent="0.2">
      <c r="A17" s="41">
        <v>40178</v>
      </c>
      <c r="B17" s="34">
        <v>-251302.13</v>
      </c>
      <c r="C17" s="34"/>
      <c r="D17" s="35">
        <v>-1310.1300000000001</v>
      </c>
      <c r="E17" s="34">
        <f t="shared" si="2"/>
        <v>252612.26</v>
      </c>
      <c r="F17" s="34"/>
      <c r="G17" s="34">
        <f t="shared" si="5"/>
        <v>443349.78</v>
      </c>
      <c r="H17" s="34">
        <f t="shared" si="3"/>
        <v>87955.74549999999</v>
      </c>
      <c r="I17" s="34">
        <f t="shared" si="0"/>
        <v>458.5455</v>
      </c>
      <c r="J17" s="34">
        <f t="shared" si="1"/>
        <v>-88414.290999999983</v>
      </c>
      <c r="K17" s="35">
        <f t="shared" si="4"/>
        <v>-155172.42299999998</v>
      </c>
      <c r="L17" s="32"/>
      <c r="M17" s="39">
        <v>40025</v>
      </c>
    </row>
    <row r="18" spans="1:14" s="49" customFormat="1" x14ac:dyDescent="0.2">
      <c r="A18" s="48">
        <v>40209</v>
      </c>
      <c r="B18" s="34">
        <v>-28504.54</v>
      </c>
      <c r="D18" s="33">
        <v>-59.38</v>
      </c>
      <c r="E18" s="34">
        <f t="shared" si="2"/>
        <v>28563.920000000002</v>
      </c>
      <c r="F18" s="34"/>
      <c r="G18" s="34">
        <f t="shared" si="5"/>
        <v>471913.7</v>
      </c>
      <c r="H18" s="34">
        <f t="shared" si="3"/>
        <v>9976.5889999999999</v>
      </c>
      <c r="I18" s="32">
        <f t="shared" si="0"/>
        <v>20.783000000000001</v>
      </c>
      <c r="J18" s="32">
        <f>-H18-I18</f>
        <v>-9997.3719999999994</v>
      </c>
      <c r="K18" s="33">
        <f t="shared" si="4"/>
        <v>-165169.79499999998</v>
      </c>
      <c r="L18" s="32"/>
      <c r="M18" s="50">
        <v>40056</v>
      </c>
    </row>
    <row r="19" spans="1:14" s="49" customFormat="1" hidden="1" x14ac:dyDescent="0.2">
      <c r="A19" s="48">
        <v>40209</v>
      </c>
      <c r="B19" s="32"/>
      <c r="C19" s="32">
        <f t="shared" ref="C19:C29" si="6">($G$17+$E$18)/$D$2</f>
        <v>795.80725126475545</v>
      </c>
      <c r="D19" s="33"/>
      <c r="E19" s="34">
        <f>-C19</f>
        <v>-795.80725126475545</v>
      </c>
      <c r="F19" s="34">
        <f>E19</f>
        <v>-795.80725126475545</v>
      </c>
      <c r="G19" s="34">
        <f t="shared" si="5"/>
        <v>471117.89274873526</v>
      </c>
      <c r="H19" s="6">
        <f>-(B19+C19)*0.35</f>
        <v>-278.53253794266436</v>
      </c>
      <c r="I19" s="6">
        <f t="shared" si="0"/>
        <v>0</v>
      </c>
      <c r="J19" s="6">
        <f>-H19-I19</f>
        <v>278.53253794266436</v>
      </c>
      <c r="K19" s="11">
        <f t="shared" si="4"/>
        <v>-164891.26246205732</v>
      </c>
      <c r="L19" s="32"/>
      <c r="M19" s="50"/>
    </row>
    <row r="20" spans="1:14" s="53" customFormat="1" hidden="1" x14ac:dyDescent="0.2">
      <c r="A20" s="51">
        <v>40237</v>
      </c>
      <c r="B20" s="6"/>
      <c r="C20" s="32">
        <f t="shared" si="6"/>
        <v>795.80725126475545</v>
      </c>
      <c r="D20" s="33"/>
      <c r="E20" s="34">
        <f t="shared" ref="E20:E32" si="7">-C20</f>
        <v>-795.80725126475545</v>
      </c>
      <c r="F20" s="34">
        <f>E20+F19</f>
        <v>-1591.6145025295109</v>
      </c>
      <c r="G20" s="34">
        <f t="shared" ref="G20:G32" si="8">G19+E20</f>
        <v>470322.08549747051</v>
      </c>
      <c r="H20" s="6">
        <f t="shared" ref="H20:H66" si="9">-(B20+C20)*0.35</f>
        <v>-278.53253794266436</v>
      </c>
      <c r="I20" s="6">
        <f t="shared" ref="I20:I32" si="10">(-D20)*0.35</f>
        <v>0</v>
      </c>
      <c r="J20" s="6">
        <f t="shared" ref="J20:J32" si="11">-H20-I20</f>
        <v>278.53253794266436</v>
      </c>
      <c r="K20" s="11">
        <f t="shared" ref="K20:K32" si="12">K19+J20</f>
        <v>-164612.72992411465</v>
      </c>
      <c r="L20" s="6"/>
      <c r="M20" s="52">
        <v>40086</v>
      </c>
    </row>
    <row r="21" spans="1:14" s="53" customFormat="1" hidden="1" x14ac:dyDescent="0.2">
      <c r="A21" s="51">
        <v>40268</v>
      </c>
      <c r="B21" s="6"/>
      <c r="C21" s="32">
        <f t="shared" si="6"/>
        <v>795.80725126475545</v>
      </c>
      <c r="D21" s="33"/>
      <c r="E21" s="34">
        <f t="shared" si="7"/>
        <v>-795.80725126475545</v>
      </c>
      <c r="F21" s="34">
        <f t="shared" ref="F21:F66" si="13">E21+F20</f>
        <v>-2387.4217537942664</v>
      </c>
      <c r="G21" s="34">
        <f t="shared" si="8"/>
        <v>469526.27824620577</v>
      </c>
      <c r="H21" s="6">
        <f t="shared" si="9"/>
        <v>-278.53253794266436</v>
      </c>
      <c r="I21" s="6">
        <f t="shared" si="10"/>
        <v>0</v>
      </c>
      <c r="J21" s="6">
        <f t="shared" si="11"/>
        <v>278.53253794266436</v>
      </c>
      <c r="K21" s="11">
        <f t="shared" si="12"/>
        <v>-164334.19738617199</v>
      </c>
      <c r="L21" s="6"/>
      <c r="M21" s="52">
        <v>40117</v>
      </c>
      <c r="N21" s="54"/>
    </row>
    <row r="22" spans="1:14" s="53" customFormat="1" hidden="1" x14ac:dyDescent="0.2">
      <c r="A22" s="51">
        <v>40298</v>
      </c>
      <c r="B22" s="6"/>
      <c r="C22" s="32">
        <f t="shared" si="6"/>
        <v>795.80725126475545</v>
      </c>
      <c r="D22" s="33"/>
      <c r="E22" s="34">
        <f t="shared" si="7"/>
        <v>-795.80725126475545</v>
      </c>
      <c r="F22" s="34">
        <f t="shared" si="13"/>
        <v>-3183.2290050590218</v>
      </c>
      <c r="G22" s="34">
        <f t="shared" si="8"/>
        <v>468730.47099494102</v>
      </c>
      <c r="H22" s="6">
        <f t="shared" si="9"/>
        <v>-278.53253794266436</v>
      </c>
      <c r="I22" s="6">
        <f t="shared" si="10"/>
        <v>0</v>
      </c>
      <c r="J22" s="6">
        <f t="shared" si="11"/>
        <v>278.53253794266436</v>
      </c>
      <c r="K22" s="11">
        <f t="shared" si="12"/>
        <v>-164055.66484822932</v>
      </c>
      <c r="L22" s="6"/>
      <c r="M22" s="52">
        <v>40147</v>
      </c>
    </row>
    <row r="23" spans="1:14" s="53" customFormat="1" hidden="1" x14ac:dyDescent="0.2">
      <c r="A23" s="51">
        <v>40329</v>
      </c>
      <c r="B23" s="6"/>
      <c r="C23" s="32">
        <f t="shared" si="6"/>
        <v>795.80725126475545</v>
      </c>
      <c r="D23" s="33"/>
      <c r="E23" s="34">
        <f t="shared" si="7"/>
        <v>-795.80725126475545</v>
      </c>
      <c r="F23" s="34">
        <f t="shared" si="13"/>
        <v>-3979.0362563237773</v>
      </c>
      <c r="G23" s="34">
        <f t="shared" si="8"/>
        <v>467934.66374367627</v>
      </c>
      <c r="H23" s="6">
        <f t="shared" si="9"/>
        <v>-278.53253794266436</v>
      </c>
      <c r="I23" s="6">
        <f t="shared" si="10"/>
        <v>0</v>
      </c>
      <c r="J23" s="6">
        <f t="shared" si="11"/>
        <v>278.53253794266436</v>
      </c>
      <c r="K23" s="11">
        <f t="shared" si="12"/>
        <v>-163777.13231028666</v>
      </c>
      <c r="L23" s="6"/>
      <c r="M23" s="52">
        <v>40178</v>
      </c>
      <c r="N23" s="54" t="s">
        <v>3</v>
      </c>
    </row>
    <row r="24" spans="1:14" s="53" customFormat="1" hidden="1" x14ac:dyDescent="0.2">
      <c r="A24" s="51">
        <v>40359</v>
      </c>
      <c r="B24" s="6"/>
      <c r="C24" s="32">
        <f t="shared" si="6"/>
        <v>795.80725126475545</v>
      </c>
      <c r="D24" s="33"/>
      <c r="E24" s="34">
        <f t="shared" si="7"/>
        <v>-795.80725126475545</v>
      </c>
      <c r="F24" s="34">
        <f t="shared" si="13"/>
        <v>-4774.8435075885327</v>
      </c>
      <c r="G24" s="34">
        <f t="shared" si="8"/>
        <v>467138.85649241152</v>
      </c>
      <c r="H24" s="6">
        <f t="shared" si="9"/>
        <v>-278.53253794266436</v>
      </c>
      <c r="I24" s="6">
        <f t="shared" si="10"/>
        <v>0</v>
      </c>
      <c r="J24" s="6">
        <f t="shared" si="11"/>
        <v>278.53253794266436</v>
      </c>
      <c r="K24" s="11">
        <f t="shared" si="12"/>
        <v>-163498.59977234399</v>
      </c>
      <c r="L24" s="6"/>
      <c r="M24" s="52">
        <v>40209</v>
      </c>
    </row>
    <row r="25" spans="1:14" s="53" customFormat="1" hidden="1" x14ac:dyDescent="0.2">
      <c r="A25" s="51">
        <v>40390</v>
      </c>
      <c r="B25" s="6"/>
      <c r="C25" s="32">
        <f t="shared" si="6"/>
        <v>795.80725126475545</v>
      </c>
      <c r="D25" s="33"/>
      <c r="E25" s="34">
        <f t="shared" si="7"/>
        <v>-795.80725126475545</v>
      </c>
      <c r="F25" s="34">
        <f t="shared" si="13"/>
        <v>-5570.6507588532877</v>
      </c>
      <c r="G25" s="34">
        <f t="shared" si="8"/>
        <v>466343.04924114677</v>
      </c>
      <c r="H25" s="6">
        <f t="shared" si="9"/>
        <v>-278.53253794266436</v>
      </c>
      <c r="I25" s="6">
        <f t="shared" si="10"/>
        <v>0</v>
      </c>
      <c r="J25" s="6">
        <f t="shared" si="11"/>
        <v>278.53253794266436</v>
      </c>
      <c r="K25" s="11">
        <f t="shared" si="12"/>
        <v>-163220.06723440133</v>
      </c>
      <c r="L25" s="6"/>
      <c r="M25" s="52">
        <v>40237</v>
      </c>
    </row>
    <row r="26" spans="1:14" s="53" customFormat="1" hidden="1" x14ac:dyDescent="0.2">
      <c r="A26" s="51">
        <v>40421</v>
      </c>
      <c r="B26" s="6"/>
      <c r="C26" s="32">
        <f t="shared" si="6"/>
        <v>795.80725126475545</v>
      </c>
      <c r="D26" s="33"/>
      <c r="E26" s="34">
        <f t="shared" si="7"/>
        <v>-795.80725126475545</v>
      </c>
      <c r="F26" s="34">
        <f t="shared" si="13"/>
        <v>-6366.4580101180436</v>
      </c>
      <c r="G26" s="34">
        <f t="shared" si="8"/>
        <v>465547.24198988202</v>
      </c>
      <c r="H26" s="6">
        <f t="shared" si="9"/>
        <v>-278.53253794266436</v>
      </c>
      <c r="I26" s="6">
        <f t="shared" si="10"/>
        <v>0</v>
      </c>
      <c r="J26" s="6">
        <f t="shared" si="11"/>
        <v>278.53253794266436</v>
      </c>
      <c r="K26" s="11">
        <f t="shared" si="12"/>
        <v>-162941.53469645866</v>
      </c>
      <c r="L26" s="6"/>
      <c r="M26" s="52">
        <v>40268</v>
      </c>
    </row>
    <row r="27" spans="1:14" s="53" customFormat="1" hidden="1" x14ac:dyDescent="0.2">
      <c r="A27" s="51">
        <v>40451</v>
      </c>
      <c r="B27" s="6"/>
      <c r="C27" s="32">
        <f t="shared" si="6"/>
        <v>795.80725126475545</v>
      </c>
      <c r="D27" s="33"/>
      <c r="E27" s="34">
        <f t="shared" si="7"/>
        <v>-795.80725126475545</v>
      </c>
      <c r="F27" s="34">
        <f t="shared" si="13"/>
        <v>-7162.2652613827995</v>
      </c>
      <c r="G27" s="34">
        <f t="shared" si="8"/>
        <v>464751.43473861727</v>
      </c>
      <c r="H27" s="6">
        <f t="shared" si="9"/>
        <v>-278.53253794266436</v>
      </c>
      <c r="I27" s="6">
        <f t="shared" si="10"/>
        <v>0</v>
      </c>
      <c r="J27" s="6">
        <f t="shared" si="11"/>
        <v>278.53253794266436</v>
      </c>
      <c r="K27" s="11">
        <f t="shared" si="12"/>
        <v>-162663.002158516</v>
      </c>
      <c r="L27" s="6"/>
      <c r="M27" s="52">
        <v>40298</v>
      </c>
    </row>
    <row r="28" spans="1:14" s="53" customFormat="1" hidden="1" x14ac:dyDescent="0.2">
      <c r="A28" s="51">
        <v>40482</v>
      </c>
      <c r="B28" s="6"/>
      <c r="C28" s="32">
        <f t="shared" si="6"/>
        <v>795.80725126475545</v>
      </c>
      <c r="D28" s="33"/>
      <c r="E28" s="34">
        <f t="shared" si="7"/>
        <v>-795.80725126475545</v>
      </c>
      <c r="F28" s="34">
        <f t="shared" si="13"/>
        <v>-7958.0725126475554</v>
      </c>
      <c r="G28" s="34">
        <f t="shared" si="8"/>
        <v>463955.62748735253</v>
      </c>
      <c r="H28" s="6">
        <f t="shared" si="9"/>
        <v>-278.53253794266436</v>
      </c>
      <c r="I28" s="6">
        <f t="shared" si="10"/>
        <v>0</v>
      </c>
      <c r="J28" s="6">
        <f t="shared" si="11"/>
        <v>278.53253794266436</v>
      </c>
      <c r="K28" s="11">
        <f t="shared" si="12"/>
        <v>-162384.46962057333</v>
      </c>
      <c r="L28" s="6"/>
      <c r="M28" s="52">
        <v>40329</v>
      </c>
    </row>
    <row r="29" spans="1:14" hidden="1" x14ac:dyDescent="0.2">
      <c r="A29" s="30">
        <v>40512</v>
      </c>
      <c r="B29" s="6"/>
      <c r="C29" s="32">
        <f t="shared" si="6"/>
        <v>795.80725126475545</v>
      </c>
      <c r="D29" s="33"/>
      <c r="E29" s="34">
        <f t="shared" si="7"/>
        <v>-795.80725126475545</v>
      </c>
      <c r="F29" s="34">
        <f t="shared" si="13"/>
        <v>-8753.8797639123113</v>
      </c>
      <c r="G29" s="34">
        <f t="shared" si="8"/>
        <v>463159.82023608778</v>
      </c>
      <c r="H29" s="6">
        <f t="shared" si="9"/>
        <v>-278.53253794266436</v>
      </c>
      <c r="I29" s="6">
        <f t="shared" si="10"/>
        <v>0</v>
      </c>
      <c r="J29" s="6">
        <f t="shared" si="11"/>
        <v>278.53253794266436</v>
      </c>
      <c r="K29" s="11">
        <f t="shared" si="12"/>
        <v>-162105.93708263067</v>
      </c>
      <c r="M29" s="10">
        <v>40359</v>
      </c>
    </row>
    <row r="30" spans="1:14" hidden="1" x14ac:dyDescent="0.2">
      <c r="A30" s="30">
        <v>40543</v>
      </c>
      <c r="B30" s="6"/>
      <c r="C30" s="32">
        <f>($G$29)/$G$2</f>
        <v>3859.6651686340647</v>
      </c>
      <c r="D30" s="33"/>
      <c r="E30" s="34">
        <f t="shared" si="7"/>
        <v>-3859.6651686340647</v>
      </c>
      <c r="F30" s="34">
        <f t="shared" si="13"/>
        <v>-12613.544932546376</v>
      </c>
      <c r="G30" s="34">
        <f t="shared" si="8"/>
        <v>459300.15506745368</v>
      </c>
      <c r="H30" s="6">
        <f t="shared" si="9"/>
        <v>-1350.8828090219226</v>
      </c>
      <c r="I30" s="6">
        <f t="shared" si="10"/>
        <v>0</v>
      </c>
      <c r="J30" s="6">
        <f t="shared" si="11"/>
        <v>1350.8828090219226</v>
      </c>
      <c r="K30" s="11">
        <f t="shared" si="12"/>
        <v>-160755.05427360875</v>
      </c>
      <c r="M30" s="10"/>
    </row>
    <row r="31" spans="1:14" hidden="1" x14ac:dyDescent="0.2">
      <c r="A31" s="30">
        <v>40574</v>
      </c>
      <c r="B31" s="6"/>
      <c r="C31" s="32">
        <f t="shared" ref="C31:C94" si="14">($G$29)/$G$2</f>
        <v>3859.6651686340647</v>
      </c>
      <c r="D31" s="33"/>
      <c r="E31" s="34">
        <f t="shared" si="7"/>
        <v>-3859.6651686340647</v>
      </c>
      <c r="F31" s="34">
        <f t="shared" si="13"/>
        <v>-16473.210101180441</v>
      </c>
      <c r="G31" s="34">
        <f t="shared" si="8"/>
        <v>455440.48989881959</v>
      </c>
      <c r="H31" s="6">
        <f t="shared" si="9"/>
        <v>-1350.8828090219226</v>
      </c>
      <c r="I31" s="6">
        <f t="shared" si="10"/>
        <v>0</v>
      </c>
      <c r="J31" s="6">
        <f t="shared" si="11"/>
        <v>1350.8828090219226</v>
      </c>
      <c r="K31" s="11">
        <f t="shared" si="12"/>
        <v>-159404.17146458683</v>
      </c>
      <c r="M31" s="10"/>
    </row>
    <row r="32" spans="1:14" hidden="1" x14ac:dyDescent="0.2">
      <c r="A32" s="30">
        <v>40602</v>
      </c>
      <c r="B32" s="6"/>
      <c r="C32" s="32">
        <f t="shared" si="14"/>
        <v>3859.6651686340647</v>
      </c>
      <c r="D32" s="33"/>
      <c r="E32" s="34">
        <f t="shared" si="7"/>
        <v>-3859.6651686340647</v>
      </c>
      <c r="F32" s="34">
        <f t="shared" si="13"/>
        <v>-20332.875269814504</v>
      </c>
      <c r="G32" s="34">
        <f t="shared" si="8"/>
        <v>451580.8247301855</v>
      </c>
      <c r="H32" s="6">
        <f t="shared" si="9"/>
        <v>-1350.8828090219226</v>
      </c>
      <c r="I32" s="6">
        <f t="shared" si="10"/>
        <v>0</v>
      </c>
      <c r="J32" s="6">
        <f t="shared" si="11"/>
        <v>1350.8828090219226</v>
      </c>
      <c r="K32" s="11">
        <f t="shared" si="12"/>
        <v>-158053.28865556492</v>
      </c>
      <c r="M32" s="10"/>
    </row>
    <row r="33" spans="1:13" hidden="1" x14ac:dyDescent="0.2">
      <c r="A33" s="30">
        <v>40633</v>
      </c>
      <c r="B33" s="6"/>
      <c r="C33" s="32">
        <f t="shared" si="14"/>
        <v>3859.6651686340647</v>
      </c>
      <c r="D33" s="33"/>
      <c r="E33" s="34">
        <f t="shared" ref="E33:E66" si="15">-C33</f>
        <v>-3859.6651686340647</v>
      </c>
      <c r="F33" s="34">
        <f t="shared" si="13"/>
        <v>-24192.540438448566</v>
      </c>
      <c r="G33" s="34">
        <f t="shared" ref="G33:G66" si="16">G32+E33</f>
        <v>447721.15956155141</v>
      </c>
      <c r="H33" s="6">
        <f t="shared" si="9"/>
        <v>-1350.8828090219226</v>
      </c>
      <c r="I33" s="6">
        <f t="shared" ref="I33:I66" si="17">(-D33)*0.35</f>
        <v>0</v>
      </c>
      <c r="J33" s="6">
        <f t="shared" ref="J33:J66" si="18">-H33-I33</f>
        <v>1350.8828090219226</v>
      </c>
      <c r="K33" s="11">
        <f t="shared" ref="K33:K66" si="19">K32+J33</f>
        <v>-156702.405846543</v>
      </c>
      <c r="M33" s="10"/>
    </row>
    <row r="34" spans="1:13" hidden="1" x14ac:dyDescent="0.2">
      <c r="A34" s="30">
        <v>40663</v>
      </c>
      <c r="B34" s="6"/>
      <c r="C34" s="32">
        <f t="shared" si="14"/>
        <v>3859.6651686340647</v>
      </c>
      <c r="D34" s="33"/>
      <c r="E34" s="34">
        <f t="shared" si="15"/>
        <v>-3859.6651686340647</v>
      </c>
      <c r="F34" s="34">
        <f t="shared" si="13"/>
        <v>-28052.205607082629</v>
      </c>
      <c r="G34" s="34">
        <f t="shared" si="16"/>
        <v>443861.49439291732</v>
      </c>
      <c r="H34" s="6">
        <f t="shared" si="9"/>
        <v>-1350.8828090219226</v>
      </c>
      <c r="I34" s="6">
        <f t="shared" si="17"/>
        <v>0</v>
      </c>
      <c r="J34" s="6">
        <f t="shared" si="18"/>
        <v>1350.8828090219226</v>
      </c>
      <c r="K34" s="11">
        <f t="shared" si="19"/>
        <v>-155351.52303752108</v>
      </c>
      <c r="M34" s="10"/>
    </row>
    <row r="35" spans="1:13" hidden="1" x14ac:dyDescent="0.2">
      <c r="A35" s="30">
        <v>40694</v>
      </c>
      <c r="B35" s="6"/>
      <c r="C35" s="32">
        <f t="shared" si="14"/>
        <v>3859.6651686340647</v>
      </c>
      <c r="D35" s="33"/>
      <c r="E35" s="34">
        <f t="shared" si="15"/>
        <v>-3859.6651686340647</v>
      </c>
      <c r="F35" s="34">
        <f t="shared" si="13"/>
        <v>-31911.870775716692</v>
      </c>
      <c r="G35" s="34">
        <f t="shared" si="16"/>
        <v>440001.82922428322</v>
      </c>
      <c r="H35" s="6">
        <f t="shared" si="9"/>
        <v>-1350.8828090219226</v>
      </c>
      <c r="I35" s="6">
        <f t="shared" si="17"/>
        <v>0</v>
      </c>
      <c r="J35" s="6">
        <f t="shared" si="18"/>
        <v>1350.8828090219226</v>
      </c>
      <c r="K35" s="11">
        <f t="shared" si="19"/>
        <v>-154000.64022849916</v>
      </c>
      <c r="M35" s="10"/>
    </row>
    <row r="36" spans="1:13" hidden="1" x14ac:dyDescent="0.2">
      <c r="A36" s="30">
        <v>40724</v>
      </c>
      <c r="B36" s="6"/>
      <c r="C36" s="32">
        <f t="shared" si="14"/>
        <v>3859.6651686340647</v>
      </c>
      <c r="D36" s="33"/>
      <c r="E36" s="34">
        <f t="shared" si="15"/>
        <v>-3859.6651686340647</v>
      </c>
      <c r="F36" s="34">
        <f t="shared" si="13"/>
        <v>-35771.535944350755</v>
      </c>
      <c r="G36" s="34">
        <f t="shared" si="16"/>
        <v>436142.16405564913</v>
      </c>
      <c r="H36" s="6">
        <f t="shared" si="9"/>
        <v>-1350.8828090219226</v>
      </c>
      <c r="I36" s="6">
        <f t="shared" si="17"/>
        <v>0</v>
      </c>
      <c r="J36" s="6">
        <f t="shared" si="18"/>
        <v>1350.8828090219226</v>
      </c>
      <c r="K36" s="11">
        <f t="shared" si="19"/>
        <v>-152649.75741947725</v>
      </c>
      <c r="M36" s="10"/>
    </row>
    <row r="37" spans="1:13" hidden="1" x14ac:dyDescent="0.2">
      <c r="A37" s="30">
        <v>40755</v>
      </c>
      <c r="B37" s="6"/>
      <c r="C37" s="32">
        <f t="shared" si="14"/>
        <v>3859.6651686340647</v>
      </c>
      <c r="D37" s="33"/>
      <c r="E37" s="34">
        <f t="shared" si="15"/>
        <v>-3859.6651686340647</v>
      </c>
      <c r="F37" s="34">
        <f t="shared" si="13"/>
        <v>-39631.201112984818</v>
      </c>
      <c r="G37" s="34">
        <f t="shared" si="16"/>
        <v>432282.49888701504</v>
      </c>
      <c r="H37" s="6">
        <f t="shared" si="9"/>
        <v>-1350.8828090219226</v>
      </c>
      <c r="I37" s="6">
        <f t="shared" si="17"/>
        <v>0</v>
      </c>
      <c r="J37" s="6">
        <f t="shared" si="18"/>
        <v>1350.8828090219226</v>
      </c>
      <c r="K37" s="11">
        <f t="shared" si="19"/>
        <v>-151298.87461045533</v>
      </c>
      <c r="M37" s="10"/>
    </row>
    <row r="38" spans="1:13" hidden="1" x14ac:dyDescent="0.2">
      <c r="A38" s="30">
        <v>40786</v>
      </c>
      <c r="B38" s="6"/>
      <c r="C38" s="32">
        <f t="shared" si="14"/>
        <v>3859.6651686340647</v>
      </c>
      <c r="D38" s="33"/>
      <c r="E38" s="34">
        <f t="shared" si="15"/>
        <v>-3859.6651686340647</v>
      </c>
      <c r="F38" s="34">
        <f t="shared" si="13"/>
        <v>-43490.866281618881</v>
      </c>
      <c r="G38" s="34">
        <f t="shared" si="16"/>
        <v>428422.83371838095</v>
      </c>
      <c r="H38" s="6">
        <f t="shared" si="9"/>
        <v>-1350.8828090219226</v>
      </c>
      <c r="I38" s="6">
        <f t="shared" si="17"/>
        <v>0</v>
      </c>
      <c r="J38" s="6">
        <f t="shared" si="18"/>
        <v>1350.8828090219226</v>
      </c>
      <c r="K38" s="11">
        <f t="shared" si="19"/>
        <v>-149947.99180143341</v>
      </c>
      <c r="M38" s="10"/>
    </row>
    <row r="39" spans="1:13" hidden="1" x14ac:dyDescent="0.2">
      <c r="A39" s="30">
        <v>40816</v>
      </c>
      <c r="B39" s="6"/>
      <c r="C39" s="32">
        <f t="shared" si="14"/>
        <v>3859.6651686340647</v>
      </c>
      <c r="D39" s="33"/>
      <c r="E39" s="34">
        <f t="shared" si="15"/>
        <v>-3859.6651686340647</v>
      </c>
      <c r="F39" s="34">
        <f t="shared" si="13"/>
        <v>-47350.531450252944</v>
      </c>
      <c r="G39" s="34">
        <f t="shared" si="16"/>
        <v>424563.16854974686</v>
      </c>
      <c r="H39" s="6">
        <f t="shared" si="9"/>
        <v>-1350.8828090219226</v>
      </c>
      <c r="I39" s="6">
        <f t="shared" si="17"/>
        <v>0</v>
      </c>
      <c r="J39" s="6">
        <f t="shared" si="18"/>
        <v>1350.8828090219226</v>
      </c>
      <c r="K39" s="11">
        <f t="shared" si="19"/>
        <v>-148597.10899241149</v>
      </c>
      <c r="M39" s="10"/>
    </row>
    <row r="40" spans="1:13" hidden="1" x14ac:dyDescent="0.2">
      <c r="A40" s="30">
        <v>40847</v>
      </c>
      <c r="B40" s="6"/>
      <c r="C40" s="32">
        <f t="shared" si="14"/>
        <v>3859.6651686340647</v>
      </c>
      <c r="D40" s="33"/>
      <c r="E40" s="34">
        <f t="shared" si="15"/>
        <v>-3859.6651686340647</v>
      </c>
      <c r="F40" s="34">
        <f t="shared" si="13"/>
        <v>-51210.196618887006</v>
      </c>
      <c r="G40" s="34">
        <f t="shared" si="16"/>
        <v>420703.50338111277</v>
      </c>
      <c r="H40" s="6">
        <f t="shared" si="9"/>
        <v>-1350.8828090219226</v>
      </c>
      <c r="I40" s="6">
        <f t="shared" si="17"/>
        <v>0</v>
      </c>
      <c r="J40" s="6">
        <f t="shared" si="18"/>
        <v>1350.8828090219226</v>
      </c>
      <c r="K40" s="11">
        <f t="shared" si="19"/>
        <v>-147246.22618338958</v>
      </c>
      <c r="M40" s="10"/>
    </row>
    <row r="41" spans="1:13" hidden="1" x14ac:dyDescent="0.2">
      <c r="A41" s="30">
        <v>40877</v>
      </c>
      <c r="B41" s="6"/>
      <c r="C41" s="32">
        <f t="shared" si="14"/>
        <v>3859.6651686340647</v>
      </c>
      <c r="D41" s="33"/>
      <c r="E41" s="34">
        <f t="shared" si="15"/>
        <v>-3859.6651686340647</v>
      </c>
      <c r="F41" s="34">
        <f t="shared" si="13"/>
        <v>-55069.861787521069</v>
      </c>
      <c r="G41" s="34">
        <f t="shared" si="16"/>
        <v>416843.83821247867</v>
      </c>
      <c r="H41" s="6">
        <f t="shared" si="9"/>
        <v>-1350.8828090219226</v>
      </c>
      <c r="I41" s="6">
        <f t="shared" si="17"/>
        <v>0</v>
      </c>
      <c r="J41" s="6">
        <f t="shared" si="18"/>
        <v>1350.8828090219226</v>
      </c>
      <c r="K41" s="11">
        <f t="shared" si="19"/>
        <v>-145895.34337436766</v>
      </c>
      <c r="M41" s="10"/>
    </row>
    <row r="42" spans="1:13" hidden="1" x14ac:dyDescent="0.2">
      <c r="A42" s="30">
        <v>40908</v>
      </c>
      <c r="B42" s="6"/>
      <c r="C42" s="32">
        <f t="shared" si="14"/>
        <v>3859.6651686340647</v>
      </c>
      <c r="D42" s="33"/>
      <c r="E42" s="34">
        <f t="shared" si="15"/>
        <v>-3859.6651686340647</v>
      </c>
      <c r="F42" s="34">
        <f t="shared" si="13"/>
        <v>-58929.526956155132</v>
      </c>
      <c r="G42" s="34">
        <f t="shared" si="16"/>
        <v>412984.17304384458</v>
      </c>
      <c r="H42" s="6">
        <f t="shared" si="9"/>
        <v>-1350.8828090219226</v>
      </c>
      <c r="I42" s="6">
        <f t="shared" si="17"/>
        <v>0</v>
      </c>
      <c r="J42" s="6">
        <f t="shared" si="18"/>
        <v>1350.8828090219226</v>
      </c>
      <c r="K42" s="11">
        <f t="shared" si="19"/>
        <v>-144544.46056534574</v>
      </c>
      <c r="M42" s="10"/>
    </row>
    <row r="43" spans="1:13" hidden="1" x14ac:dyDescent="0.2">
      <c r="A43" s="30">
        <v>40939</v>
      </c>
      <c r="B43" s="6"/>
      <c r="C43" s="32">
        <f t="shared" si="14"/>
        <v>3859.6651686340647</v>
      </c>
      <c r="D43" s="33"/>
      <c r="E43" s="34">
        <f t="shared" si="15"/>
        <v>-3859.6651686340647</v>
      </c>
      <c r="F43" s="34">
        <f t="shared" si="13"/>
        <v>-62789.192124789195</v>
      </c>
      <c r="G43" s="34">
        <f t="shared" si="16"/>
        <v>409124.50787521049</v>
      </c>
      <c r="H43" s="6">
        <f t="shared" si="9"/>
        <v>-1350.8828090219226</v>
      </c>
      <c r="I43" s="6">
        <f t="shared" si="17"/>
        <v>0</v>
      </c>
      <c r="J43" s="6">
        <f t="shared" si="18"/>
        <v>1350.8828090219226</v>
      </c>
      <c r="K43" s="11">
        <f t="shared" si="19"/>
        <v>-143193.57775632382</v>
      </c>
      <c r="M43" s="10"/>
    </row>
    <row r="44" spans="1:13" hidden="1" x14ac:dyDescent="0.2">
      <c r="A44" s="30">
        <v>40968</v>
      </c>
      <c r="B44" s="6"/>
      <c r="C44" s="32">
        <f t="shared" si="14"/>
        <v>3859.6651686340647</v>
      </c>
      <c r="D44" s="33"/>
      <c r="E44" s="34">
        <f t="shared" si="15"/>
        <v>-3859.6651686340647</v>
      </c>
      <c r="F44" s="34">
        <f t="shared" si="13"/>
        <v>-66648.857293423265</v>
      </c>
      <c r="G44" s="34">
        <f t="shared" si="16"/>
        <v>405264.8427065764</v>
      </c>
      <c r="H44" s="6">
        <f t="shared" si="9"/>
        <v>-1350.8828090219226</v>
      </c>
      <c r="I44" s="6">
        <f t="shared" si="17"/>
        <v>0</v>
      </c>
      <c r="J44" s="6">
        <f t="shared" si="18"/>
        <v>1350.8828090219226</v>
      </c>
      <c r="K44" s="11">
        <f t="shared" si="19"/>
        <v>-141842.6949473019</v>
      </c>
      <c r="M44" s="10"/>
    </row>
    <row r="45" spans="1:13" hidden="1" x14ac:dyDescent="0.2">
      <c r="A45" s="30">
        <v>40999</v>
      </c>
      <c r="B45" s="6"/>
      <c r="C45" s="32">
        <f t="shared" si="14"/>
        <v>3859.6651686340647</v>
      </c>
      <c r="D45" s="33"/>
      <c r="E45" s="34">
        <f t="shared" si="15"/>
        <v>-3859.6651686340647</v>
      </c>
      <c r="F45" s="34">
        <f t="shared" si="13"/>
        <v>-70508.522462057328</v>
      </c>
      <c r="G45" s="34">
        <f t="shared" si="16"/>
        <v>401405.17753794231</v>
      </c>
      <c r="H45" s="6">
        <f t="shared" si="9"/>
        <v>-1350.8828090219226</v>
      </c>
      <c r="I45" s="6">
        <f t="shared" si="17"/>
        <v>0</v>
      </c>
      <c r="J45" s="6">
        <f t="shared" si="18"/>
        <v>1350.8828090219226</v>
      </c>
      <c r="K45" s="11">
        <f t="shared" si="19"/>
        <v>-140491.81213827999</v>
      </c>
      <c r="M45" s="10"/>
    </row>
    <row r="46" spans="1:13" hidden="1" x14ac:dyDescent="0.2">
      <c r="A46" s="30">
        <v>41029</v>
      </c>
      <c r="B46" s="6"/>
      <c r="C46" s="32">
        <f t="shared" si="14"/>
        <v>3859.6651686340647</v>
      </c>
      <c r="D46" s="33"/>
      <c r="E46" s="34">
        <f t="shared" si="15"/>
        <v>-3859.6651686340647</v>
      </c>
      <c r="F46" s="34">
        <f t="shared" si="13"/>
        <v>-74368.187630691391</v>
      </c>
      <c r="G46" s="34">
        <f t="shared" si="16"/>
        <v>397545.51236930821</v>
      </c>
      <c r="H46" s="6">
        <f t="shared" si="9"/>
        <v>-1350.8828090219226</v>
      </c>
      <c r="I46" s="6">
        <f t="shared" si="17"/>
        <v>0</v>
      </c>
      <c r="J46" s="6">
        <f t="shared" si="18"/>
        <v>1350.8828090219226</v>
      </c>
      <c r="K46" s="11">
        <f t="shared" si="19"/>
        <v>-139140.92932925807</v>
      </c>
      <c r="M46" s="10"/>
    </row>
    <row r="47" spans="1:13" hidden="1" x14ac:dyDescent="0.2">
      <c r="A47" s="30">
        <v>41060</v>
      </c>
      <c r="B47" s="6"/>
      <c r="C47" s="32">
        <f t="shared" si="14"/>
        <v>3859.6651686340647</v>
      </c>
      <c r="D47" s="33"/>
      <c r="E47" s="34">
        <f t="shared" si="15"/>
        <v>-3859.6651686340647</v>
      </c>
      <c r="F47" s="34">
        <f t="shared" si="13"/>
        <v>-78227.852799325454</v>
      </c>
      <c r="G47" s="34">
        <f t="shared" si="16"/>
        <v>393685.84720067412</v>
      </c>
      <c r="H47" s="6">
        <f t="shared" si="9"/>
        <v>-1350.8828090219226</v>
      </c>
      <c r="I47" s="6">
        <f t="shared" si="17"/>
        <v>0</v>
      </c>
      <c r="J47" s="6">
        <f t="shared" si="18"/>
        <v>1350.8828090219226</v>
      </c>
      <c r="K47" s="11">
        <f t="shared" si="19"/>
        <v>-137790.04652023615</v>
      </c>
      <c r="M47" s="10"/>
    </row>
    <row r="48" spans="1:13" hidden="1" x14ac:dyDescent="0.2">
      <c r="A48" s="30">
        <v>41090</v>
      </c>
      <c r="B48" s="6"/>
      <c r="C48" s="32">
        <f t="shared" si="14"/>
        <v>3859.6651686340647</v>
      </c>
      <c r="D48" s="33"/>
      <c r="E48" s="34">
        <f t="shared" si="15"/>
        <v>-3859.6651686340647</v>
      </c>
      <c r="F48" s="34">
        <f t="shared" si="13"/>
        <v>-82087.517967959517</v>
      </c>
      <c r="G48" s="34">
        <f t="shared" si="16"/>
        <v>389826.18203204003</v>
      </c>
      <c r="H48" s="6">
        <f t="shared" si="9"/>
        <v>-1350.8828090219226</v>
      </c>
      <c r="I48" s="6">
        <f t="shared" si="17"/>
        <v>0</v>
      </c>
      <c r="J48" s="6">
        <f t="shared" si="18"/>
        <v>1350.8828090219226</v>
      </c>
      <c r="K48" s="11">
        <f t="shared" si="19"/>
        <v>-136439.16371121423</v>
      </c>
      <c r="M48" s="10"/>
    </row>
    <row r="49" spans="1:13" hidden="1" x14ac:dyDescent="0.2">
      <c r="A49" s="30">
        <v>41121</v>
      </c>
      <c r="B49" s="6"/>
      <c r="C49" s="32">
        <f t="shared" si="14"/>
        <v>3859.6651686340647</v>
      </c>
      <c r="D49" s="33"/>
      <c r="E49" s="34">
        <f t="shared" si="15"/>
        <v>-3859.6651686340647</v>
      </c>
      <c r="F49" s="34">
        <f t="shared" si="13"/>
        <v>-85947.18313659358</v>
      </c>
      <c r="G49" s="34">
        <f t="shared" si="16"/>
        <v>385966.51686340594</v>
      </c>
      <c r="H49" s="6">
        <f t="shared" si="9"/>
        <v>-1350.8828090219226</v>
      </c>
      <c r="I49" s="6">
        <f t="shared" si="17"/>
        <v>0</v>
      </c>
      <c r="J49" s="6">
        <f t="shared" si="18"/>
        <v>1350.8828090219226</v>
      </c>
      <c r="K49" s="11">
        <f t="shared" si="19"/>
        <v>-135088.28090219232</v>
      </c>
      <c r="M49" s="10"/>
    </row>
    <row r="50" spans="1:13" hidden="1" x14ac:dyDescent="0.2">
      <c r="A50" s="30">
        <v>41152</v>
      </c>
      <c r="B50" s="6"/>
      <c r="C50" s="32">
        <f t="shared" si="14"/>
        <v>3859.6651686340647</v>
      </c>
      <c r="D50" s="33"/>
      <c r="E50" s="34">
        <f t="shared" si="15"/>
        <v>-3859.6651686340647</v>
      </c>
      <c r="F50" s="34">
        <f t="shared" si="13"/>
        <v>-89806.848305227642</v>
      </c>
      <c r="G50" s="34">
        <f t="shared" si="16"/>
        <v>382106.85169477185</v>
      </c>
      <c r="H50" s="6">
        <f t="shared" si="9"/>
        <v>-1350.8828090219226</v>
      </c>
      <c r="I50" s="6">
        <f t="shared" si="17"/>
        <v>0</v>
      </c>
      <c r="J50" s="6">
        <f t="shared" si="18"/>
        <v>1350.8828090219226</v>
      </c>
      <c r="K50" s="11">
        <f t="shared" si="19"/>
        <v>-133737.3980931704</v>
      </c>
      <c r="M50" s="10"/>
    </row>
    <row r="51" spans="1:13" hidden="1" x14ac:dyDescent="0.2">
      <c r="A51" s="30">
        <v>41182</v>
      </c>
      <c r="B51" s="6"/>
      <c r="C51" s="32">
        <f t="shared" si="14"/>
        <v>3859.6651686340647</v>
      </c>
      <c r="D51" s="33"/>
      <c r="E51" s="34">
        <f t="shared" si="15"/>
        <v>-3859.6651686340647</v>
      </c>
      <c r="F51" s="34">
        <f t="shared" si="13"/>
        <v>-93666.513473861705</v>
      </c>
      <c r="G51" s="34">
        <f t="shared" si="16"/>
        <v>378247.18652613775</v>
      </c>
      <c r="H51" s="6">
        <f t="shared" si="9"/>
        <v>-1350.8828090219226</v>
      </c>
      <c r="I51" s="6">
        <f t="shared" si="17"/>
        <v>0</v>
      </c>
      <c r="J51" s="6">
        <f t="shared" si="18"/>
        <v>1350.8828090219226</v>
      </c>
      <c r="K51" s="11">
        <f t="shared" si="19"/>
        <v>-132386.51528414848</v>
      </c>
      <c r="M51" s="10"/>
    </row>
    <row r="52" spans="1:13" hidden="1" x14ac:dyDescent="0.2">
      <c r="A52" s="30">
        <v>41213</v>
      </c>
      <c r="B52" s="6"/>
      <c r="C52" s="32">
        <f t="shared" si="14"/>
        <v>3859.6651686340647</v>
      </c>
      <c r="D52" s="33"/>
      <c r="E52" s="34">
        <f t="shared" si="15"/>
        <v>-3859.6651686340647</v>
      </c>
      <c r="F52" s="34">
        <f t="shared" si="13"/>
        <v>-97526.178642495768</v>
      </c>
      <c r="G52" s="34">
        <f t="shared" si="16"/>
        <v>374387.52135750366</v>
      </c>
      <c r="H52" s="6">
        <f t="shared" si="9"/>
        <v>-1350.8828090219226</v>
      </c>
      <c r="I52" s="6">
        <f t="shared" si="17"/>
        <v>0</v>
      </c>
      <c r="J52" s="6">
        <f t="shared" si="18"/>
        <v>1350.8828090219226</v>
      </c>
      <c r="K52" s="11">
        <f t="shared" si="19"/>
        <v>-131035.63247512656</v>
      </c>
      <c r="M52" s="10"/>
    </row>
    <row r="53" spans="1:13" hidden="1" x14ac:dyDescent="0.2">
      <c r="A53" s="30">
        <v>41243</v>
      </c>
      <c r="B53" s="6"/>
      <c r="C53" s="32">
        <f t="shared" si="14"/>
        <v>3859.6651686340647</v>
      </c>
      <c r="D53" s="33"/>
      <c r="E53" s="34">
        <f t="shared" si="15"/>
        <v>-3859.6651686340647</v>
      </c>
      <c r="F53" s="34">
        <f t="shared" si="13"/>
        <v>-101385.84381112983</v>
      </c>
      <c r="G53" s="34">
        <f t="shared" si="16"/>
        <v>370527.85618886957</v>
      </c>
      <c r="H53" s="6">
        <f t="shared" si="9"/>
        <v>-1350.8828090219226</v>
      </c>
      <c r="I53" s="6">
        <f t="shared" si="17"/>
        <v>0</v>
      </c>
      <c r="J53" s="6">
        <f t="shared" si="18"/>
        <v>1350.8828090219226</v>
      </c>
      <c r="K53" s="11">
        <f t="shared" si="19"/>
        <v>-129684.74966610465</v>
      </c>
      <c r="M53" s="10"/>
    </row>
    <row r="54" spans="1:13" hidden="1" x14ac:dyDescent="0.2">
      <c r="A54" s="30">
        <v>41274</v>
      </c>
      <c r="B54" s="6"/>
      <c r="C54" s="32">
        <f t="shared" si="14"/>
        <v>3859.6651686340647</v>
      </c>
      <c r="D54" s="33"/>
      <c r="E54" s="34">
        <f t="shared" si="15"/>
        <v>-3859.6651686340647</v>
      </c>
      <c r="F54" s="34">
        <f t="shared" si="13"/>
        <v>-105245.50897976389</v>
      </c>
      <c r="G54" s="34">
        <f t="shared" si="16"/>
        <v>366668.19102023548</v>
      </c>
      <c r="H54" s="6">
        <f t="shared" si="9"/>
        <v>-1350.8828090219226</v>
      </c>
      <c r="I54" s="6">
        <f t="shared" si="17"/>
        <v>0</v>
      </c>
      <c r="J54" s="6">
        <f t="shared" si="18"/>
        <v>1350.8828090219226</v>
      </c>
      <c r="K54" s="11">
        <f t="shared" si="19"/>
        <v>-128333.86685708273</v>
      </c>
      <c r="M54" s="10"/>
    </row>
    <row r="55" spans="1:13" hidden="1" x14ac:dyDescent="0.2">
      <c r="A55" s="30">
        <v>41305</v>
      </c>
      <c r="B55" s="6"/>
      <c r="C55" s="32">
        <f t="shared" si="14"/>
        <v>3859.6651686340647</v>
      </c>
      <c r="D55" s="33"/>
      <c r="E55" s="34">
        <f t="shared" si="15"/>
        <v>-3859.6651686340647</v>
      </c>
      <c r="F55" s="34">
        <f t="shared" si="13"/>
        <v>-109105.17414839796</v>
      </c>
      <c r="G55" s="34">
        <f t="shared" si="16"/>
        <v>362808.52585160139</v>
      </c>
      <c r="H55" s="6">
        <f t="shared" si="9"/>
        <v>-1350.8828090219226</v>
      </c>
      <c r="I55" s="6">
        <f t="shared" si="17"/>
        <v>0</v>
      </c>
      <c r="J55" s="6">
        <f t="shared" si="18"/>
        <v>1350.8828090219226</v>
      </c>
      <c r="K55" s="11">
        <f t="shared" si="19"/>
        <v>-126982.98404806081</v>
      </c>
      <c r="M55" s="10"/>
    </row>
    <row r="56" spans="1:13" hidden="1" x14ac:dyDescent="0.2">
      <c r="A56" s="30">
        <v>41333</v>
      </c>
      <c r="B56" s="6"/>
      <c r="C56" s="32">
        <f t="shared" si="14"/>
        <v>3859.6651686340647</v>
      </c>
      <c r="D56" s="33"/>
      <c r="E56" s="34">
        <f t="shared" si="15"/>
        <v>-3859.6651686340647</v>
      </c>
      <c r="F56" s="34">
        <f t="shared" si="13"/>
        <v>-112964.83931703202</v>
      </c>
      <c r="G56" s="34">
        <f t="shared" si="16"/>
        <v>358948.86068296729</v>
      </c>
      <c r="H56" s="6">
        <f t="shared" si="9"/>
        <v>-1350.8828090219226</v>
      </c>
      <c r="I56" s="6">
        <f t="shared" si="17"/>
        <v>0</v>
      </c>
      <c r="J56" s="6">
        <f t="shared" si="18"/>
        <v>1350.8828090219226</v>
      </c>
      <c r="K56" s="11">
        <f t="shared" si="19"/>
        <v>-125632.10123903889</v>
      </c>
      <c r="M56" s="10"/>
    </row>
    <row r="57" spans="1:13" hidden="1" x14ac:dyDescent="0.2">
      <c r="A57" s="30">
        <v>41364</v>
      </c>
      <c r="B57" s="6"/>
      <c r="C57" s="32">
        <f t="shared" si="14"/>
        <v>3859.6651686340647</v>
      </c>
      <c r="D57" s="33"/>
      <c r="E57" s="34">
        <f t="shared" si="15"/>
        <v>-3859.6651686340647</v>
      </c>
      <c r="F57" s="34">
        <f t="shared" si="13"/>
        <v>-116824.50448566608</v>
      </c>
      <c r="G57" s="34">
        <f t="shared" si="16"/>
        <v>355089.1955143332</v>
      </c>
      <c r="H57" s="6">
        <f t="shared" si="9"/>
        <v>-1350.8828090219226</v>
      </c>
      <c r="I57" s="6">
        <f t="shared" si="17"/>
        <v>0</v>
      </c>
      <c r="J57" s="6">
        <f t="shared" si="18"/>
        <v>1350.8828090219226</v>
      </c>
      <c r="K57" s="11">
        <f t="shared" si="19"/>
        <v>-124281.21843001698</v>
      </c>
      <c r="M57" s="10"/>
    </row>
    <row r="58" spans="1:13" hidden="1" x14ac:dyDescent="0.2">
      <c r="A58" s="30">
        <v>41394</v>
      </c>
      <c r="B58" s="6"/>
      <c r="C58" s="32">
        <f t="shared" si="14"/>
        <v>3859.6651686340647</v>
      </c>
      <c r="D58" s="33"/>
      <c r="E58" s="34">
        <f t="shared" si="15"/>
        <v>-3859.6651686340647</v>
      </c>
      <c r="F58" s="34">
        <f t="shared" si="13"/>
        <v>-120684.16965430015</v>
      </c>
      <c r="G58" s="34">
        <f t="shared" si="16"/>
        <v>351229.53034569911</v>
      </c>
      <c r="H58" s="6">
        <f t="shared" si="9"/>
        <v>-1350.8828090219226</v>
      </c>
      <c r="I58" s="6">
        <f t="shared" si="17"/>
        <v>0</v>
      </c>
      <c r="J58" s="6">
        <f t="shared" si="18"/>
        <v>1350.8828090219226</v>
      </c>
      <c r="K58" s="11">
        <f t="shared" si="19"/>
        <v>-122930.33562099506</v>
      </c>
      <c r="M58" s="10"/>
    </row>
    <row r="59" spans="1:13" hidden="1" x14ac:dyDescent="0.2">
      <c r="A59" s="30">
        <v>41425</v>
      </c>
      <c r="B59" s="6"/>
      <c r="C59" s="32">
        <f t="shared" si="14"/>
        <v>3859.6651686340647</v>
      </c>
      <c r="D59" s="33"/>
      <c r="E59" s="34">
        <f t="shared" si="15"/>
        <v>-3859.6651686340647</v>
      </c>
      <c r="F59" s="34">
        <f t="shared" si="13"/>
        <v>-124543.83482293421</v>
      </c>
      <c r="G59" s="34">
        <f t="shared" si="16"/>
        <v>347369.86517706502</v>
      </c>
      <c r="H59" s="6">
        <f t="shared" si="9"/>
        <v>-1350.8828090219226</v>
      </c>
      <c r="I59" s="6">
        <f t="shared" si="17"/>
        <v>0</v>
      </c>
      <c r="J59" s="6">
        <f t="shared" si="18"/>
        <v>1350.8828090219226</v>
      </c>
      <c r="K59" s="11">
        <f t="shared" si="19"/>
        <v>-121579.45281197314</v>
      </c>
      <c r="M59" s="10"/>
    </row>
    <row r="60" spans="1:13" hidden="1" x14ac:dyDescent="0.2">
      <c r="A60" s="30">
        <v>41455</v>
      </c>
      <c r="B60" s="6"/>
      <c r="C60" s="32">
        <f t="shared" si="14"/>
        <v>3859.6651686340647</v>
      </c>
      <c r="D60" s="33"/>
      <c r="E60" s="34">
        <f t="shared" si="15"/>
        <v>-3859.6651686340647</v>
      </c>
      <c r="F60" s="103">
        <f t="shared" si="13"/>
        <v>-128403.49999156827</v>
      </c>
      <c r="G60" s="34">
        <f t="shared" si="16"/>
        <v>343510.20000843093</v>
      </c>
      <c r="H60" s="6">
        <f t="shared" si="9"/>
        <v>-1350.8828090219226</v>
      </c>
      <c r="I60" s="6">
        <f t="shared" si="17"/>
        <v>0</v>
      </c>
      <c r="J60" s="6">
        <f t="shared" si="18"/>
        <v>1350.8828090219226</v>
      </c>
      <c r="K60" s="104">
        <f t="shared" si="19"/>
        <v>-120228.57000295122</v>
      </c>
      <c r="M60" s="10"/>
    </row>
    <row r="61" spans="1:13" hidden="1" x14ac:dyDescent="0.2">
      <c r="A61" s="30">
        <v>41486</v>
      </c>
      <c r="B61" s="6"/>
      <c r="C61" s="32">
        <f t="shared" si="14"/>
        <v>3859.6651686340647</v>
      </c>
      <c r="D61" s="33"/>
      <c r="E61" s="34">
        <f t="shared" si="15"/>
        <v>-3859.6651686340647</v>
      </c>
      <c r="F61" s="34">
        <f t="shared" si="13"/>
        <v>-132263.16516020233</v>
      </c>
      <c r="G61" s="34">
        <f t="shared" si="16"/>
        <v>339650.53483979683</v>
      </c>
      <c r="H61" s="6">
        <f t="shared" si="9"/>
        <v>-1350.8828090219226</v>
      </c>
      <c r="I61" s="6">
        <f t="shared" si="17"/>
        <v>0</v>
      </c>
      <c r="J61" s="6">
        <f t="shared" si="18"/>
        <v>1350.8828090219226</v>
      </c>
      <c r="K61" s="11">
        <f t="shared" si="19"/>
        <v>-118877.68719392931</v>
      </c>
      <c r="M61" s="10"/>
    </row>
    <row r="62" spans="1:13" hidden="1" x14ac:dyDescent="0.2">
      <c r="A62" s="30">
        <v>41517</v>
      </c>
      <c r="B62" s="6"/>
      <c r="C62" s="32">
        <f t="shared" si="14"/>
        <v>3859.6651686340647</v>
      </c>
      <c r="D62" s="33"/>
      <c r="E62" s="34">
        <f t="shared" si="15"/>
        <v>-3859.6651686340647</v>
      </c>
      <c r="F62" s="34">
        <f t="shared" si="13"/>
        <v>-136122.8303288364</v>
      </c>
      <c r="G62" s="34">
        <f t="shared" si="16"/>
        <v>335790.86967116274</v>
      </c>
      <c r="H62" s="6">
        <f t="shared" si="9"/>
        <v>-1350.8828090219226</v>
      </c>
      <c r="I62" s="6">
        <f t="shared" si="17"/>
        <v>0</v>
      </c>
      <c r="J62" s="6">
        <f t="shared" si="18"/>
        <v>1350.8828090219226</v>
      </c>
      <c r="K62" s="11">
        <f t="shared" si="19"/>
        <v>-117526.80438490739</v>
      </c>
      <c r="M62" s="10"/>
    </row>
    <row r="63" spans="1:13" hidden="1" x14ac:dyDescent="0.2">
      <c r="A63" s="30">
        <v>41547</v>
      </c>
      <c r="B63" s="6"/>
      <c r="C63" s="32">
        <f t="shared" si="14"/>
        <v>3859.6651686340647</v>
      </c>
      <c r="D63" s="33"/>
      <c r="E63" s="34">
        <f t="shared" si="15"/>
        <v>-3859.6651686340647</v>
      </c>
      <c r="F63" s="34">
        <f t="shared" si="13"/>
        <v>-139982.49549747046</v>
      </c>
      <c r="G63" s="34">
        <f t="shared" si="16"/>
        <v>331931.20450252865</v>
      </c>
      <c r="H63" s="6">
        <f t="shared" si="9"/>
        <v>-1350.8828090219226</v>
      </c>
      <c r="I63" s="6">
        <f t="shared" si="17"/>
        <v>0</v>
      </c>
      <c r="J63" s="6">
        <f t="shared" si="18"/>
        <v>1350.8828090219226</v>
      </c>
      <c r="K63" s="11">
        <f t="shared" si="19"/>
        <v>-116175.92157588547</v>
      </c>
      <c r="M63" s="10"/>
    </row>
    <row r="64" spans="1:13" hidden="1" x14ac:dyDescent="0.2">
      <c r="A64" s="30">
        <v>41578</v>
      </c>
      <c r="B64" s="6"/>
      <c r="C64" s="32">
        <f t="shared" si="14"/>
        <v>3859.6651686340647</v>
      </c>
      <c r="D64" s="33"/>
      <c r="E64" s="34">
        <f t="shared" si="15"/>
        <v>-3859.6651686340647</v>
      </c>
      <c r="F64" s="34">
        <f t="shared" si="13"/>
        <v>-143842.16066610452</v>
      </c>
      <c r="G64" s="34">
        <f t="shared" si="16"/>
        <v>328071.53933389456</v>
      </c>
      <c r="H64" s="6">
        <f t="shared" si="9"/>
        <v>-1350.8828090219226</v>
      </c>
      <c r="I64" s="6">
        <f t="shared" si="17"/>
        <v>0</v>
      </c>
      <c r="J64" s="6">
        <f t="shared" si="18"/>
        <v>1350.8828090219226</v>
      </c>
      <c r="K64" s="11">
        <f t="shared" si="19"/>
        <v>-114825.03876686355</v>
      </c>
      <c r="M64" s="10"/>
    </row>
    <row r="65" spans="1:13" hidden="1" x14ac:dyDescent="0.2">
      <c r="A65" s="30">
        <v>41608</v>
      </c>
      <c r="B65" s="6"/>
      <c r="C65" s="32">
        <f t="shared" si="14"/>
        <v>3859.6651686340647</v>
      </c>
      <c r="D65" s="33"/>
      <c r="E65" s="34">
        <f t="shared" si="15"/>
        <v>-3859.6651686340647</v>
      </c>
      <c r="F65" s="34">
        <f t="shared" si="13"/>
        <v>-147701.82583473859</v>
      </c>
      <c r="G65" s="34">
        <f t="shared" si="16"/>
        <v>324211.87416526047</v>
      </c>
      <c r="H65" s="6">
        <f t="shared" si="9"/>
        <v>-1350.8828090219226</v>
      </c>
      <c r="I65" s="6">
        <f t="shared" si="17"/>
        <v>0</v>
      </c>
      <c r="J65" s="6">
        <f t="shared" si="18"/>
        <v>1350.8828090219226</v>
      </c>
      <c r="K65" s="11">
        <f t="shared" si="19"/>
        <v>-113474.15595784163</v>
      </c>
      <c r="M65" s="10"/>
    </row>
    <row r="66" spans="1:13" hidden="1" x14ac:dyDescent="0.2">
      <c r="A66" s="30">
        <v>41639</v>
      </c>
      <c r="B66" s="6"/>
      <c r="C66" s="32">
        <f t="shared" si="14"/>
        <v>3859.6651686340647</v>
      </c>
      <c r="D66" s="33"/>
      <c r="E66" s="34">
        <f t="shared" si="15"/>
        <v>-3859.6651686340647</v>
      </c>
      <c r="F66" s="34">
        <f t="shared" si="13"/>
        <v>-151561.49100337265</v>
      </c>
      <c r="G66" s="34">
        <f t="shared" si="16"/>
        <v>320352.20899662637</v>
      </c>
      <c r="H66" s="6">
        <f t="shared" si="9"/>
        <v>-1350.8828090219226</v>
      </c>
      <c r="I66" s="6">
        <f t="shared" si="17"/>
        <v>0</v>
      </c>
      <c r="J66" s="6">
        <f t="shared" si="18"/>
        <v>1350.8828090219226</v>
      </c>
      <c r="K66" s="11">
        <f t="shared" si="19"/>
        <v>-112123.27314881972</v>
      </c>
      <c r="M66" s="10"/>
    </row>
    <row r="67" spans="1:13" hidden="1" x14ac:dyDescent="0.2">
      <c r="A67" s="30">
        <v>41670</v>
      </c>
      <c r="B67" s="6"/>
      <c r="C67" s="32">
        <f t="shared" si="14"/>
        <v>3859.6651686340647</v>
      </c>
      <c r="D67" s="33"/>
      <c r="E67" s="34">
        <f t="shared" ref="E67:E130" si="20">-C67</f>
        <v>-3859.6651686340647</v>
      </c>
      <c r="F67" s="34">
        <f t="shared" ref="F67:F130" si="21">E67+F66</f>
        <v>-155421.15617200671</v>
      </c>
      <c r="G67" s="34">
        <f t="shared" ref="G67:G130" si="22">G66+E67</f>
        <v>316492.54382799228</v>
      </c>
      <c r="H67" s="6">
        <f t="shared" ref="H67:H130" si="23">-(B67+C67)*0.35</f>
        <v>-1350.8828090219226</v>
      </c>
      <c r="I67" s="6">
        <f t="shared" ref="I67:I130" si="24">(-D67)*0.35</f>
        <v>0</v>
      </c>
      <c r="J67" s="6">
        <f t="shared" ref="J67:J130" si="25">-H67-I67</f>
        <v>1350.8828090219226</v>
      </c>
      <c r="K67" s="11">
        <f t="shared" ref="K67:K130" si="26">K66+J67</f>
        <v>-110772.3903397978</v>
      </c>
      <c r="M67" s="10"/>
    </row>
    <row r="68" spans="1:13" hidden="1" x14ac:dyDescent="0.2">
      <c r="A68" s="30">
        <v>41698</v>
      </c>
      <c r="B68" s="6"/>
      <c r="C68" s="32">
        <f t="shared" si="14"/>
        <v>3859.6651686340647</v>
      </c>
      <c r="D68" s="33"/>
      <c r="E68" s="34">
        <f t="shared" si="20"/>
        <v>-3859.6651686340647</v>
      </c>
      <c r="F68" s="34">
        <f t="shared" si="21"/>
        <v>-159280.82134064077</v>
      </c>
      <c r="G68" s="34">
        <f t="shared" si="22"/>
        <v>312632.87865935819</v>
      </c>
      <c r="H68" s="6">
        <f t="shared" si="23"/>
        <v>-1350.8828090219226</v>
      </c>
      <c r="I68" s="6">
        <f t="shared" si="24"/>
        <v>0</v>
      </c>
      <c r="J68" s="6">
        <f t="shared" si="25"/>
        <v>1350.8828090219226</v>
      </c>
      <c r="K68" s="11">
        <f t="shared" si="26"/>
        <v>-109421.50753077588</v>
      </c>
      <c r="M68" s="10"/>
    </row>
    <row r="69" spans="1:13" hidden="1" x14ac:dyDescent="0.2">
      <c r="A69" s="30">
        <v>41729</v>
      </c>
      <c r="B69" s="6"/>
      <c r="C69" s="32">
        <f t="shared" si="14"/>
        <v>3859.6651686340647</v>
      </c>
      <c r="D69" s="33"/>
      <c r="E69" s="34">
        <f t="shared" si="20"/>
        <v>-3859.6651686340647</v>
      </c>
      <c r="F69" s="34">
        <f t="shared" si="21"/>
        <v>-163140.48650927484</v>
      </c>
      <c r="G69" s="34">
        <f t="shared" si="22"/>
        <v>308773.2134907241</v>
      </c>
      <c r="H69" s="6">
        <f t="shared" si="23"/>
        <v>-1350.8828090219226</v>
      </c>
      <c r="I69" s="6">
        <f t="shared" si="24"/>
        <v>0</v>
      </c>
      <c r="J69" s="6">
        <f t="shared" si="25"/>
        <v>1350.8828090219226</v>
      </c>
      <c r="K69" s="11">
        <f t="shared" si="26"/>
        <v>-108070.62472175396</v>
      </c>
      <c r="M69" s="10"/>
    </row>
    <row r="70" spans="1:13" hidden="1" x14ac:dyDescent="0.2">
      <c r="A70" s="30">
        <v>41759</v>
      </c>
      <c r="B70" s="6"/>
      <c r="C70" s="32">
        <f t="shared" si="14"/>
        <v>3859.6651686340647</v>
      </c>
      <c r="D70" s="33"/>
      <c r="E70" s="34">
        <f t="shared" si="20"/>
        <v>-3859.6651686340647</v>
      </c>
      <c r="F70" s="34">
        <f t="shared" si="21"/>
        <v>-167000.1516779089</v>
      </c>
      <c r="G70" s="34">
        <f t="shared" si="22"/>
        <v>304913.54832209001</v>
      </c>
      <c r="H70" s="6">
        <f t="shared" si="23"/>
        <v>-1350.8828090219226</v>
      </c>
      <c r="I70" s="6">
        <f t="shared" si="24"/>
        <v>0</v>
      </c>
      <c r="J70" s="6">
        <f t="shared" si="25"/>
        <v>1350.8828090219226</v>
      </c>
      <c r="K70" s="11">
        <f t="shared" si="26"/>
        <v>-106719.74191273205</v>
      </c>
      <c r="M70" s="10"/>
    </row>
    <row r="71" spans="1:13" hidden="1" x14ac:dyDescent="0.2">
      <c r="A71" s="30">
        <v>41790</v>
      </c>
      <c r="B71" s="6"/>
      <c r="C71" s="32">
        <f t="shared" si="14"/>
        <v>3859.6651686340647</v>
      </c>
      <c r="D71" s="33"/>
      <c r="E71" s="34">
        <f t="shared" si="20"/>
        <v>-3859.6651686340647</v>
      </c>
      <c r="F71" s="34">
        <f t="shared" si="21"/>
        <v>-170859.81684654296</v>
      </c>
      <c r="G71" s="34">
        <f t="shared" si="22"/>
        <v>301053.88315345591</v>
      </c>
      <c r="H71" s="6">
        <f t="shared" si="23"/>
        <v>-1350.8828090219226</v>
      </c>
      <c r="I71" s="6">
        <f t="shared" si="24"/>
        <v>0</v>
      </c>
      <c r="J71" s="6">
        <f t="shared" si="25"/>
        <v>1350.8828090219226</v>
      </c>
      <c r="K71" s="11">
        <f t="shared" si="26"/>
        <v>-105368.85910371013</v>
      </c>
      <c r="M71" s="10"/>
    </row>
    <row r="72" spans="1:13" hidden="1" x14ac:dyDescent="0.2">
      <c r="A72" s="30">
        <v>41820</v>
      </c>
      <c r="B72" s="6"/>
      <c r="C72" s="32">
        <f t="shared" si="14"/>
        <v>3859.6651686340647</v>
      </c>
      <c r="D72" s="33"/>
      <c r="E72" s="34">
        <f t="shared" si="20"/>
        <v>-3859.6651686340647</v>
      </c>
      <c r="F72" s="34">
        <f t="shared" si="21"/>
        <v>-174719.48201517703</v>
      </c>
      <c r="G72" s="34">
        <f t="shared" si="22"/>
        <v>297194.21798482182</v>
      </c>
      <c r="H72" s="6">
        <f t="shared" si="23"/>
        <v>-1350.8828090219226</v>
      </c>
      <c r="I72" s="6">
        <f t="shared" si="24"/>
        <v>0</v>
      </c>
      <c r="J72" s="6">
        <f t="shared" si="25"/>
        <v>1350.8828090219226</v>
      </c>
      <c r="K72" s="11">
        <f t="shared" si="26"/>
        <v>-104017.97629468821</v>
      </c>
      <c r="M72" s="10"/>
    </row>
    <row r="73" spans="1:13" hidden="1" x14ac:dyDescent="0.2">
      <c r="A73" s="30">
        <v>41851</v>
      </c>
      <c r="B73" s="6"/>
      <c r="C73" s="32">
        <f t="shared" si="14"/>
        <v>3859.6651686340647</v>
      </c>
      <c r="D73" s="33"/>
      <c r="E73" s="34">
        <f t="shared" si="20"/>
        <v>-3859.6651686340647</v>
      </c>
      <c r="F73" s="34">
        <f t="shared" si="21"/>
        <v>-178579.14718381109</v>
      </c>
      <c r="G73" s="34">
        <f t="shared" si="22"/>
        <v>293334.55281618773</v>
      </c>
      <c r="H73" s="6">
        <f t="shared" si="23"/>
        <v>-1350.8828090219226</v>
      </c>
      <c r="I73" s="6">
        <f t="shared" si="24"/>
        <v>0</v>
      </c>
      <c r="J73" s="6">
        <f t="shared" si="25"/>
        <v>1350.8828090219226</v>
      </c>
      <c r="K73" s="11">
        <f t="shared" si="26"/>
        <v>-102667.09348566629</v>
      </c>
      <c r="M73" s="10"/>
    </row>
    <row r="74" spans="1:13" hidden="1" x14ac:dyDescent="0.2">
      <c r="A74" s="30">
        <v>41882</v>
      </c>
      <c r="B74" s="6"/>
      <c r="C74" s="32">
        <f t="shared" si="14"/>
        <v>3859.6651686340647</v>
      </c>
      <c r="D74" s="33"/>
      <c r="E74" s="34">
        <f t="shared" si="20"/>
        <v>-3859.6651686340647</v>
      </c>
      <c r="F74" s="34">
        <f t="shared" si="21"/>
        <v>-182438.81235244515</v>
      </c>
      <c r="G74" s="34">
        <f t="shared" si="22"/>
        <v>289474.88764755364</v>
      </c>
      <c r="H74" s="6">
        <f t="shared" si="23"/>
        <v>-1350.8828090219226</v>
      </c>
      <c r="I74" s="6">
        <f t="shared" si="24"/>
        <v>0</v>
      </c>
      <c r="J74" s="6">
        <f t="shared" si="25"/>
        <v>1350.8828090219226</v>
      </c>
      <c r="K74" s="11">
        <f t="shared" si="26"/>
        <v>-101316.21067664438</v>
      </c>
      <c r="M74" s="10"/>
    </row>
    <row r="75" spans="1:13" hidden="1" x14ac:dyDescent="0.2">
      <c r="A75" s="30">
        <v>41912</v>
      </c>
      <c r="B75" s="6"/>
      <c r="C75" s="32">
        <f t="shared" si="14"/>
        <v>3859.6651686340647</v>
      </c>
      <c r="D75" s="33"/>
      <c r="E75" s="34">
        <f t="shared" si="20"/>
        <v>-3859.6651686340647</v>
      </c>
      <c r="F75" s="34">
        <f t="shared" si="21"/>
        <v>-186298.47752107921</v>
      </c>
      <c r="G75" s="34">
        <f t="shared" si="22"/>
        <v>285615.22247891955</v>
      </c>
      <c r="H75" s="6">
        <f t="shared" si="23"/>
        <v>-1350.8828090219226</v>
      </c>
      <c r="I75" s="6">
        <f t="shared" si="24"/>
        <v>0</v>
      </c>
      <c r="J75" s="6">
        <f t="shared" si="25"/>
        <v>1350.8828090219226</v>
      </c>
      <c r="K75" s="11">
        <f t="shared" si="26"/>
        <v>-99965.327867622458</v>
      </c>
      <c r="M75" s="10"/>
    </row>
    <row r="76" spans="1:13" hidden="1" x14ac:dyDescent="0.2">
      <c r="A76" s="30">
        <v>41943</v>
      </c>
      <c r="B76" s="6"/>
      <c r="C76" s="32">
        <f t="shared" si="14"/>
        <v>3859.6651686340647</v>
      </c>
      <c r="D76" s="33"/>
      <c r="E76" s="34">
        <f t="shared" si="20"/>
        <v>-3859.6651686340647</v>
      </c>
      <c r="F76" s="34">
        <f t="shared" si="21"/>
        <v>-190158.14268971328</v>
      </c>
      <c r="G76" s="34">
        <f t="shared" si="22"/>
        <v>281755.55731028545</v>
      </c>
      <c r="H76" s="6">
        <f t="shared" si="23"/>
        <v>-1350.8828090219226</v>
      </c>
      <c r="I76" s="6">
        <f t="shared" si="24"/>
        <v>0</v>
      </c>
      <c r="J76" s="6">
        <f t="shared" si="25"/>
        <v>1350.8828090219226</v>
      </c>
      <c r="K76" s="11">
        <f t="shared" si="26"/>
        <v>-98614.445058600541</v>
      </c>
      <c r="M76" s="10"/>
    </row>
    <row r="77" spans="1:13" hidden="1" x14ac:dyDescent="0.2">
      <c r="A77" s="30">
        <v>41973</v>
      </c>
      <c r="B77" s="6"/>
      <c r="C77" s="32">
        <f t="shared" si="14"/>
        <v>3859.6651686340647</v>
      </c>
      <c r="D77" s="33"/>
      <c r="E77" s="34">
        <f t="shared" si="20"/>
        <v>-3859.6651686340647</v>
      </c>
      <c r="F77" s="34">
        <f t="shared" si="21"/>
        <v>-194017.80785834734</v>
      </c>
      <c r="G77" s="34">
        <f t="shared" si="22"/>
        <v>277895.89214165136</v>
      </c>
      <c r="H77" s="6">
        <f t="shared" si="23"/>
        <v>-1350.8828090219226</v>
      </c>
      <c r="I77" s="6">
        <f t="shared" si="24"/>
        <v>0</v>
      </c>
      <c r="J77" s="6">
        <f t="shared" si="25"/>
        <v>1350.8828090219226</v>
      </c>
      <c r="K77" s="11">
        <f t="shared" si="26"/>
        <v>-97263.562249578623</v>
      </c>
      <c r="M77" s="10"/>
    </row>
    <row r="78" spans="1:13" s="108" customFormat="1" hidden="1" x14ac:dyDescent="0.2">
      <c r="A78" s="105">
        <v>42004</v>
      </c>
      <c r="B78" s="32"/>
      <c r="C78" s="32">
        <f t="shared" si="14"/>
        <v>3859.6651686340647</v>
      </c>
      <c r="D78" s="33"/>
      <c r="E78" s="32">
        <f t="shared" si="20"/>
        <v>-3859.6651686340647</v>
      </c>
      <c r="F78" s="32">
        <f t="shared" si="21"/>
        <v>-197877.4730269814</v>
      </c>
      <c r="G78" s="32">
        <f t="shared" si="22"/>
        <v>274036.22697301727</v>
      </c>
      <c r="H78" s="32">
        <f t="shared" si="23"/>
        <v>-1350.8828090219226</v>
      </c>
      <c r="I78" s="32">
        <f t="shared" si="24"/>
        <v>0</v>
      </c>
      <c r="J78" s="32">
        <f t="shared" si="25"/>
        <v>1350.8828090219226</v>
      </c>
      <c r="K78" s="33">
        <f t="shared" si="26"/>
        <v>-95912.679440556705</v>
      </c>
      <c r="L78" s="106"/>
      <c r="M78" s="107"/>
    </row>
    <row r="79" spans="1:13" hidden="1" x14ac:dyDescent="0.2">
      <c r="A79" s="30">
        <v>42035</v>
      </c>
      <c r="B79" s="6"/>
      <c r="C79" s="32">
        <f t="shared" si="14"/>
        <v>3859.6651686340647</v>
      </c>
      <c r="D79" s="33"/>
      <c r="E79" s="34">
        <f t="shared" si="20"/>
        <v>-3859.6651686340647</v>
      </c>
      <c r="F79" s="34">
        <f t="shared" si="21"/>
        <v>-201737.13819561547</v>
      </c>
      <c r="G79" s="34">
        <f t="shared" si="22"/>
        <v>270176.56180438318</v>
      </c>
      <c r="H79" s="6">
        <f t="shared" si="23"/>
        <v>-1350.8828090219226</v>
      </c>
      <c r="I79" s="6">
        <f t="shared" si="24"/>
        <v>0</v>
      </c>
      <c r="J79" s="6">
        <f t="shared" si="25"/>
        <v>1350.8828090219226</v>
      </c>
      <c r="K79" s="11">
        <f t="shared" si="26"/>
        <v>-94561.796631534788</v>
      </c>
      <c r="M79" s="10"/>
    </row>
    <row r="80" spans="1:13" hidden="1" x14ac:dyDescent="0.2">
      <c r="A80" s="30">
        <v>42063</v>
      </c>
      <c r="B80" s="6"/>
      <c r="C80" s="32">
        <f t="shared" si="14"/>
        <v>3859.6651686340647</v>
      </c>
      <c r="D80" s="33"/>
      <c r="E80" s="34">
        <f t="shared" si="20"/>
        <v>-3859.6651686340647</v>
      </c>
      <c r="F80" s="34">
        <f t="shared" si="21"/>
        <v>-205596.80336424953</v>
      </c>
      <c r="G80" s="34">
        <f t="shared" si="22"/>
        <v>266316.89663574909</v>
      </c>
      <c r="H80" s="6">
        <f t="shared" si="23"/>
        <v>-1350.8828090219226</v>
      </c>
      <c r="I80" s="6">
        <f t="shared" si="24"/>
        <v>0</v>
      </c>
      <c r="J80" s="6">
        <f t="shared" si="25"/>
        <v>1350.8828090219226</v>
      </c>
      <c r="K80" s="11">
        <f t="shared" si="26"/>
        <v>-93210.91382251287</v>
      </c>
      <c r="M80" s="10"/>
    </row>
    <row r="81" spans="1:13" hidden="1" x14ac:dyDescent="0.2">
      <c r="A81" s="30">
        <v>42094</v>
      </c>
      <c r="B81" s="6"/>
      <c r="C81" s="32">
        <f t="shared" si="14"/>
        <v>3859.6651686340647</v>
      </c>
      <c r="D81" s="33"/>
      <c r="E81" s="34">
        <f t="shared" si="20"/>
        <v>-3859.6651686340647</v>
      </c>
      <c r="F81" s="34">
        <f t="shared" si="21"/>
        <v>-209456.46853288359</v>
      </c>
      <c r="G81" s="34">
        <f t="shared" si="22"/>
        <v>262457.23146711499</v>
      </c>
      <c r="H81" s="6">
        <f t="shared" si="23"/>
        <v>-1350.8828090219226</v>
      </c>
      <c r="I81" s="6">
        <f t="shared" si="24"/>
        <v>0</v>
      </c>
      <c r="J81" s="6">
        <f t="shared" si="25"/>
        <v>1350.8828090219226</v>
      </c>
      <c r="K81" s="11">
        <f t="shared" si="26"/>
        <v>-91860.031013490952</v>
      </c>
      <c r="M81" s="10"/>
    </row>
    <row r="82" spans="1:13" hidden="1" x14ac:dyDescent="0.2">
      <c r="A82" s="30">
        <v>42124</v>
      </c>
      <c r="B82" s="6"/>
      <c r="C82" s="32">
        <f t="shared" si="14"/>
        <v>3859.6651686340647</v>
      </c>
      <c r="D82" s="33"/>
      <c r="E82" s="34">
        <f t="shared" si="20"/>
        <v>-3859.6651686340647</v>
      </c>
      <c r="F82" s="34">
        <f t="shared" si="21"/>
        <v>-213316.13370151765</v>
      </c>
      <c r="G82" s="34">
        <f t="shared" si="22"/>
        <v>258597.56629848093</v>
      </c>
      <c r="H82" s="6">
        <f t="shared" si="23"/>
        <v>-1350.8828090219226</v>
      </c>
      <c r="I82" s="6">
        <f t="shared" si="24"/>
        <v>0</v>
      </c>
      <c r="J82" s="6">
        <f t="shared" si="25"/>
        <v>1350.8828090219226</v>
      </c>
      <c r="K82" s="11">
        <f t="shared" si="26"/>
        <v>-90509.148204469035</v>
      </c>
      <c r="M82" s="10"/>
    </row>
    <row r="83" spans="1:13" hidden="1" x14ac:dyDescent="0.2">
      <c r="A83" s="30">
        <v>42155</v>
      </c>
      <c r="B83" s="6"/>
      <c r="C83" s="32">
        <f t="shared" si="14"/>
        <v>3859.6651686340647</v>
      </c>
      <c r="D83" s="33"/>
      <c r="E83" s="34">
        <f t="shared" si="20"/>
        <v>-3859.6651686340647</v>
      </c>
      <c r="F83" s="34">
        <f t="shared" si="21"/>
        <v>-217175.79887015172</v>
      </c>
      <c r="G83" s="34">
        <f t="shared" si="22"/>
        <v>254737.90112984687</v>
      </c>
      <c r="H83" s="6">
        <f t="shared" si="23"/>
        <v>-1350.8828090219226</v>
      </c>
      <c r="I83" s="6">
        <f t="shared" si="24"/>
        <v>0</v>
      </c>
      <c r="J83" s="6">
        <f t="shared" si="25"/>
        <v>1350.8828090219226</v>
      </c>
      <c r="K83" s="11">
        <f t="shared" si="26"/>
        <v>-89158.265395447117</v>
      </c>
      <c r="M83" s="10"/>
    </row>
    <row r="84" spans="1:13" hidden="1" x14ac:dyDescent="0.2">
      <c r="A84" s="30">
        <v>42185</v>
      </c>
      <c r="B84" s="6"/>
      <c r="C84" s="32">
        <f t="shared" si="14"/>
        <v>3859.6651686340647</v>
      </c>
      <c r="D84" s="33"/>
      <c r="E84" s="34">
        <f t="shared" si="20"/>
        <v>-3859.6651686340647</v>
      </c>
      <c r="F84" s="34">
        <f t="shared" si="21"/>
        <v>-221035.46403878578</v>
      </c>
      <c r="G84" s="34">
        <f t="shared" si="22"/>
        <v>250878.23596121281</v>
      </c>
      <c r="H84" s="6">
        <f t="shared" si="23"/>
        <v>-1350.8828090219226</v>
      </c>
      <c r="I84" s="6">
        <f t="shared" si="24"/>
        <v>0</v>
      </c>
      <c r="J84" s="6">
        <f t="shared" si="25"/>
        <v>1350.8828090219226</v>
      </c>
      <c r="K84" s="11">
        <f t="shared" si="26"/>
        <v>-87807.382586425199</v>
      </c>
      <c r="M84" s="10"/>
    </row>
    <row r="85" spans="1:13" hidden="1" x14ac:dyDescent="0.2">
      <c r="A85" s="30">
        <v>42216</v>
      </c>
      <c r="B85" s="6"/>
      <c r="C85" s="32">
        <f t="shared" si="14"/>
        <v>3859.6651686340647</v>
      </c>
      <c r="D85" s="33"/>
      <c r="E85" s="34">
        <f t="shared" si="20"/>
        <v>-3859.6651686340647</v>
      </c>
      <c r="F85" s="34">
        <f t="shared" si="21"/>
        <v>-224895.12920741984</v>
      </c>
      <c r="G85" s="34">
        <f t="shared" si="22"/>
        <v>247018.57079257874</v>
      </c>
      <c r="H85" s="6">
        <f t="shared" si="23"/>
        <v>-1350.8828090219226</v>
      </c>
      <c r="I85" s="6">
        <f t="shared" si="24"/>
        <v>0</v>
      </c>
      <c r="J85" s="6">
        <f t="shared" si="25"/>
        <v>1350.8828090219226</v>
      </c>
      <c r="K85" s="11">
        <f t="shared" si="26"/>
        <v>-86456.499777403282</v>
      </c>
      <c r="M85" s="10"/>
    </row>
    <row r="86" spans="1:13" hidden="1" x14ac:dyDescent="0.2">
      <c r="A86" s="30">
        <v>42247</v>
      </c>
      <c r="B86" s="6"/>
      <c r="C86" s="32">
        <f t="shared" si="14"/>
        <v>3859.6651686340647</v>
      </c>
      <c r="D86" s="33"/>
      <c r="E86" s="34">
        <f t="shared" si="20"/>
        <v>-3859.6651686340647</v>
      </c>
      <c r="F86" s="34">
        <f t="shared" si="21"/>
        <v>-228754.79437605391</v>
      </c>
      <c r="G86" s="34">
        <f t="shared" si="22"/>
        <v>243158.90562394468</v>
      </c>
      <c r="H86" s="6">
        <f t="shared" si="23"/>
        <v>-1350.8828090219226</v>
      </c>
      <c r="I86" s="6">
        <f t="shared" si="24"/>
        <v>0</v>
      </c>
      <c r="J86" s="6">
        <f t="shared" si="25"/>
        <v>1350.8828090219226</v>
      </c>
      <c r="K86" s="11">
        <f t="shared" si="26"/>
        <v>-85105.616968381364</v>
      </c>
      <c r="M86" s="10"/>
    </row>
    <row r="87" spans="1:13" ht="13.5" hidden="1" thickBot="1" x14ac:dyDescent="0.25">
      <c r="A87" s="30">
        <v>42277</v>
      </c>
      <c r="B87" s="6"/>
      <c r="C87" s="32">
        <f t="shared" si="14"/>
        <v>3859.6651686340647</v>
      </c>
      <c r="D87" s="33"/>
      <c r="E87" s="34">
        <f t="shared" si="20"/>
        <v>-3859.6651686340647</v>
      </c>
      <c r="F87" s="34">
        <f t="shared" si="21"/>
        <v>-232614.45954468797</v>
      </c>
      <c r="G87" s="34">
        <f t="shared" si="22"/>
        <v>239299.24045531062</v>
      </c>
      <c r="H87" s="6">
        <f t="shared" si="23"/>
        <v>-1350.8828090219226</v>
      </c>
      <c r="I87" s="6">
        <f t="shared" si="24"/>
        <v>0</v>
      </c>
      <c r="J87" s="6">
        <f t="shared" si="25"/>
        <v>1350.8828090219226</v>
      </c>
      <c r="K87" s="11">
        <f t="shared" si="26"/>
        <v>-83754.734159359446</v>
      </c>
      <c r="M87" s="10"/>
    </row>
    <row r="88" spans="1:13" hidden="1" x14ac:dyDescent="0.2">
      <c r="A88" s="30">
        <v>42308</v>
      </c>
      <c r="B88" s="6"/>
      <c r="C88" s="113">
        <f t="shared" si="14"/>
        <v>3859.6651686340647</v>
      </c>
      <c r="D88" s="33"/>
      <c r="E88" s="34">
        <f t="shared" si="20"/>
        <v>-3859.6651686340647</v>
      </c>
      <c r="F88" s="34">
        <f t="shared" si="21"/>
        <v>-236474.12471332203</v>
      </c>
      <c r="G88" s="34">
        <f t="shared" si="22"/>
        <v>235439.57528667655</v>
      </c>
      <c r="H88" s="6">
        <f t="shared" si="23"/>
        <v>-1350.8828090219226</v>
      </c>
      <c r="I88" s="6">
        <f t="shared" si="24"/>
        <v>0</v>
      </c>
      <c r="J88" s="6">
        <f t="shared" si="25"/>
        <v>1350.8828090219226</v>
      </c>
      <c r="K88" s="11">
        <f t="shared" si="26"/>
        <v>-82403.851350337529</v>
      </c>
      <c r="M88" s="10"/>
    </row>
    <row r="89" spans="1:13" hidden="1" x14ac:dyDescent="0.2">
      <c r="A89" s="30">
        <v>42338</v>
      </c>
      <c r="B89" s="6"/>
      <c r="C89" s="113">
        <f t="shared" si="14"/>
        <v>3859.6651686340647</v>
      </c>
      <c r="D89" s="33"/>
      <c r="E89" s="34">
        <f t="shared" si="20"/>
        <v>-3859.6651686340647</v>
      </c>
      <c r="F89" s="34">
        <f t="shared" si="21"/>
        <v>-240333.78988195609</v>
      </c>
      <c r="G89" s="34">
        <f t="shared" si="22"/>
        <v>231579.91011804249</v>
      </c>
      <c r="H89" s="6">
        <f t="shared" si="23"/>
        <v>-1350.8828090219226</v>
      </c>
      <c r="I89" s="6">
        <f t="shared" si="24"/>
        <v>0</v>
      </c>
      <c r="J89" s="6">
        <f t="shared" si="25"/>
        <v>1350.8828090219226</v>
      </c>
      <c r="K89" s="11">
        <f t="shared" si="26"/>
        <v>-81052.968541315611</v>
      </c>
      <c r="M89" s="10"/>
    </row>
    <row r="90" spans="1:13" s="108" customFormat="1" hidden="1" x14ac:dyDescent="0.2">
      <c r="A90" s="105">
        <v>42369</v>
      </c>
      <c r="B90" s="32"/>
      <c r="C90" s="113">
        <f t="shared" si="14"/>
        <v>3859.6651686340647</v>
      </c>
      <c r="D90" s="33"/>
      <c r="E90" s="32">
        <f t="shared" si="20"/>
        <v>-3859.6651686340647</v>
      </c>
      <c r="F90" s="32">
        <f t="shared" si="21"/>
        <v>-244193.45505059016</v>
      </c>
      <c r="G90" s="32">
        <f t="shared" si="22"/>
        <v>227720.24494940843</v>
      </c>
      <c r="H90" s="32">
        <f t="shared" si="23"/>
        <v>-1350.8828090219226</v>
      </c>
      <c r="I90" s="32">
        <f t="shared" si="24"/>
        <v>0</v>
      </c>
      <c r="J90" s="32">
        <f t="shared" si="25"/>
        <v>1350.8828090219226</v>
      </c>
      <c r="K90" s="33">
        <f t="shared" si="26"/>
        <v>-79702.085732293694</v>
      </c>
      <c r="L90" s="106"/>
      <c r="M90" s="107"/>
    </row>
    <row r="91" spans="1:13" hidden="1" x14ac:dyDescent="0.2">
      <c r="A91" s="30">
        <v>42400</v>
      </c>
      <c r="B91" s="6"/>
      <c r="C91" s="113">
        <f t="shared" si="14"/>
        <v>3859.6651686340647</v>
      </c>
      <c r="D91" s="33"/>
      <c r="E91" s="34">
        <f t="shared" si="20"/>
        <v>-3859.6651686340647</v>
      </c>
      <c r="F91" s="34">
        <f t="shared" si="21"/>
        <v>-248053.12021922422</v>
      </c>
      <c r="G91" s="34">
        <f t="shared" si="22"/>
        <v>223860.57978077437</v>
      </c>
      <c r="H91" s="6">
        <f t="shared" si="23"/>
        <v>-1350.8828090219226</v>
      </c>
      <c r="I91" s="6">
        <f t="shared" si="24"/>
        <v>0</v>
      </c>
      <c r="J91" s="6">
        <f t="shared" si="25"/>
        <v>1350.8828090219226</v>
      </c>
      <c r="K91" s="11">
        <f t="shared" si="26"/>
        <v>-78351.202923271776</v>
      </c>
      <c r="M91" s="10"/>
    </row>
    <row r="92" spans="1:13" hidden="1" x14ac:dyDescent="0.2">
      <c r="A92" s="30">
        <v>42429</v>
      </c>
      <c r="B92" s="6"/>
      <c r="C92" s="113">
        <f t="shared" si="14"/>
        <v>3859.6651686340647</v>
      </c>
      <c r="D92" s="33"/>
      <c r="E92" s="34">
        <f t="shared" si="20"/>
        <v>-3859.6651686340647</v>
      </c>
      <c r="F92" s="34">
        <f t="shared" si="21"/>
        <v>-251912.78538785828</v>
      </c>
      <c r="G92" s="34">
        <f t="shared" si="22"/>
        <v>220000.9146121403</v>
      </c>
      <c r="H92" s="6">
        <f t="shared" si="23"/>
        <v>-1350.8828090219226</v>
      </c>
      <c r="I92" s="6">
        <f t="shared" si="24"/>
        <v>0</v>
      </c>
      <c r="J92" s="6">
        <f t="shared" si="25"/>
        <v>1350.8828090219226</v>
      </c>
      <c r="K92" s="11">
        <f t="shared" si="26"/>
        <v>-77000.320114249858</v>
      </c>
      <c r="M92" s="10"/>
    </row>
    <row r="93" spans="1:13" hidden="1" x14ac:dyDescent="0.2">
      <c r="A93" s="30">
        <v>42460</v>
      </c>
      <c r="B93" s="6"/>
      <c r="C93" s="113">
        <f t="shared" si="14"/>
        <v>3859.6651686340647</v>
      </c>
      <c r="D93" s="33"/>
      <c r="E93" s="34">
        <f t="shared" si="20"/>
        <v>-3859.6651686340647</v>
      </c>
      <c r="F93" s="34">
        <f t="shared" si="21"/>
        <v>-255772.45055649235</v>
      </c>
      <c r="G93" s="34">
        <f t="shared" si="22"/>
        <v>216141.24944350624</v>
      </c>
      <c r="H93" s="6">
        <f t="shared" si="23"/>
        <v>-1350.8828090219226</v>
      </c>
      <c r="I93" s="6">
        <f t="shared" si="24"/>
        <v>0</v>
      </c>
      <c r="J93" s="6">
        <f t="shared" si="25"/>
        <v>1350.8828090219226</v>
      </c>
      <c r="K93" s="11">
        <f t="shared" si="26"/>
        <v>-75649.437305227941</v>
      </c>
      <c r="M93" s="10"/>
    </row>
    <row r="94" spans="1:13" hidden="1" x14ac:dyDescent="0.2">
      <c r="A94" s="30">
        <v>42490</v>
      </c>
      <c r="B94" s="6"/>
      <c r="C94" s="113">
        <f t="shared" si="14"/>
        <v>3859.6651686340647</v>
      </c>
      <c r="D94" s="33"/>
      <c r="E94" s="34">
        <f t="shared" si="20"/>
        <v>-3859.6651686340647</v>
      </c>
      <c r="F94" s="34">
        <f t="shared" si="21"/>
        <v>-259632.11572512641</v>
      </c>
      <c r="G94" s="34">
        <f t="shared" si="22"/>
        <v>212281.58427487218</v>
      </c>
      <c r="H94" s="6">
        <f t="shared" si="23"/>
        <v>-1350.8828090219226</v>
      </c>
      <c r="I94" s="6">
        <f t="shared" si="24"/>
        <v>0</v>
      </c>
      <c r="J94" s="6">
        <f t="shared" si="25"/>
        <v>1350.8828090219226</v>
      </c>
      <c r="K94" s="11">
        <f t="shared" si="26"/>
        <v>-74298.554496206023</v>
      </c>
      <c r="M94" s="10"/>
    </row>
    <row r="95" spans="1:13" hidden="1" x14ac:dyDescent="0.2">
      <c r="A95" s="30">
        <v>42521</v>
      </c>
      <c r="B95" s="6"/>
      <c r="C95" s="113">
        <f t="shared" ref="C95:C149" si="27">($G$29)/$G$2</f>
        <v>3859.6651686340647</v>
      </c>
      <c r="D95" s="33"/>
      <c r="E95" s="34">
        <f t="shared" si="20"/>
        <v>-3859.6651686340647</v>
      </c>
      <c r="F95" s="34">
        <f t="shared" si="21"/>
        <v>-263491.7808937605</v>
      </c>
      <c r="G95" s="34">
        <f t="shared" si="22"/>
        <v>208421.91910623811</v>
      </c>
      <c r="H95" s="6">
        <f t="shared" si="23"/>
        <v>-1350.8828090219226</v>
      </c>
      <c r="I95" s="6">
        <f t="shared" si="24"/>
        <v>0</v>
      </c>
      <c r="J95" s="6">
        <f t="shared" si="25"/>
        <v>1350.8828090219226</v>
      </c>
      <c r="K95" s="11">
        <f t="shared" si="26"/>
        <v>-72947.671687184105</v>
      </c>
      <c r="M95" s="10"/>
    </row>
    <row r="96" spans="1:13" hidden="1" x14ac:dyDescent="0.2">
      <c r="A96" s="30">
        <v>42551</v>
      </c>
      <c r="B96" s="6"/>
      <c r="C96" s="113">
        <f t="shared" si="27"/>
        <v>3859.6651686340647</v>
      </c>
      <c r="D96" s="33"/>
      <c r="E96" s="34">
        <f t="shared" si="20"/>
        <v>-3859.6651686340647</v>
      </c>
      <c r="F96" s="34">
        <f t="shared" si="21"/>
        <v>-267351.44606239459</v>
      </c>
      <c r="G96" s="34">
        <f t="shared" si="22"/>
        <v>204562.25393760405</v>
      </c>
      <c r="H96" s="6">
        <f t="shared" si="23"/>
        <v>-1350.8828090219226</v>
      </c>
      <c r="I96" s="6">
        <f t="shared" si="24"/>
        <v>0</v>
      </c>
      <c r="J96" s="6">
        <f t="shared" si="25"/>
        <v>1350.8828090219226</v>
      </c>
      <c r="K96" s="11">
        <f t="shared" si="26"/>
        <v>-71596.788878162188</v>
      </c>
      <c r="M96" s="10"/>
    </row>
    <row r="97" spans="1:13" hidden="1" x14ac:dyDescent="0.2">
      <c r="A97" s="30">
        <v>42582</v>
      </c>
      <c r="B97" s="6"/>
      <c r="C97" s="113">
        <f t="shared" si="27"/>
        <v>3859.6651686340647</v>
      </c>
      <c r="D97" s="33"/>
      <c r="E97" s="34">
        <f t="shared" si="20"/>
        <v>-3859.6651686340647</v>
      </c>
      <c r="F97" s="34">
        <f t="shared" si="21"/>
        <v>-271211.11123102868</v>
      </c>
      <c r="G97" s="34">
        <f t="shared" si="22"/>
        <v>200702.58876896999</v>
      </c>
      <c r="H97" s="6">
        <f t="shared" si="23"/>
        <v>-1350.8828090219226</v>
      </c>
      <c r="I97" s="6">
        <f t="shared" si="24"/>
        <v>0</v>
      </c>
      <c r="J97" s="6">
        <f t="shared" si="25"/>
        <v>1350.8828090219226</v>
      </c>
      <c r="K97" s="11">
        <f t="shared" si="26"/>
        <v>-70245.90606914027</v>
      </c>
      <c r="M97" s="10"/>
    </row>
    <row r="98" spans="1:13" hidden="1" x14ac:dyDescent="0.2">
      <c r="A98" s="30">
        <v>42613</v>
      </c>
      <c r="B98" s="6"/>
      <c r="C98" s="113">
        <f t="shared" si="27"/>
        <v>3859.6651686340647</v>
      </c>
      <c r="D98" s="33"/>
      <c r="E98" s="34">
        <f t="shared" si="20"/>
        <v>-3859.6651686340647</v>
      </c>
      <c r="F98" s="34">
        <f t="shared" si="21"/>
        <v>-275070.77639966278</v>
      </c>
      <c r="G98" s="34">
        <f t="shared" si="22"/>
        <v>196842.92360033593</v>
      </c>
      <c r="H98" s="6">
        <f t="shared" si="23"/>
        <v>-1350.8828090219226</v>
      </c>
      <c r="I98" s="6">
        <f t="shared" si="24"/>
        <v>0</v>
      </c>
      <c r="J98" s="6">
        <f t="shared" si="25"/>
        <v>1350.8828090219226</v>
      </c>
      <c r="K98" s="11">
        <f t="shared" si="26"/>
        <v>-68895.023260118352</v>
      </c>
      <c r="M98" s="10"/>
    </row>
    <row r="99" spans="1:13" hidden="1" x14ac:dyDescent="0.2">
      <c r="A99" s="30">
        <v>42643</v>
      </c>
      <c r="B99" s="6"/>
      <c r="C99" s="113">
        <f t="shared" si="27"/>
        <v>3859.6651686340647</v>
      </c>
      <c r="D99" s="33"/>
      <c r="E99" s="34">
        <f t="shared" si="20"/>
        <v>-3859.6651686340647</v>
      </c>
      <c r="F99" s="34">
        <f t="shared" si="21"/>
        <v>-278930.44156829687</v>
      </c>
      <c r="G99" s="34">
        <f t="shared" si="22"/>
        <v>192983.25843170186</v>
      </c>
      <c r="H99" s="6">
        <f t="shared" si="23"/>
        <v>-1350.8828090219226</v>
      </c>
      <c r="I99" s="6">
        <f t="shared" si="24"/>
        <v>0</v>
      </c>
      <c r="J99" s="6">
        <f t="shared" si="25"/>
        <v>1350.8828090219226</v>
      </c>
      <c r="K99" s="11">
        <f t="shared" si="26"/>
        <v>-67544.140451096435</v>
      </c>
      <c r="M99" s="10"/>
    </row>
    <row r="100" spans="1:13" hidden="1" outlineLevel="1" x14ac:dyDescent="0.2">
      <c r="A100" s="30">
        <v>42674</v>
      </c>
      <c r="B100" s="6"/>
      <c r="C100" s="32">
        <f t="shared" si="27"/>
        <v>3859.6651686340647</v>
      </c>
      <c r="D100" s="33"/>
      <c r="E100" s="34">
        <f t="shared" si="20"/>
        <v>-3859.6651686340647</v>
      </c>
      <c r="F100" s="34">
        <f t="shared" si="21"/>
        <v>-282790.10673693096</v>
      </c>
      <c r="G100" s="34">
        <f t="shared" si="22"/>
        <v>189123.5932630678</v>
      </c>
      <c r="H100" s="6">
        <f t="shared" si="23"/>
        <v>-1350.8828090219226</v>
      </c>
      <c r="I100" s="6">
        <f t="shared" si="24"/>
        <v>0</v>
      </c>
      <c r="J100" s="6">
        <f t="shared" si="25"/>
        <v>1350.8828090219226</v>
      </c>
      <c r="K100" s="11">
        <f t="shared" si="26"/>
        <v>-66193.257642074517</v>
      </c>
      <c r="M100" s="10"/>
    </row>
    <row r="101" spans="1:13" hidden="1" outlineLevel="1" x14ac:dyDescent="0.2">
      <c r="A101" s="30">
        <v>42704</v>
      </c>
      <c r="B101" s="6"/>
      <c r="C101" s="32">
        <f t="shared" si="27"/>
        <v>3859.6651686340647</v>
      </c>
      <c r="D101" s="33"/>
      <c r="E101" s="34">
        <f t="shared" si="20"/>
        <v>-3859.6651686340647</v>
      </c>
      <c r="F101" s="34">
        <f t="shared" si="21"/>
        <v>-286649.77190556505</v>
      </c>
      <c r="G101" s="34">
        <f t="shared" si="22"/>
        <v>185263.92809443374</v>
      </c>
      <c r="H101" s="6">
        <f t="shared" si="23"/>
        <v>-1350.8828090219226</v>
      </c>
      <c r="I101" s="6">
        <f t="shared" si="24"/>
        <v>0</v>
      </c>
      <c r="J101" s="6">
        <f t="shared" si="25"/>
        <v>1350.8828090219226</v>
      </c>
      <c r="K101" s="11">
        <f t="shared" si="26"/>
        <v>-64842.374833052592</v>
      </c>
      <c r="M101" s="10"/>
    </row>
    <row r="102" spans="1:13" s="108" customFormat="1" hidden="1" outlineLevel="1" x14ac:dyDescent="0.2">
      <c r="A102" s="105">
        <v>42735</v>
      </c>
      <c r="B102" s="32"/>
      <c r="C102" s="32">
        <f t="shared" si="27"/>
        <v>3859.6651686340647</v>
      </c>
      <c r="D102" s="33"/>
      <c r="E102" s="32">
        <f t="shared" si="20"/>
        <v>-3859.6651686340647</v>
      </c>
      <c r="F102" s="32">
        <f t="shared" si="21"/>
        <v>-290509.43707419914</v>
      </c>
      <c r="G102" s="32">
        <f t="shared" si="22"/>
        <v>181404.26292579967</v>
      </c>
      <c r="H102" s="32">
        <f t="shared" si="23"/>
        <v>-1350.8828090219226</v>
      </c>
      <c r="I102" s="32">
        <f t="shared" si="24"/>
        <v>0</v>
      </c>
      <c r="J102" s="32">
        <f t="shared" si="25"/>
        <v>1350.8828090219226</v>
      </c>
      <c r="K102" s="33">
        <f t="shared" si="26"/>
        <v>-63491.492024030667</v>
      </c>
      <c r="L102" s="106"/>
      <c r="M102" s="107"/>
    </row>
    <row r="103" spans="1:13" hidden="1" outlineLevel="1" x14ac:dyDescent="0.2">
      <c r="A103" s="30">
        <v>42766</v>
      </c>
      <c r="B103" s="6"/>
      <c r="C103" s="32">
        <f t="shared" si="27"/>
        <v>3859.6651686340647</v>
      </c>
      <c r="D103" s="33"/>
      <c r="E103" s="34">
        <f t="shared" si="20"/>
        <v>-3859.6651686340647</v>
      </c>
      <c r="F103" s="34">
        <f t="shared" si="21"/>
        <v>-294369.10224283324</v>
      </c>
      <c r="G103" s="34">
        <f t="shared" si="22"/>
        <v>177544.59775716561</v>
      </c>
      <c r="H103" s="6">
        <f t="shared" si="23"/>
        <v>-1350.8828090219226</v>
      </c>
      <c r="I103" s="6">
        <f t="shared" si="24"/>
        <v>0</v>
      </c>
      <c r="J103" s="6">
        <f t="shared" si="25"/>
        <v>1350.8828090219226</v>
      </c>
      <c r="K103" s="11">
        <f t="shared" si="26"/>
        <v>-62140.609215008742</v>
      </c>
      <c r="M103" s="10"/>
    </row>
    <row r="104" spans="1:13" hidden="1" outlineLevel="1" x14ac:dyDescent="0.2">
      <c r="A104" s="30">
        <v>42794</v>
      </c>
      <c r="B104" s="6"/>
      <c r="C104" s="32">
        <f t="shared" si="27"/>
        <v>3859.6651686340647</v>
      </c>
      <c r="D104" s="33"/>
      <c r="E104" s="34">
        <f t="shared" si="20"/>
        <v>-3859.6651686340647</v>
      </c>
      <c r="F104" s="34">
        <f t="shared" si="21"/>
        <v>-298228.76741146733</v>
      </c>
      <c r="G104" s="34">
        <f t="shared" si="22"/>
        <v>173684.93258853155</v>
      </c>
      <c r="H104" s="6">
        <f t="shared" si="23"/>
        <v>-1350.8828090219226</v>
      </c>
      <c r="I104" s="6">
        <f t="shared" si="24"/>
        <v>0</v>
      </c>
      <c r="J104" s="6">
        <f t="shared" si="25"/>
        <v>1350.8828090219226</v>
      </c>
      <c r="K104" s="11">
        <f t="shared" si="26"/>
        <v>-60789.726405986818</v>
      </c>
      <c r="M104" s="10"/>
    </row>
    <row r="105" spans="1:13" hidden="1" outlineLevel="1" x14ac:dyDescent="0.2">
      <c r="A105" s="30">
        <v>42825</v>
      </c>
      <c r="B105" s="6"/>
      <c r="C105" s="32">
        <f t="shared" si="27"/>
        <v>3859.6651686340647</v>
      </c>
      <c r="D105" s="33"/>
      <c r="E105" s="34">
        <f t="shared" si="20"/>
        <v>-3859.6651686340647</v>
      </c>
      <c r="F105" s="34">
        <f t="shared" si="21"/>
        <v>-302088.43258010142</v>
      </c>
      <c r="G105" s="34">
        <f t="shared" si="22"/>
        <v>169825.26741989749</v>
      </c>
      <c r="H105" s="6">
        <f t="shared" si="23"/>
        <v>-1350.8828090219226</v>
      </c>
      <c r="I105" s="6">
        <f t="shared" si="24"/>
        <v>0</v>
      </c>
      <c r="J105" s="6">
        <f t="shared" si="25"/>
        <v>1350.8828090219226</v>
      </c>
      <c r="K105" s="11">
        <f t="shared" si="26"/>
        <v>-59438.843596964893</v>
      </c>
      <c r="M105" s="10"/>
    </row>
    <row r="106" spans="1:13" hidden="1" outlineLevel="1" x14ac:dyDescent="0.2">
      <c r="A106" s="30">
        <v>42855</v>
      </c>
      <c r="B106" s="6"/>
      <c r="C106" s="32">
        <f t="shared" si="27"/>
        <v>3859.6651686340647</v>
      </c>
      <c r="D106" s="33"/>
      <c r="E106" s="34">
        <f t="shared" si="20"/>
        <v>-3859.6651686340647</v>
      </c>
      <c r="F106" s="34">
        <f t="shared" si="21"/>
        <v>-305948.09774873551</v>
      </c>
      <c r="G106" s="34">
        <f t="shared" si="22"/>
        <v>165965.60225126342</v>
      </c>
      <c r="H106" s="6">
        <f t="shared" si="23"/>
        <v>-1350.8828090219226</v>
      </c>
      <c r="I106" s="6">
        <f t="shared" si="24"/>
        <v>0</v>
      </c>
      <c r="J106" s="6">
        <f t="shared" si="25"/>
        <v>1350.8828090219226</v>
      </c>
      <c r="K106" s="11">
        <f t="shared" si="26"/>
        <v>-58087.960787942968</v>
      </c>
      <c r="M106" s="10"/>
    </row>
    <row r="107" spans="1:13" hidden="1" outlineLevel="1" x14ac:dyDescent="0.2">
      <c r="A107" s="30">
        <v>42886</v>
      </c>
      <c r="B107" s="6"/>
      <c r="C107" s="32">
        <f t="shared" si="27"/>
        <v>3859.6651686340647</v>
      </c>
      <c r="D107" s="33"/>
      <c r="E107" s="34">
        <f t="shared" si="20"/>
        <v>-3859.6651686340647</v>
      </c>
      <c r="F107" s="34">
        <f t="shared" si="21"/>
        <v>-309807.7629173696</v>
      </c>
      <c r="G107" s="34">
        <f t="shared" si="22"/>
        <v>162105.93708262936</v>
      </c>
      <c r="H107" s="6">
        <f t="shared" si="23"/>
        <v>-1350.8828090219226</v>
      </c>
      <c r="I107" s="6">
        <f t="shared" si="24"/>
        <v>0</v>
      </c>
      <c r="J107" s="6">
        <f t="shared" si="25"/>
        <v>1350.8828090219226</v>
      </c>
      <c r="K107" s="11">
        <f t="shared" si="26"/>
        <v>-56737.077978921043</v>
      </c>
      <c r="M107" s="10"/>
    </row>
    <row r="108" spans="1:13" hidden="1" outlineLevel="1" x14ac:dyDescent="0.2">
      <c r="A108" s="30">
        <v>42916</v>
      </c>
      <c r="B108" s="6"/>
      <c r="C108" s="32">
        <f t="shared" si="27"/>
        <v>3859.6651686340647</v>
      </c>
      <c r="D108" s="33"/>
      <c r="E108" s="34">
        <f t="shared" si="20"/>
        <v>-3859.6651686340647</v>
      </c>
      <c r="F108" s="34">
        <f t="shared" si="21"/>
        <v>-313667.4280860037</v>
      </c>
      <c r="G108" s="34">
        <f t="shared" si="22"/>
        <v>158246.2719139953</v>
      </c>
      <c r="H108" s="6">
        <f t="shared" si="23"/>
        <v>-1350.8828090219226</v>
      </c>
      <c r="I108" s="6">
        <f t="shared" si="24"/>
        <v>0</v>
      </c>
      <c r="J108" s="6">
        <f t="shared" si="25"/>
        <v>1350.8828090219226</v>
      </c>
      <c r="K108" s="11">
        <f t="shared" si="26"/>
        <v>-55386.195169899118</v>
      </c>
      <c r="M108" s="10"/>
    </row>
    <row r="109" spans="1:13" hidden="1" outlineLevel="1" x14ac:dyDescent="0.2">
      <c r="A109" s="30">
        <v>42947</v>
      </c>
      <c r="B109" s="6"/>
      <c r="C109" s="32">
        <f t="shared" si="27"/>
        <v>3859.6651686340647</v>
      </c>
      <c r="D109" s="33"/>
      <c r="E109" s="34">
        <f t="shared" si="20"/>
        <v>-3859.6651686340647</v>
      </c>
      <c r="F109" s="34">
        <f t="shared" si="21"/>
        <v>-317527.09325463779</v>
      </c>
      <c r="G109" s="34">
        <f t="shared" si="22"/>
        <v>154386.60674536123</v>
      </c>
      <c r="H109" s="6">
        <f t="shared" si="23"/>
        <v>-1350.8828090219226</v>
      </c>
      <c r="I109" s="6">
        <f t="shared" si="24"/>
        <v>0</v>
      </c>
      <c r="J109" s="6">
        <f t="shared" si="25"/>
        <v>1350.8828090219226</v>
      </c>
      <c r="K109" s="11">
        <f t="shared" si="26"/>
        <v>-54035.312360877193</v>
      </c>
      <c r="M109" s="10"/>
    </row>
    <row r="110" spans="1:13" hidden="1" outlineLevel="1" x14ac:dyDescent="0.2">
      <c r="A110" s="30">
        <v>42978</v>
      </c>
      <c r="B110" s="6"/>
      <c r="C110" s="32">
        <f t="shared" si="27"/>
        <v>3859.6651686340647</v>
      </c>
      <c r="D110" s="33"/>
      <c r="E110" s="34">
        <f t="shared" si="20"/>
        <v>-3859.6651686340647</v>
      </c>
      <c r="F110" s="34">
        <f t="shared" si="21"/>
        <v>-321386.75842327188</v>
      </c>
      <c r="G110" s="34">
        <f t="shared" si="22"/>
        <v>150526.94157672717</v>
      </c>
      <c r="H110" s="6">
        <f t="shared" si="23"/>
        <v>-1350.8828090219226</v>
      </c>
      <c r="I110" s="6">
        <f t="shared" si="24"/>
        <v>0</v>
      </c>
      <c r="J110" s="6">
        <f t="shared" si="25"/>
        <v>1350.8828090219226</v>
      </c>
      <c r="K110" s="11">
        <f t="shared" si="26"/>
        <v>-52684.429551855268</v>
      </c>
      <c r="M110" s="10"/>
    </row>
    <row r="111" spans="1:13" hidden="1" outlineLevel="1" x14ac:dyDescent="0.2">
      <c r="A111" s="30">
        <v>43008</v>
      </c>
      <c r="B111" s="6"/>
      <c r="C111" s="32">
        <f t="shared" si="27"/>
        <v>3859.6651686340647</v>
      </c>
      <c r="D111" s="33"/>
      <c r="E111" s="34">
        <f t="shared" si="20"/>
        <v>-3859.6651686340647</v>
      </c>
      <c r="F111" s="34">
        <f t="shared" si="21"/>
        <v>-325246.42359190597</v>
      </c>
      <c r="G111" s="34">
        <f t="shared" si="22"/>
        <v>146667.27640809311</v>
      </c>
      <c r="H111" s="6">
        <f t="shared" si="23"/>
        <v>-1350.8828090219226</v>
      </c>
      <c r="I111" s="6">
        <f t="shared" si="24"/>
        <v>0</v>
      </c>
      <c r="J111" s="6">
        <f t="shared" si="25"/>
        <v>1350.8828090219226</v>
      </c>
      <c r="K111" s="11">
        <f t="shared" si="26"/>
        <v>-51333.546742833343</v>
      </c>
      <c r="M111" s="10"/>
    </row>
    <row r="112" spans="1:13" hidden="1" outlineLevel="1" x14ac:dyDescent="0.2">
      <c r="A112" s="30">
        <v>43039</v>
      </c>
      <c r="B112" s="6"/>
      <c r="C112" s="32">
        <f t="shared" si="27"/>
        <v>3859.6651686340647</v>
      </c>
      <c r="D112" s="33"/>
      <c r="E112" s="34">
        <f t="shared" si="20"/>
        <v>-3859.6651686340647</v>
      </c>
      <c r="F112" s="34">
        <f t="shared" si="21"/>
        <v>-329106.08876054006</v>
      </c>
      <c r="G112" s="34">
        <f t="shared" si="22"/>
        <v>142807.61123945905</v>
      </c>
      <c r="H112" s="6">
        <f t="shared" si="23"/>
        <v>-1350.8828090219226</v>
      </c>
      <c r="I112" s="6">
        <f t="shared" si="24"/>
        <v>0</v>
      </c>
      <c r="J112" s="6">
        <f t="shared" si="25"/>
        <v>1350.8828090219226</v>
      </c>
      <c r="K112" s="11">
        <f t="shared" si="26"/>
        <v>-49982.663933811418</v>
      </c>
      <c r="M112" s="10"/>
    </row>
    <row r="113" spans="1:13" hidden="1" outlineLevel="1" x14ac:dyDescent="0.2">
      <c r="A113" s="30">
        <v>43069</v>
      </c>
      <c r="B113" s="6"/>
      <c r="C113" s="32">
        <f t="shared" si="27"/>
        <v>3859.6651686340647</v>
      </c>
      <c r="D113" s="33"/>
      <c r="E113" s="34">
        <f t="shared" si="20"/>
        <v>-3859.6651686340647</v>
      </c>
      <c r="F113" s="34">
        <f t="shared" si="21"/>
        <v>-332965.75392917416</v>
      </c>
      <c r="G113" s="34">
        <f t="shared" si="22"/>
        <v>138947.94607082498</v>
      </c>
      <c r="H113" s="6">
        <f t="shared" si="23"/>
        <v>-1350.8828090219226</v>
      </c>
      <c r="I113" s="6">
        <f t="shared" si="24"/>
        <v>0</v>
      </c>
      <c r="J113" s="6">
        <f t="shared" si="25"/>
        <v>1350.8828090219226</v>
      </c>
      <c r="K113" s="11">
        <f t="shared" si="26"/>
        <v>-48631.781124789493</v>
      </c>
      <c r="M113" s="10"/>
    </row>
    <row r="114" spans="1:13" hidden="1" outlineLevel="1" x14ac:dyDescent="0.2">
      <c r="A114" s="30">
        <v>43100</v>
      </c>
      <c r="B114" s="6"/>
      <c r="C114" s="32">
        <f t="shared" si="27"/>
        <v>3859.6651686340647</v>
      </c>
      <c r="D114" s="33"/>
      <c r="E114" s="34">
        <f t="shared" si="20"/>
        <v>-3859.6651686340647</v>
      </c>
      <c r="F114" s="34">
        <f t="shared" si="21"/>
        <v>-336825.41909780825</v>
      </c>
      <c r="G114" s="34">
        <f t="shared" si="22"/>
        <v>135088.28090219092</v>
      </c>
      <c r="H114" s="6">
        <f t="shared" si="23"/>
        <v>-1350.8828090219226</v>
      </c>
      <c r="I114" s="6">
        <f t="shared" si="24"/>
        <v>0</v>
      </c>
      <c r="J114" s="6">
        <f t="shared" si="25"/>
        <v>1350.8828090219226</v>
      </c>
      <c r="K114" s="11">
        <f t="shared" si="26"/>
        <v>-47280.898315767568</v>
      </c>
      <c r="M114" s="10"/>
    </row>
    <row r="115" spans="1:13" hidden="1" outlineLevel="1" x14ac:dyDescent="0.2">
      <c r="A115" s="30">
        <v>43131</v>
      </c>
      <c r="B115" s="6"/>
      <c r="C115" s="32">
        <f t="shared" si="27"/>
        <v>3859.6651686340647</v>
      </c>
      <c r="D115" s="33"/>
      <c r="E115" s="34">
        <f t="shared" si="20"/>
        <v>-3859.6651686340647</v>
      </c>
      <c r="F115" s="34">
        <f t="shared" si="21"/>
        <v>-340685.08426644234</v>
      </c>
      <c r="G115" s="34">
        <f t="shared" si="22"/>
        <v>131228.61573355686</v>
      </c>
      <c r="H115" s="6">
        <f t="shared" si="23"/>
        <v>-1350.8828090219226</v>
      </c>
      <c r="I115" s="6">
        <f t="shared" si="24"/>
        <v>0</v>
      </c>
      <c r="J115" s="6">
        <f t="shared" si="25"/>
        <v>1350.8828090219226</v>
      </c>
      <c r="K115" s="11">
        <f t="shared" si="26"/>
        <v>-45930.015506745644</v>
      </c>
      <c r="M115" s="10"/>
    </row>
    <row r="116" spans="1:13" hidden="1" outlineLevel="1" x14ac:dyDescent="0.2">
      <c r="A116" s="30">
        <v>43159</v>
      </c>
      <c r="B116" s="6"/>
      <c r="C116" s="32">
        <f t="shared" si="27"/>
        <v>3859.6651686340647</v>
      </c>
      <c r="D116" s="33"/>
      <c r="E116" s="34">
        <f t="shared" si="20"/>
        <v>-3859.6651686340647</v>
      </c>
      <c r="F116" s="34">
        <f t="shared" si="21"/>
        <v>-344544.74943507643</v>
      </c>
      <c r="G116" s="34">
        <f t="shared" si="22"/>
        <v>127368.95056492279</v>
      </c>
      <c r="H116" s="6">
        <f t="shared" si="23"/>
        <v>-1350.8828090219226</v>
      </c>
      <c r="I116" s="6">
        <f t="shared" si="24"/>
        <v>0</v>
      </c>
      <c r="J116" s="6">
        <f t="shared" si="25"/>
        <v>1350.8828090219226</v>
      </c>
      <c r="K116" s="11">
        <f t="shared" si="26"/>
        <v>-44579.132697723719</v>
      </c>
      <c r="M116" s="10"/>
    </row>
    <row r="117" spans="1:13" hidden="1" outlineLevel="1" x14ac:dyDescent="0.2">
      <c r="A117" s="30">
        <v>43190</v>
      </c>
      <c r="B117" s="6"/>
      <c r="C117" s="32">
        <f t="shared" si="27"/>
        <v>3859.6651686340647</v>
      </c>
      <c r="D117" s="33"/>
      <c r="E117" s="34">
        <f t="shared" si="20"/>
        <v>-3859.6651686340647</v>
      </c>
      <c r="F117" s="34">
        <f t="shared" si="21"/>
        <v>-348404.41460371052</v>
      </c>
      <c r="G117" s="34">
        <f t="shared" si="22"/>
        <v>123509.28539628873</v>
      </c>
      <c r="H117" s="6">
        <f t="shared" si="23"/>
        <v>-1350.8828090219226</v>
      </c>
      <c r="I117" s="6">
        <f t="shared" si="24"/>
        <v>0</v>
      </c>
      <c r="J117" s="6">
        <f t="shared" si="25"/>
        <v>1350.8828090219226</v>
      </c>
      <c r="K117" s="11">
        <f t="shared" si="26"/>
        <v>-43228.249888701794</v>
      </c>
      <c r="M117" s="10"/>
    </row>
    <row r="118" spans="1:13" hidden="1" outlineLevel="1" x14ac:dyDescent="0.2">
      <c r="A118" s="30">
        <v>43220</v>
      </c>
      <c r="B118" s="6"/>
      <c r="C118" s="32">
        <f t="shared" si="27"/>
        <v>3859.6651686340647</v>
      </c>
      <c r="D118" s="33"/>
      <c r="E118" s="34">
        <f t="shared" si="20"/>
        <v>-3859.6651686340647</v>
      </c>
      <c r="F118" s="34">
        <f t="shared" si="21"/>
        <v>-352264.07977234462</v>
      </c>
      <c r="G118" s="34">
        <f t="shared" si="22"/>
        <v>119649.62022765467</v>
      </c>
      <c r="H118" s="6">
        <f t="shared" si="23"/>
        <v>-1350.8828090219226</v>
      </c>
      <c r="I118" s="6">
        <f t="shared" si="24"/>
        <v>0</v>
      </c>
      <c r="J118" s="6">
        <f t="shared" si="25"/>
        <v>1350.8828090219226</v>
      </c>
      <c r="K118" s="11">
        <f t="shared" si="26"/>
        <v>-41877.367079679869</v>
      </c>
      <c r="M118" s="10"/>
    </row>
    <row r="119" spans="1:13" hidden="1" outlineLevel="1" x14ac:dyDescent="0.2">
      <c r="A119" s="30">
        <v>43251</v>
      </c>
      <c r="B119" s="6"/>
      <c r="C119" s="32">
        <f t="shared" si="27"/>
        <v>3859.6651686340647</v>
      </c>
      <c r="D119" s="33"/>
      <c r="E119" s="34">
        <f t="shared" si="20"/>
        <v>-3859.6651686340647</v>
      </c>
      <c r="F119" s="34">
        <f t="shared" si="21"/>
        <v>-356123.74494097871</v>
      </c>
      <c r="G119" s="34">
        <f t="shared" si="22"/>
        <v>115789.95505902061</v>
      </c>
      <c r="H119" s="6">
        <f t="shared" si="23"/>
        <v>-1350.8828090219226</v>
      </c>
      <c r="I119" s="6">
        <f t="shared" si="24"/>
        <v>0</v>
      </c>
      <c r="J119" s="6">
        <f t="shared" si="25"/>
        <v>1350.8828090219226</v>
      </c>
      <c r="K119" s="11">
        <f t="shared" si="26"/>
        <v>-40526.484270657944</v>
      </c>
      <c r="M119" s="10"/>
    </row>
    <row r="120" spans="1:13" hidden="1" outlineLevel="1" x14ac:dyDescent="0.2">
      <c r="A120" s="30">
        <v>43281</v>
      </c>
      <c r="B120" s="6"/>
      <c r="C120" s="32">
        <f t="shared" si="27"/>
        <v>3859.6651686340647</v>
      </c>
      <c r="D120" s="33"/>
      <c r="E120" s="34">
        <f t="shared" si="20"/>
        <v>-3859.6651686340647</v>
      </c>
      <c r="F120" s="34">
        <f t="shared" si="21"/>
        <v>-359983.4101096128</v>
      </c>
      <c r="G120" s="34">
        <f t="shared" si="22"/>
        <v>111930.28989038654</v>
      </c>
      <c r="H120" s="6">
        <f t="shared" si="23"/>
        <v>-1350.8828090219226</v>
      </c>
      <c r="I120" s="6">
        <f t="shared" si="24"/>
        <v>0</v>
      </c>
      <c r="J120" s="6">
        <f t="shared" si="25"/>
        <v>1350.8828090219226</v>
      </c>
      <c r="K120" s="11">
        <f t="shared" si="26"/>
        <v>-39175.601461636019</v>
      </c>
      <c r="M120" s="10"/>
    </row>
    <row r="121" spans="1:13" hidden="1" outlineLevel="1" x14ac:dyDescent="0.2">
      <c r="A121" s="30">
        <v>43312</v>
      </c>
      <c r="B121" s="6"/>
      <c r="C121" s="32">
        <f t="shared" si="27"/>
        <v>3859.6651686340647</v>
      </c>
      <c r="D121" s="33"/>
      <c r="E121" s="34">
        <f t="shared" si="20"/>
        <v>-3859.6651686340647</v>
      </c>
      <c r="F121" s="34">
        <f t="shared" si="21"/>
        <v>-363843.07527824689</v>
      </c>
      <c r="G121" s="34">
        <f t="shared" si="22"/>
        <v>108070.62472175248</v>
      </c>
      <c r="H121" s="6">
        <f t="shared" si="23"/>
        <v>-1350.8828090219226</v>
      </c>
      <c r="I121" s="6">
        <f t="shared" si="24"/>
        <v>0</v>
      </c>
      <c r="J121" s="6">
        <f t="shared" si="25"/>
        <v>1350.8828090219226</v>
      </c>
      <c r="K121" s="11">
        <f t="shared" si="26"/>
        <v>-37824.718652614094</v>
      </c>
      <c r="M121" s="10"/>
    </row>
    <row r="122" spans="1:13" hidden="1" outlineLevel="1" x14ac:dyDescent="0.2">
      <c r="A122" s="30">
        <v>43343</v>
      </c>
      <c r="B122" s="6"/>
      <c r="C122" s="32">
        <f t="shared" si="27"/>
        <v>3859.6651686340647</v>
      </c>
      <c r="D122" s="33"/>
      <c r="E122" s="34">
        <f t="shared" si="20"/>
        <v>-3859.6651686340647</v>
      </c>
      <c r="F122" s="34">
        <f t="shared" si="21"/>
        <v>-367702.74044688098</v>
      </c>
      <c r="G122" s="34">
        <f t="shared" si="22"/>
        <v>104210.95955311842</v>
      </c>
      <c r="H122" s="6">
        <f t="shared" si="23"/>
        <v>-1350.8828090219226</v>
      </c>
      <c r="I122" s="6">
        <f t="shared" si="24"/>
        <v>0</v>
      </c>
      <c r="J122" s="6">
        <f t="shared" si="25"/>
        <v>1350.8828090219226</v>
      </c>
      <c r="K122" s="11">
        <f t="shared" si="26"/>
        <v>-36473.835843592169</v>
      </c>
      <c r="M122" s="10"/>
    </row>
    <row r="123" spans="1:13" hidden="1" outlineLevel="1" x14ac:dyDescent="0.2">
      <c r="A123" s="30">
        <v>43373</v>
      </c>
      <c r="B123" s="6"/>
      <c r="C123" s="32">
        <f t="shared" si="27"/>
        <v>3859.6651686340647</v>
      </c>
      <c r="D123" s="33"/>
      <c r="E123" s="34">
        <f t="shared" si="20"/>
        <v>-3859.6651686340647</v>
      </c>
      <c r="F123" s="34">
        <f t="shared" si="21"/>
        <v>-371562.40561551508</v>
      </c>
      <c r="G123" s="34">
        <f t="shared" si="22"/>
        <v>100351.29438448435</v>
      </c>
      <c r="H123" s="6">
        <f t="shared" si="23"/>
        <v>-1350.8828090219226</v>
      </c>
      <c r="I123" s="6">
        <f t="shared" si="24"/>
        <v>0</v>
      </c>
      <c r="J123" s="6">
        <f t="shared" si="25"/>
        <v>1350.8828090219226</v>
      </c>
      <c r="K123" s="11">
        <f t="shared" si="26"/>
        <v>-35122.953034570244</v>
      </c>
      <c r="M123" s="10"/>
    </row>
    <row r="124" spans="1:13" hidden="1" outlineLevel="1" x14ac:dyDescent="0.2">
      <c r="A124" s="30">
        <v>43404</v>
      </c>
      <c r="B124" s="6"/>
      <c r="C124" s="32">
        <f t="shared" si="27"/>
        <v>3859.6651686340647</v>
      </c>
      <c r="D124" s="33"/>
      <c r="E124" s="34">
        <f t="shared" si="20"/>
        <v>-3859.6651686340647</v>
      </c>
      <c r="F124" s="34">
        <f t="shared" si="21"/>
        <v>-375422.07078414917</v>
      </c>
      <c r="G124" s="34">
        <f t="shared" si="22"/>
        <v>96491.629215850291</v>
      </c>
      <c r="H124" s="6">
        <f t="shared" si="23"/>
        <v>-1350.8828090219226</v>
      </c>
      <c r="I124" s="6">
        <f t="shared" si="24"/>
        <v>0</v>
      </c>
      <c r="J124" s="6">
        <f t="shared" si="25"/>
        <v>1350.8828090219226</v>
      </c>
      <c r="K124" s="11">
        <f t="shared" si="26"/>
        <v>-33772.070225548319</v>
      </c>
      <c r="M124" s="10"/>
    </row>
    <row r="125" spans="1:13" hidden="1" outlineLevel="1" x14ac:dyDescent="0.2">
      <c r="A125" s="30">
        <v>43434</v>
      </c>
      <c r="B125" s="6"/>
      <c r="C125" s="32">
        <f t="shared" si="27"/>
        <v>3859.6651686340647</v>
      </c>
      <c r="D125" s="33"/>
      <c r="E125" s="34">
        <f t="shared" si="20"/>
        <v>-3859.6651686340647</v>
      </c>
      <c r="F125" s="34">
        <f t="shared" si="21"/>
        <v>-379281.73595278326</v>
      </c>
      <c r="G125" s="34">
        <f t="shared" si="22"/>
        <v>92631.964047216228</v>
      </c>
      <c r="H125" s="6">
        <f t="shared" si="23"/>
        <v>-1350.8828090219226</v>
      </c>
      <c r="I125" s="6">
        <f t="shared" si="24"/>
        <v>0</v>
      </c>
      <c r="J125" s="6">
        <f t="shared" si="25"/>
        <v>1350.8828090219226</v>
      </c>
      <c r="K125" s="11">
        <f t="shared" si="26"/>
        <v>-32421.187416526398</v>
      </c>
      <c r="M125" s="10"/>
    </row>
    <row r="126" spans="1:13" hidden="1" outlineLevel="1" x14ac:dyDescent="0.2">
      <c r="A126" s="30">
        <v>43465</v>
      </c>
      <c r="B126" s="6"/>
      <c r="C126" s="32">
        <f t="shared" si="27"/>
        <v>3859.6651686340647</v>
      </c>
      <c r="D126" s="33"/>
      <c r="E126" s="34">
        <f t="shared" si="20"/>
        <v>-3859.6651686340647</v>
      </c>
      <c r="F126" s="34">
        <f t="shared" si="21"/>
        <v>-383141.40112141735</v>
      </c>
      <c r="G126" s="34">
        <f t="shared" si="22"/>
        <v>88772.298878582165</v>
      </c>
      <c r="H126" s="6">
        <f t="shared" si="23"/>
        <v>-1350.8828090219226</v>
      </c>
      <c r="I126" s="6">
        <f t="shared" si="24"/>
        <v>0</v>
      </c>
      <c r="J126" s="6">
        <f t="shared" si="25"/>
        <v>1350.8828090219226</v>
      </c>
      <c r="K126" s="11">
        <f t="shared" si="26"/>
        <v>-31070.304607504477</v>
      </c>
      <c r="M126" s="10"/>
    </row>
    <row r="127" spans="1:13" outlineLevel="1" x14ac:dyDescent="0.2">
      <c r="A127" s="30">
        <v>43496</v>
      </c>
      <c r="B127" s="6"/>
      <c r="C127" s="32">
        <f t="shared" si="27"/>
        <v>3859.6651686340647</v>
      </c>
      <c r="D127" s="33"/>
      <c r="E127" s="34">
        <f t="shared" si="20"/>
        <v>-3859.6651686340647</v>
      </c>
      <c r="F127" s="34">
        <f t="shared" si="21"/>
        <v>-387001.06629005144</v>
      </c>
      <c r="G127" s="34">
        <f t="shared" si="22"/>
        <v>84912.633709948102</v>
      </c>
      <c r="H127" s="6">
        <f t="shared" si="23"/>
        <v>-1350.8828090219226</v>
      </c>
      <c r="I127" s="6">
        <f t="shared" si="24"/>
        <v>0</v>
      </c>
      <c r="J127" s="6">
        <f t="shared" si="25"/>
        <v>1350.8828090219226</v>
      </c>
      <c r="K127" s="11">
        <f t="shared" si="26"/>
        <v>-29719.421798482555</v>
      </c>
      <c r="M127" s="10"/>
    </row>
    <row r="128" spans="1:13" outlineLevel="1" x14ac:dyDescent="0.2">
      <c r="A128" s="30">
        <v>43524</v>
      </c>
      <c r="B128" s="6"/>
      <c r="C128" s="32">
        <f t="shared" si="27"/>
        <v>3859.6651686340647</v>
      </c>
      <c r="D128" s="33"/>
      <c r="E128" s="34">
        <f t="shared" si="20"/>
        <v>-3859.6651686340647</v>
      </c>
      <c r="F128" s="34">
        <f t="shared" si="21"/>
        <v>-390860.73145868554</v>
      </c>
      <c r="G128" s="34">
        <f t="shared" si="22"/>
        <v>81052.96854131404</v>
      </c>
      <c r="H128" s="6">
        <f t="shared" si="23"/>
        <v>-1350.8828090219226</v>
      </c>
      <c r="I128" s="6">
        <f t="shared" si="24"/>
        <v>0</v>
      </c>
      <c r="J128" s="6">
        <f t="shared" si="25"/>
        <v>1350.8828090219226</v>
      </c>
      <c r="K128" s="11">
        <f t="shared" si="26"/>
        <v>-28368.538989460634</v>
      </c>
      <c r="M128" s="10"/>
    </row>
    <row r="129" spans="1:13" outlineLevel="1" x14ac:dyDescent="0.2">
      <c r="A129" s="30">
        <v>43555</v>
      </c>
      <c r="B129" s="6"/>
      <c r="C129" s="32">
        <f t="shared" si="27"/>
        <v>3859.6651686340647</v>
      </c>
      <c r="D129" s="33"/>
      <c r="E129" s="34">
        <f t="shared" si="20"/>
        <v>-3859.6651686340647</v>
      </c>
      <c r="F129" s="34">
        <f t="shared" si="21"/>
        <v>-394720.39662731963</v>
      </c>
      <c r="G129" s="34">
        <f t="shared" si="22"/>
        <v>77193.303372679977</v>
      </c>
      <c r="H129" s="6">
        <f t="shared" si="23"/>
        <v>-1350.8828090219226</v>
      </c>
      <c r="I129" s="6">
        <f t="shared" si="24"/>
        <v>0</v>
      </c>
      <c r="J129" s="6">
        <f t="shared" si="25"/>
        <v>1350.8828090219226</v>
      </c>
      <c r="K129" s="11">
        <f t="shared" si="26"/>
        <v>-27017.656180438713</v>
      </c>
      <c r="M129" s="10"/>
    </row>
    <row r="130" spans="1:13" outlineLevel="1" x14ac:dyDescent="0.2">
      <c r="A130" s="30">
        <v>43585</v>
      </c>
      <c r="B130" s="6"/>
      <c r="C130" s="32">
        <f t="shared" si="27"/>
        <v>3859.6651686340647</v>
      </c>
      <c r="D130" s="33"/>
      <c r="E130" s="34">
        <f t="shared" si="20"/>
        <v>-3859.6651686340647</v>
      </c>
      <c r="F130" s="34">
        <f t="shared" si="21"/>
        <v>-398580.06179595372</v>
      </c>
      <c r="G130" s="34">
        <f t="shared" si="22"/>
        <v>73333.638204045914</v>
      </c>
      <c r="H130" s="6">
        <f t="shared" si="23"/>
        <v>-1350.8828090219226</v>
      </c>
      <c r="I130" s="6">
        <f t="shared" si="24"/>
        <v>0</v>
      </c>
      <c r="J130" s="6">
        <f t="shared" si="25"/>
        <v>1350.8828090219226</v>
      </c>
      <c r="K130" s="11">
        <f t="shared" si="26"/>
        <v>-25666.773371416792</v>
      </c>
      <c r="M130" s="10"/>
    </row>
    <row r="131" spans="1:13" outlineLevel="1" x14ac:dyDescent="0.2">
      <c r="A131" s="30">
        <v>43616</v>
      </c>
      <c r="B131" s="6"/>
      <c r="C131" s="32">
        <f t="shared" si="27"/>
        <v>3859.6651686340647</v>
      </c>
      <c r="D131" s="33"/>
      <c r="E131" s="34">
        <f t="shared" ref="E131:E149" si="28">-C131</f>
        <v>-3859.6651686340647</v>
      </c>
      <c r="F131" s="34">
        <f t="shared" ref="F131:F149" si="29">E131+F130</f>
        <v>-402439.72696458781</v>
      </c>
      <c r="G131" s="34">
        <f t="shared" ref="G131:G149" si="30">G130+E131</f>
        <v>69473.973035411851</v>
      </c>
      <c r="H131" s="6">
        <f t="shared" ref="H131:H149" si="31">-(B131+C131)*0.35</f>
        <v>-1350.8828090219226</v>
      </c>
      <c r="I131" s="6">
        <f t="shared" ref="I131:I149" si="32">(-D131)*0.35</f>
        <v>0</v>
      </c>
      <c r="J131" s="6">
        <f t="shared" ref="J131:J149" si="33">-H131-I131</f>
        <v>1350.8828090219226</v>
      </c>
      <c r="K131" s="11">
        <f t="shared" ref="K131:K149" si="34">K130+J131</f>
        <v>-24315.89056239487</v>
      </c>
      <c r="M131" s="10"/>
    </row>
    <row r="132" spans="1:13" outlineLevel="1" x14ac:dyDescent="0.2">
      <c r="A132" s="30">
        <v>43646</v>
      </c>
      <c r="B132" s="6"/>
      <c r="C132" s="32">
        <f t="shared" si="27"/>
        <v>3859.6651686340647</v>
      </c>
      <c r="D132" s="33"/>
      <c r="E132" s="34">
        <f t="shared" si="28"/>
        <v>-3859.6651686340647</v>
      </c>
      <c r="F132" s="34">
        <f t="shared" si="29"/>
        <v>-406299.3921332219</v>
      </c>
      <c r="G132" s="34">
        <f t="shared" si="30"/>
        <v>65614.307866777788</v>
      </c>
      <c r="H132" s="6">
        <f t="shared" si="31"/>
        <v>-1350.8828090219226</v>
      </c>
      <c r="I132" s="6">
        <f t="shared" si="32"/>
        <v>0</v>
      </c>
      <c r="J132" s="6">
        <f t="shared" si="33"/>
        <v>1350.8828090219226</v>
      </c>
      <c r="K132" s="11">
        <f t="shared" si="34"/>
        <v>-22965.007753372949</v>
      </c>
      <c r="M132" s="10"/>
    </row>
    <row r="133" spans="1:13" outlineLevel="1" x14ac:dyDescent="0.2">
      <c r="A133" s="30">
        <v>43677</v>
      </c>
      <c r="B133" s="6"/>
      <c r="C133" s="32">
        <f t="shared" si="27"/>
        <v>3859.6651686340647</v>
      </c>
      <c r="D133" s="33"/>
      <c r="E133" s="34">
        <f t="shared" si="28"/>
        <v>-3859.6651686340647</v>
      </c>
      <c r="F133" s="34">
        <f t="shared" si="29"/>
        <v>-410159.057301856</v>
      </c>
      <c r="G133" s="34">
        <f t="shared" si="30"/>
        <v>61754.642698143725</v>
      </c>
      <c r="H133" s="6">
        <f t="shared" si="31"/>
        <v>-1350.8828090219226</v>
      </c>
      <c r="I133" s="6">
        <f t="shared" si="32"/>
        <v>0</v>
      </c>
      <c r="J133" s="6">
        <f t="shared" si="33"/>
        <v>1350.8828090219226</v>
      </c>
      <c r="K133" s="11">
        <f t="shared" si="34"/>
        <v>-21614.124944351028</v>
      </c>
      <c r="M133" s="10"/>
    </row>
    <row r="134" spans="1:13" outlineLevel="1" x14ac:dyDescent="0.2">
      <c r="A134" s="30">
        <v>43708</v>
      </c>
      <c r="B134" s="6"/>
      <c r="C134" s="32">
        <f t="shared" si="27"/>
        <v>3859.6651686340647</v>
      </c>
      <c r="D134" s="33"/>
      <c r="E134" s="34">
        <f t="shared" si="28"/>
        <v>-3859.6651686340647</v>
      </c>
      <c r="F134" s="34">
        <f t="shared" si="29"/>
        <v>-414018.72247049009</v>
      </c>
      <c r="G134" s="34">
        <f t="shared" si="30"/>
        <v>57894.977529509662</v>
      </c>
      <c r="H134" s="6">
        <f t="shared" si="31"/>
        <v>-1350.8828090219226</v>
      </c>
      <c r="I134" s="6">
        <f t="shared" si="32"/>
        <v>0</v>
      </c>
      <c r="J134" s="6">
        <f t="shared" si="33"/>
        <v>1350.8828090219226</v>
      </c>
      <c r="K134" s="11">
        <f t="shared" si="34"/>
        <v>-20263.242135329107</v>
      </c>
      <c r="M134" s="10"/>
    </row>
    <row r="135" spans="1:13" outlineLevel="1" x14ac:dyDescent="0.2">
      <c r="A135" s="30">
        <v>43738</v>
      </c>
      <c r="B135" s="6"/>
      <c r="C135" s="32">
        <f t="shared" si="27"/>
        <v>3859.6651686340647</v>
      </c>
      <c r="D135" s="33"/>
      <c r="E135" s="34">
        <f t="shared" si="28"/>
        <v>-3859.6651686340647</v>
      </c>
      <c r="F135" s="34">
        <f t="shared" si="29"/>
        <v>-417878.38763912418</v>
      </c>
      <c r="G135" s="34">
        <f t="shared" si="30"/>
        <v>54035.3123608756</v>
      </c>
      <c r="H135" s="6">
        <f t="shared" si="31"/>
        <v>-1350.8828090219226</v>
      </c>
      <c r="I135" s="6">
        <f t="shared" si="32"/>
        <v>0</v>
      </c>
      <c r="J135" s="6">
        <f t="shared" si="33"/>
        <v>1350.8828090219226</v>
      </c>
      <c r="K135" s="11">
        <f t="shared" si="34"/>
        <v>-18912.359326307185</v>
      </c>
      <c r="M135" s="10"/>
    </row>
    <row r="136" spans="1:13" outlineLevel="1" x14ac:dyDescent="0.2">
      <c r="A136" s="30">
        <v>43769</v>
      </c>
      <c r="B136" s="6"/>
      <c r="C136" s="32">
        <f t="shared" si="27"/>
        <v>3859.6651686340647</v>
      </c>
      <c r="D136" s="33"/>
      <c r="E136" s="34">
        <f t="shared" si="28"/>
        <v>-3859.6651686340647</v>
      </c>
      <c r="F136" s="34">
        <f t="shared" si="29"/>
        <v>-421738.05280775827</v>
      </c>
      <c r="G136" s="34">
        <f t="shared" si="30"/>
        <v>50175.647192241537</v>
      </c>
      <c r="H136" s="6">
        <f t="shared" si="31"/>
        <v>-1350.8828090219226</v>
      </c>
      <c r="I136" s="6">
        <f t="shared" si="32"/>
        <v>0</v>
      </c>
      <c r="J136" s="6">
        <f t="shared" si="33"/>
        <v>1350.8828090219226</v>
      </c>
      <c r="K136" s="11">
        <f t="shared" si="34"/>
        <v>-17561.476517285264</v>
      </c>
      <c r="M136" s="10"/>
    </row>
    <row r="137" spans="1:13" outlineLevel="1" x14ac:dyDescent="0.2">
      <c r="A137" s="30">
        <v>43799</v>
      </c>
      <c r="B137" s="6"/>
      <c r="C137" s="32">
        <f t="shared" si="27"/>
        <v>3859.6651686340647</v>
      </c>
      <c r="D137" s="33"/>
      <c r="E137" s="34">
        <f t="shared" si="28"/>
        <v>-3859.6651686340647</v>
      </c>
      <c r="F137" s="34">
        <f t="shared" si="29"/>
        <v>-425597.71797639236</v>
      </c>
      <c r="G137" s="34">
        <f t="shared" si="30"/>
        <v>46315.982023607474</v>
      </c>
      <c r="H137" s="6">
        <f t="shared" si="31"/>
        <v>-1350.8828090219226</v>
      </c>
      <c r="I137" s="6">
        <f t="shared" si="32"/>
        <v>0</v>
      </c>
      <c r="J137" s="6">
        <f t="shared" si="33"/>
        <v>1350.8828090219226</v>
      </c>
      <c r="K137" s="11">
        <f t="shared" si="34"/>
        <v>-16210.593708263341</v>
      </c>
      <c r="M137" s="10"/>
    </row>
    <row r="138" spans="1:13" outlineLevel="1" x14ac:dyDescent="0.2">
      <c r="A138" s="30">
        <v>43830</v>
      </c>
      <c r="B138" s="6"/>
      <c r="C138" s="32">
        <f t="shared" si="27"/>
        <v>3859.6651686340647</v>
      </c>
      <c r="D138" s="33"/>
      <c r="E138" s="34">
        <f t="shared" si="28"/>
        <v>-3859.6651686340647</v>
      </c>
      <c r="F138" s="34">
        <f t="shared" si="29"/>
        <v>-429457.38314502646</v>
      </c>
      <c r="G138" s="34">
        <f t="shared" si="30"/>
        <v>42456.316854973411</v>
      </c>
      <c r="H138" s="6">
        <f t="shared" si="31"/>
        <v>-1350.8828090219226</v>
      </c>
      <c r="I138" s="6">
        <f t="shared" si="32"/>
        <v>0</v>
      </c>
      <c r="J138" s="6">
        <f t="shared" si="33"/>
        <v>1350.8828090219226</v>
      </c>
      <c r="K138" s="11">
        <f t="shared" si="34"/>
        <v>-14859.710899241418</v>
      </c>
      <c r="M138" s="10"/>
    </row>
    <row r="139" spans="1:13" outlineLevel="1" x14ac:dyDescent="0.2">
      <c r="A139" s="30">
        <v>43861</v>
      </c>
      <c r="B139" s="6"/>
      <c r="C139" s="32">
        <f t="shared" si="27"/>
        <v>3859.6651686340647</v>
      </c>
      <c r="D139" s="33"/>
      <c r="E139" s="34">
        <f t="shared" si="28"/>
        <v>-3859.6651686340647</v>
      </c>
      <c r="F139" s="34">
        <f t="shared" si="29"/>
        <v>-433317.04831366055</v>
      </c>
      <c r="G139" s="34">
        <f t="shared" si="30"/>
        <v>38596.651686339348</v>
      </c>
      <c r="H139" s="6">
        <f t="shared" si="31"/>
        <v>-1350.8828090219226</v>
      </c>
      <c r="I139" s="6">
        <f t="shared" si="32"/>
        <v>0</v>
      </c>
      <c r="J139" s="6">
        <f t="shared" si="33"/>
        <v>1350.8828090219226</v>
      </c>
      <c r="K139" s="11">
        <f t="shared" si="34"/>
        <v>-13508.828090219495</v>
      </c>
      <c r="M139" s="10"/>
    </row>
    <row r="140" spans="1:13" outlineLevel="1" x14ac:dyDescent="0.2">
      <c r="A140" s="30">
        <v>43890</v>
      </c>
      <c r="B140" s="6"/>
      <c r="C140" s="32">
        <f t="shared" si="27"/>
        <v>3859.6651686340647</v>
      </c>
      <c r="D140" s="33"/>
      <c r="E140" s="34">
        <f t="shared" si="28"/>
        <v>-3859.6651686340647</v>
      </c>
      <c r="F140" s="34">
        <f t="shared" si="29"/>
        <v>-437176.71348229464</v>
      </c>
      <c r="G140" s="34">
        <f t="shared" si="30"/>
        <v>34736.986517705285</v>
      </c>
      <c r="H140" s="6">
        <f t="shared" si="31"/>
        <v>-1350.8828090219226</v>
      </c>
      <c r="I140" s="6">
        <f t="shared" si="32"/>
        <v>0</v>
      </c>
      <c r="J140" s="6">
        <f t="shared" si="33"/>
        <v>1350.8828090219226</v>
      </c>
      <c r="K140" s="11">
        <f t="shared" si="34"/>
        <v>-12157.945281197572</v>
      </c>
      <c r="M140" s="10"/>
    </row>
    <row r="141" spans="1:13" outlineLevel="1" x14ac:dyDescent="0.2">
      <c r="A141" s="30">
        <v>43921</v>
      </c>
      <c r="B141" s="6"/>
      <c r="C141" s="32">
        <f t="shared" si="27"/>
        <v>3859.6651686340647</v>
      </c>
      <c r="D141" s="33"/>
      <c r="E141" s="34">
        <f t="shared" si="28"/>
        <v>-3859.6651686340647</v>
      </c>
      <c r="F141" s="115">
        <f t="shared" si="29"/>
        <v>-441036.37865092873</v>
      </c>
      <c r="G141" s="34">
        <f t="shared" si="30"/>
        <v>30877.321349071222</v>
      </c>
      <c r="H141" s="6">
        <f t="shared" si="31"/>
        <v>-1350.8828090219226</v>
      </c>
      <c r="I141" s="6">
        <f t="shared" si="32"/>
        <v>0</v>
      </c>
      <c r="J141" s="6">
        <f t="shared" si="33"/>
        <v>1350.8828090219226</v>
      </c>
      <c r="K141" s="116">
        <f t="shared" si="34"/>
        <v>-10807.062472175649</v>
      </c>
      <c r="M141" s="10"/>
    </row>
    <row r="142" spans="1:13" outlineLevel="1" x14ac:dyDescent="0.2">
      <c r="A142" s="30">
        <v>43951</v>
      </c>
      <c r="B142" s="6"/>
      <c r="C142" s="114">
        <f t="shared" si="27"/>
        <v>3859.6651686340647</v>
      </c>
      <c r="D142" s="33"/>
      <c r="E142" s="34">
        <f t="shared" si="28"/>
        <v>-3859.6651686340647</v>
      </c>
      <c r="F142" s="34">
        <f t="shared" si="29"/>
        <v>-444896.04381956282</v>
      </c>
      <c r="G142" s="34">
        <f t="shared" si="30"/>
        <v>27017.656180437159</v>
      </c>
      <c r="H142" s="6">
        <f t="shared" si="31"/>
        <v>-1350.8828090219226</v>
      </c>
      <c r="I142" s="6">
        <f t="shared" si="32"/>
        <v>0</v>
      </c>
      <c r="J142" s="6">
        <f t="shared" si="33"/>
        <v>1350.8828090219226</v>
      </c>
      <c r="K142" s="11">
        <f t="shared" si="34"/>
        <v>-9456.1796631537254</v>
      </c>
      <c r="M142" s="10"/>
    </row>
    <row r="143" spans="1:13" outlineLevel="1" x14ac:dyDescent="0.2">
      <c r="A143" s="30">
        <v>43982</v>
      </c>
      <c r="B143" s="6"/>
      <c r="C143" s="114">
        <f t="shared" si="27"/>
        <v>3859.6651686340647</v>
      </c>
      <c r="D143" s="33"/>
      <c r="E143" s="34">
        <f t="shared" si="28"/>
        <v>-3859.6651686340647</v>
      </c>
      <c r="F143" s="34">
        <f t="shared" si="29"/>
        <v>-448755.70898819692</v>
      </c>
      <c r="G143" s="34">
        <f t="shared" si="30"/>
        <v>23157.991011803097</v>
      </c>
      <c r="H143" s="6">
        <f t="shared" si="31"/>
        <v>-1350.8828090219226</v>
      </c>
      <c r="I143" s="6">
        <f t="shared" si="32"/>
        <v>0</v>
      </c>
      <c r="J143" s="6">
        <f t="shared" si="33"/>
        <v>1350.8828090219226</v>
      </c>
      <c r="K143" s="11">
        <f t="shared" si="34"/>
        <v>-8105.2968541318023</v>
      </c>
      <c r="M143" s="10"/>
    </row>
    <row r="144" spans="1:13" outlineLevel="1" x14ac:dyDescent="0.2">
      <c r="A144" s="30">
        <v>44012</v>
      </c>
      <c r="B144" s="6"/>
      <c r="C144" s="114">
        <f t="shared" si="27"/>
        <v>3859.6651686340647</v>
      </c>
      <c r="D144" s="33"/>
      <c r="E144" s="34">
        <f t="shared" si="28"/>
        <v>-3859.6651686340647</v>
      </c>
      <c r="F144" s="34">
        <f t="shared" si="29"/>
        <v>-452615.37415683101</v>
      </c>
      <c r="G144" s="34">
        <f t="shared" si="30"/>
        <v>19298.325843169034</v>
      </c>
      <c r="H144" s="6">
        <f t="shared" si="31"/>
        <v>-1350.8828090219226</v>
      </c>
      <c r="I144" s="6">
        <f t="shared" si="32"/>
        <v>0</v>
      </c>
      <c r="J144" s="6">
        <f t="shared" si="33"/>
        <v>1350.8828090219226</v>
      </c>
      <c r="K144" s="11">
        <f t="shared" si="34"/>
        <v>-6754.4140451098792</v>
      </c>
      <c r="M144" s="10"/>
    </row>
    <row r="145" spans="1:13" outlineLevel="1" x14ac:dyDescent="0.2">
      <c r="A145" s="30">
        <v>44043</v>
      </c>
      <c r="B145" s="6"/>
      <c r="C145" s="114">
        <f t="shared" si="27"/>
        <v>3859.6651686340647</v>
      </c>
      <c r="D145" s="33"/>
      <c r="E145" s="34">
        <f t="shared" si="28"/>
        <v>-3859.6651686340647</v>
      </c>
      <c r="F145" s="34">
        <f t="shared" si="29"/>
        <v>-456475.0393254651</v>
      </c>
      <c r="G145" s="34">
        <f t="shared" si="30"/>
        <v>15438.660674534969</v>
      </c>
      <c r="H145" s="6">
        <f t="shared" si="31"/>
        <v>-1350.8828090219226</v>
      </c>
      <c r="I145" s="6">
        <f t="shared" si="32"/>
        <v>0</v>
      </c>
      <c r="J145" s="6">
        <f t="shared" si="33"/>
        <v>1350.8828090219226</v>
      </c>
      <c r="K145" s="11">
        <f t="shared" si="34"/>
        <v>-5403.5312360879561</v>
      </c>
      <c r="M145" s="10"/>
    </row>
    <row r="146" spans="1:13" outlineLevel="1" x14ac:dyDescent="0.2">
      <c r="A146" s="30">
        <v>44074</v>
      </c>
      <c r="B146" s="6"/>
      <c r="C146" s="114">
        <f t="shared" si="27"/>
        <v>3859.6651686340647</v>
      </c>
      <c r="D146" s="33"/>
      <c r="E146" s="34">
        <f t="shared" si="28"/>
        <v>-3859.6651686340647</v>
      </c>
      <c r="F146" s="34">
        <f t="shared" si="29"/>
        <v>-460334.70449409919</v>
      </c>
      <c r="G146" s="34">
        <f t="shared" si="30"/>
        <v>11578.995505900904</v>
      </c>
      <c r="H146" s="6">
        <f t="shared" si="31"/>
        <v>-1350.8828090219226</v>
      </c>
      <c r="I146" s="6">
        <f t="shared" si="32"/>
        <v>0</v>
      </c>
      <c r="J146" s="6">
        <f t="shared" si="33"/>
        <v>1350.8828090219226</v>
      </c>
      <c r="K146" s="11">
        <f t="shared" si="34"/>
        <v>-4052.6484270660335</v>
      </c>
      <c r="M146" s="10"/>
    </row>
    <row r="147" spans="1:13" outlineLevel="1" x14ac:dyDescent="0.2">
      <c r="A147" s="30">
        <v>44104</v>
      </c>
      <c r="B147" s="6"/>
      <c r="C147" s="114">
        <f t="shared" si="27"/>
        <v>3859.6651686340647</v>
      </c>
      <c r="D147" s="33"/>
      <c r="E147" s="34">
        <f t="shared" si="28"/>
        <v>-3859.6651686340647</v>
      </c>
      <c r="F147" s="34">
        <f t="shared" si="29"/>
        <v>-464194.36966273328</v>
      </c>
      <c r="G147" s="34">
        <f t="shared" si="30"/>
        <v>7719.3303372668397</v>
      </c>
      <c r="H147" s="6">
        <f t="shared" si="31"/>
        <v>-1350.8828090219226</v>
      </c>
      <c r="I147" s="6">
        <f t="shared" si="32"/>
        <v>0</v>
      </c>
      <c r="J147" s="6">
        <f t="shared" si="33"/>
        <v>1350.8828090219226</v>
      </c>
      <c r="K147" s="11">
        <f t="shared" si="34"/>
        <v>-2701.7656180441109</v>
      </c>
      <c r="M147" s="10"/>
    </row>
    <row r="148" spans="1:13" outlineLevel="1" x14ac:dyDescent="0.2">
      <c r="A148" s="30">
        <v>44135</v>
      </c>
      <c r="B148" s="6"/>
      <c r="C148" s="114">
        <f t="shared" si="27"/>
        <v>3859.6651686340647</v>
      </c>
      <c r="D148" s="33"/>
      <c r="E148" s="34">
        <f t="shared" si="28"/>
        <v>-3859.6651686340647</v>
      </c>
      <c r="F148" s="34">
        <f t="shared" si="29"/>
        <v>-468054.03483136737</v>
      </c>
      <c r="G148" s="34">
        <f t="shared" si="30"/>
        <v>3859.665168632775</v>
      </c>
      <c r="H148" s="6">
        <f t="shared" si="31"/>
        <v>-1350.8828090219226</v>
      </c>
      <c r="I148" s="6">
        <f t="shared" si="32"/>
        <v>0</v>
      </c>
      <c r="J148" s="6">
        <f t="shared" si="33"/>
        <v>1350.8828090219226</v>
      </c>
      <c r="K148" s="11">
        <f t="shared" si="34"/>
        <v>-1350.8828090221882</v>
      </c>
      <c r="M148" s="10"/>
    </row>
    <row r="149" spans="1:13" x14ac:dyDescent="0.2">
      <c r="A149" s="30">
        <v>44165</v>
      </c>
      <c r="B149" s="6"/>
      <c r="C149" s="114">
        <f t="shared" si="27"/>
        <v>3859.6651686340647</v>
      </c>
      <c r="D149" s="33"/>
      <c r="E149" s="34">
        <f t="shared" si="28"/>
        <v>-3859.6651686340647</v>
      </c>
      <c r="F149" s="115">
        <f t="shared" si="29"/>
        <v>-471913.70000000147</v>
      </c>
      <c r="G149" s="34">
        <f t="shared" si="30"/>
        <v>-1.2896634871140122E-9</v>
      </c>
      <c r="H149" s="6">
        <f t="shared" si="31"/>
        <v>-1350.8828090219226</v>
      </c>
      <c r="I149" s="6">
        <f t="shared" si="32"/>
        <v>0</v>
      </c>
      <c r="J149" s="6">
        <f t="shared" si="33"/>
        <v>1350.8828090219226</v>
      </c>
      <c r="K149" s="116">
        <f t="shared" si="34"/>
        <v>-2.6557245291769505E-10</v>
      </c>
      <c r="M149" s="10"/>
    </row>
    <row r="150" spans="1:13" ht="13.5" thickBot="1" x14ac:dyDescent="0.25">
      <c r="B150" s="12">
        <f>SUM(B11:B149)</f>
        <v>-468587.14999999997</v>
      </c>
      <c r="C150" s="12">
        <f>SUM(C11:C149)</f>
        <v>471913.70000000147</v>
      </c>
      <c r="D150" s="12">
        <f>SUM(D11:D149)</f>
        <v>-3326.55</v>
      </c>
      <c r="E150" s="12">
        <f>SUM(E11:E149)</f>
        <v>-1.2896634871140122E-9</v>
      </c>
      <c r="F150" s="12"/>
      <c r="G150" s="12"/>
      <c r="H150" s="90">
        <f>SUM(H11:H149)</f>
        <v>-1164.2924999997485</v>
      </c>
      <c r="I150" s="90">
        <f>SUM(I11:I149)</f>
        <v>1164.2924999999998</v>
      </c>
      <c r="J150" s="90">
        <f>SUM(J11:J149)</f>
        <v>-2.6557245291769505E-10</v>
      </c>
      <c r="K150" s="12"/>
    </row>
    <row r="151" spans="1:13" ht="14.25" thickTop="1" thickBot="1" x14ac:dyDescent="0.25"/>
    <row r="152" spans="1:13" ht="14.25" thickTop="1" thickBot="1" x14ac:dyDescent="0.25">
      <c r="B152" s="111" t="s">
        <v>54</v>
      </c>
      <c r="C152" s="112">
        <f>SUM(C142:C149)</f>
        <v>30877.32134907251</v>
      </c>
    </row>
    <row r="153" spans="1:13" ht="13.5" thickTop="1" x14ac:dyDescent="0.2">
      <c r="K153" s="9"/>
    </row>
    <row r="154" spans="1:13" x14ac:dyDescent="0.2">
      <c r="K154" s="9"/>
    </row>
    <row r="155" spans="1:13" x14ac:dyDescent="0.2">
      <c r="K155" s="9"/>
    </row>
    <row r="156" spans="1:13" x14ac:dyDescent="0.2">
      <c r="K156" s="9"/>
    </row>
    <row r="157" spans="1:13" x14ac:dyDescent="0.2">
      <c r="K157" s="9"/>
    </row>
  </sheetData>
  <mergeCells count="1">
    <mergeCell ref="A1:K1"/>
  </mergeCells>
  <phoneticPr fontId="3" type="noConversion"/>
  <printOptions horizontalCentered="1" gridLines="1"/>
  <pageMargins left="0.5" right="0.5" top="1" bottom="1" header="0.5" footer="0.5"/>
  <pageSetup scale="75" fitToHeight="2" orientation="landscape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2019-04-30T07:00:00+00:00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8682B0-F219-48FA-8170-D23E50F974ED}"/>
</file>

<file path=customXml/itemProps2.xml><?xml version="1.0" encoding="utf-8"?>
<ds:datastoreItem xmlns:ds="http://schemas.openxmlformats.org/officeDocument/2006/customXml" ds:itemID="{2CA4404F-17F5-4B7A-862B-062E22105C98}"/>
</file>

<file path=customXml/itemProps3.xml><?xml version="1.0" encoding="utf-8"?>
<ds:datastoreItem xmlns:ds="http://schemas.openxmlformats.org/officeDocument/2006/customXml" ds:itemID="{905C6DA1-232C-492B-9D87-0018AF73BC9A}"/>
</file>

<file path=customXml/itemProps4.xml><?xml version="1.0" encoding="utf-8"?>
<ds:datastoreItem xmlns:ds="http://schemas.openxmlformats.org/officeDocument/2006/customXml" ds:itemID="{FD6E5135-A4AD-4251-B592-B70A4B8BD1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E-DDC-19</vt:lpstr>
      <vt:lpstr>E-DDC-20</vt:lpstr>
      <vt:lpstr>'E-DDC-20'!Print_Area</vt:lpstr>
      <vt:lpstr>'E-DDC-20'!Print_Titles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vz9tr1</dc:creator>
  <cp:lastModifiedBy>Jaa0175</cp:lastModifiedBy>
  <cp:lastPrinted>2019-03-01T22:59:43Z</cp:lastPrinted>
  <dcterms:created xsi:type="dcterms:W3CDTF">2008-02-08T22:02:15Z</dcterms:created>
  <dcterms:modified xsi:type="dcterms:W3CDTF">2019-03-06T00:20:44Z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