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tatementDate">'Copy Allocation Report Here'!$B$3</definedName>
  </definedNames>
  <calcPr calcId="145621"/>
</workbook>
</file>

<file path=xl/calcChain.xml><?xml version="1.0" encoding="utf-8"?>
<calcChain xmlns="http://schemas.openxmlformats.org/spreadsheetml/2006/main">
  <c r="G142" i="125" l="1"/>
  <c r="C23" i="127" l="1"/>
  <c r="C20" i="127"/>
  <c r="C8" i="127"/>
  <c r="C24" i="127" l="1"/>
  <c r="C26" i="127" s="1"/>
  <c r="E141" i="125"/>
  <c r="E127" i="125"/>
  <c r="E113" i="125"/>
  <c r="E115" i="125" s="1"/>
  <c r="E92" i="125"/>
  <c r="E85" i="125"/>
  <c r="E76" i="125"/>
  <c r="E64" i="125"/>
  <c r="E29" i="125"/>
  <c r="E19" i="125"/>
  <c r="D99" i="125"/>
  <c r="D92" i="125"/>
  <c r="D85" i="125"/>
  <c r="D76" i="125"/>
  <c r="D64" i="125"/>
  <c r="E77" i="125" l="1"/>
  <c r="D77" i="125"/>
  <c r="F127" i="125"/>
  <c r="F113" i="125"/>
  <c r="F115" i="125" s="1"/>
  <c r="F92" i="125"/>
  <c r="F85" i="125"/>
  <c r="F76" i="125"/>
  <c r="F64" i="125"/>
  <c r="F29" i="125"/>
  <c r="C141" i="125"/>
  <c r="C127" i="125"/>
  <c r="C113" i="125"/>
  <c r="C115" i="125" s="1"/>
  <c r="C99" i="125"/>
  <c r="C92" i="125"/>
  <c r="C85" i="125"/>
  <c r="C76" i="125"/>
  <c r="C64" i="125"/>
  <c r="C29" i="125"/>
  <c r="C19" i="125"/>
  <c r="C10" i="125"/>
  <c r="F77" i="125" l="1"/>
  <c r="C77" i="125"/>
  <c r="C117" i="125" s="1"/>
  <c r="C20" i="125"/>
  <c r="C46" i="125" s="1"/>
  <c r="E32" i="127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C12" i="127"/>
  <c r="C14" i="127" s="1"/>
  <c r="H141" i="125"/>
  <c r="H127" i="125"/>
  <c r="H113" i="125"/>
  <c r="H115" i="125" s="1"/>
  <c r="H99" i="125"/>
  <c r="H92" i="125"/>
  <c r="H85" i="125"/>
  <c r="H76" i="125"/>
  <c r="H64" i="125"/>
  <c r="H29" i="125"/>
  <c r="H19" i="125"/>
  <c r="H10" i="125"/>
  <c r="G141" i="125"/>
  <c r="G127" i="125"/>
  <c r="G113" i="125"/>
  <c r="G115" i="125" s="1"/>
  <c r="G99" i="125"/>
  <c r="G92" i="125"/>
  <c r="G85" i="125"/>
  <c r="G76" i="125"/>
  <c r="G64" i="125"/>
  <c r="G29" i="125"/>
  <c r="G19" i="125"/>
  <c r="G10" i="125"/>
  <c r="F141" i="125"/>
  <c r="H77" i="125" l="1"/>
  <c r="H142" i="125" s="1"/>
  <c r="H20" i="125"/>
  <c r="H46" i="125" s="1"/>
  <c r="C142" i="125"/>
  <c r="C143" i="125" s="1"/>
  <c r="G77" i="125"/>
  <c r="G20" i="125"/>
  <c r="G46" i="125" s="1"/>
  <c r="F19" i="125"/>
  <c r="F10" i="125"/>
  <c r="E99" i="125"/>
  <c r="E10" i="125"/>
  <c r="E20" i="125" s="1"/>
  <c r="E46" i="125" s="1"/>
  <c r="D141" i="125"/>
  <c r="D127" i="125"/>
  <c r="D113" i="125"/>
  <c r="D115" i="125" s="1"/>
  <c r="D117" i="125" s="1"/>
  <c r="D29" i="125"/>
  <c r="D19" i="125"/>
  <c r="D10" i="125"/>
  <c r="H117" i="125" l="1"/>
  <c r="H143" i="125"/>
  <c r="E117" i="125"/>
  <c r="E142" i="125"/>
  <c r="E143" i="125" s="1"/>
  <c r="D20" i="125"/>
  <c r="D46" i="125" s="1"/>
  <c r="G143" i="125"/>
  <c r="D142" i="125"/>
  <c r="F20" i="125"/>
  <c r="F46" i="125" s="1"/>
  <c r="D143" i="125" l="1"/>
  <c r="D10" i="122"/>
  <c r="E23" i="127"/>
  <c r="D23" i="127"/>
  <c r="D25" i="127" l="1"/>
  <c r="D21" i="127"/>
  <c r="D19" i="127"/>
  <c r="D18" i="127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2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F99" i="125" l="1"/>
  <c r="F117" i="125" s="1"/>
  <c r="F142" i="125" l="1"/>
  <c r="F143" i="125" s="1"/>
  <c r="E25" i="122" l="1"/>
  <c r="E18" i="122"/>
  <c r="E15" i="122"/>
  <c r="E11" i="122"/>
  <c r="D25" i="122"/>
  <c r="D18" i="122"/>
  <c r="D15" i="122"/>
  <c r="D11" i="122"/>
  <c r="E51" i="123"/>
  <c r="E47" i="123"/>
  <c r="E46" i="123"/>
  <c r="E45" i="123"/>
  <c r="E41" i="123"/>
  <c r="E40" i="123"/>
  <c r="D51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51" i="121"/>
  <c r="E47" i="121"/>
  <c r="E46" i="121"/>
  <c r="E45" i="121"/>
  <c r="E41" i="121"/>
  <c r="E40" i="121"/>
  <c r="D45" i="121"/>
  <c r="E25" i="121"/>
  <c r="E18" i="121"/>
  <c r="E15" i="121"/>
  <c r="E11" i="121"/>
  <c r="E51" i="122"/>
  <c r="E47" i="122"/>
  <c r="E46" i="122"/>
  <c r="E45" i="122"/>
  <c r="E41" i="122"/>
  <c r="E40" i="122"/>
  <c r="D45" i="122"/>
  <c r="E25" i="127"/>
  <c r="D51" i="121" s="1"/>
  <c r="D47" i="121"/>
  <c r="E21" i="127"/>
  <c r="D46" i="121" s="1"/>
  <c r="E19" i="127"/>
  <c r="D41" i="121" s="1"/>
  <c r="E18" i="127"/>
  <c r="D40" i="121" s="1"/>
  <c r="CI8" i="124"/>
  <c r="A5" i="121"/>
  <c r="A5" i="122"/>
  <c r="A5" i="123"/>
  <c r="D51" i="122"/>
  <c r="D47" i="122"/>
  <c r="D46" i="122"/>
  <c r="D41" i="122"/>
  <c r="D40" i="122"/>
  <c r="D47" i="123" l="1"/>
  <c r="CH7" i="124"/>
  <c r="E13" i="123"/>
  <c r="E16" i="123" s="1"/>
  <c r="D42" i="123"/>
  <c r="D49" i="123" s="1"/>
  <c r="D52" i="123" s="1"/>
  <c r="D30" i="123" s="1"/>
  <c r="E42" i="121"/>
  <c r="E49" i="121" s="1"/>
  <c r="E52" i="121" s="1"/>
  <c r="E30" i="121" s="1"/>
  <c r="E20" i="127"/>
  <c r="E24" i="127" s="1"/>
  <c r="E26" i="127" s="1"/>
  <c r="D42" i="121"/>
  <c r="D49" i="121" s="1"/>
  <c r="D52" i="121" s="1"/>
  <c r="D30" i="121" s="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CL7" i="124" l="1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/>
  <c r="CF7" i="124"/>
  <c r="CF21" i="124"/>
  <c r="CE7" i="124"/>
  <c r="CE21" i="124"/>
  <c r="CC7" i="124"/>
  <c r="CC21" i="124"/>
  <c r="BZ7" i="124"/>
  <c r="BZ21" i="124"/>
  <c r="BW7" i="124"/>
  <c r="BW21" i="124"/>
  <c r="BT7" i="124"/>
  <c r="BT21" i="124"/>
  <c r="BQ7" i="124"/>
  <c r="BQ21" i="124"/>
  <c r="BN7" i="124"/>
  <c r="BP7" i="124" s="1"/>
  <c r="BP21" i="124" s="1"/>
  <c r="BN21" i="124"/>
  <c r="BK7" i="124"/>
  <c r="BM7" i="124" s="1"/>
  <c r="BM21" i="124" s="1"/>
  <c r="BK21" i="124"/>
  <c r="BJ7" i="124"/>
  <c r="BJ21" i="124"/>
  <c r="BH7" i="124"/>
  <c r="BH21" i="124"/>
  <c r="BG7" i="124"/>
  <c r="BG21" i="124"/>
  <c r="AV7" i="124"/>
  <c r="AX7" i="124"/>
  <c r="AZ7" i="124" s="1"/>
  <c r="AU7" i="124"/>
  <c r="AW7" i="124" s="1"/>
  <c r="AY7" i="124" s="1"/>
  <c r="AU21" i="124"/>
  <c r="AS7" i="124"/>
  <c r="AS21" i="124"/>
  <c r="AR7" i="124"/>
  <c r="AR21" i="124"/>
  <c r="AP7" i="124"/>
  <c r="AP21" i="124"/>
  <c r="AO7" i="124"/>
  <c r="AO21" i="124"/>
  <c r="AM7" i="124"/>
  <c r="AM21" i="124"/>
  <c r="AL7" i="124"/>
  <c r="AL21" i="124"/>
  <c r="AJ7" i="124"/>
  <c r="AJ21" i="124"/>
  <c r="AI7" i="124"/>
  <c r="AI21" i="124"/>
  <c r="AG7" i="124"/>
  <c r="AF7" i="124"/>
  <c r="AD7" i="124"/>
  <c r="AC7" i="124"/>
  <c r="U7" i="124"/>
  <c r="U21" i="124"/>
  <c r="T7" i="124"/>
  <c r="T21" i="124"/>
  <c r="O7" i="124"/>
  <c r="Q7" i="124"/>
  <c r="N7" i="124"/>
  <c r="P7" i="124"/>
  <c r="R7" i="124" s="1"/>
  <c r="AV21" i="124"/>
  <c r="AW21" i="124" l="1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<sst xmlns="http://schemas.openxmlformats.org/spreadsheetml/2006/main" count="570" uniqueCount="327">
  <si>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</si>
  <si>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</si>
  <si>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</si>
  <si>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</si>
  <si>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</si>
  <si>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</si>
  <si>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</si>
  <si>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</si>
  <si>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</si>
  <si>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</si>
  <si>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</si>
  <si>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</si>
  <si>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</si>
  <si>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</si>
  <si>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</si>
  <si>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</si>
  <si>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</si>
  <si>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</si>
  <si>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</si>
  <si>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</si>
  <si>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</si>
  <si>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</si>
  <si>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</si>
  <si>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</si>
  <si>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</si>
  <si>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</si>
  <si>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</si>
  <si>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</si>
  <si>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</si>
  <si>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</si>
  <si>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</si>
  <si>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</si>
  <si>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</si>
  <si>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</si>
  <si>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</si>
  <si>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</si>
  <si>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</si>
  <si>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</si>
  <si>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</si>
  <si>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</si>
  <si>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</si>
  <si>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</si>
  <si>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</si>
  <si>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</si>
  <si>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</si>
  <si>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</si>
  <si>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</si>
  <si>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</si>
  <si>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</si>
  <si>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</si>
  <si>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</si>
  <si>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</si>
  <si>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</si>
  <si>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</si>
  <si>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</si>
  <si>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</si>
  <si>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</si>
  <si>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</si>
  <si>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</si>
  <si>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</si>
  <si>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All rate base items except accumulated deferred income taxes</t>
  </si>
  <si>
    <t xml:space="preserve">balances.  Accumulated deferred income taxes represent the </t>
  </si>
  <si>
    <t>end-of-period balance.</t>
  </si>
  <si>
    <t>This report is derived directly from the amounts recorded on</t>
  </si>
  <si>
    <t xml:space="preserve">the books of the Corporation for the period covered, as adjusted  </t>
  </si>
  <si>
    <t>for the depreciation adjustment prescribed in WUTC Order No. 991923.</t>
  </si>
  <si>
    <t>It reflects no ratemaking or other normalized adjustments.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</si>
  <si>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</si>
  <si>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</si>
  <si>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</si>
  <si>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</si>
  <si>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</si>
  <si>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</si>
  <si>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</si>
  <si>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</si>
  <si>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</si>
  <si>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</si>
  <si>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</si>
  <si>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</si>
  <si>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</si>
  <si>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</si>
  <si>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</si>
  <si>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</si>
  <si>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</si>
  <si>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</si>
  <si>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</si>
  <si>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</si>
  <si>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</si>
  <si>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</si>
  <si>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</si>
  <si>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</si>
  <si>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</si>
  <si>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</si>
  <si>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</si>
  <si>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</si>
  <si>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</si>
  <si>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</si>
  <si>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</si>
  <si>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</si>
  <si>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</si>
  <si>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</si>
  <si>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</si>
  <si>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</si>
  <si>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</si>
  <si>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</si>
  <si>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</si>
  <si>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</si>
  <si>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</si>
  <si>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</si>
  <si>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</si>
  <si>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</si>
  <si>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</si>
  <si>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</si>
  <si>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</si>
  <si>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</si>
  <si>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</si>
  <si>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</si>
  <si>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</si>
  <si>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</si>
  <si>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</si>
  <si>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</si>
  <si>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</si>
  <si>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</si>
  <si>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</si>
  <si>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</si>
  <si>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</si>
  <si>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</si>
  <si>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</si>
  <si>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</si>
  <si>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</si>
  <si>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</si>
  <si>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</si>
  <si>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</si>
  <si>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</si>
  <si>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</si>
  <si>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</si>
  <si>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</si>
  <si>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</si>
  <si>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</si>
  <si>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</si>
  <si>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</si>
  <si>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</si>
  <si>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</si>
  <si>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</si>
  <si>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</si>
  <si>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</si>
  <si>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</si>
  <si>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</si>
  <si>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</si>
  <si>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</si>
  <si>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</si>
  <si>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</si>
  <si>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</si>
  <si>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</si>
  <si>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</si>
  <si>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</si>
  <si>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</si>
  <si>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</si>
  <si>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</si>
  <si>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</si>
  <si>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</si>
  <si>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</si>
  <si>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</si>
  <si>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</si>
  <si>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</si>
  <si>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</si>
  <si>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</si>
  <si>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</si>
  <si>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</si>
  <si>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</si>
  <si>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</si>
  <si>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</si>
  <si>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</si>
  <si>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</si>
  <si>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</si>
  <si>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</si>
  <si>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</si>
  <si>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</si>
  <si>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</si>
  <si>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</si>
  <si>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</si>
  <si>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</si>
  <si>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</si>
  <si>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</si>
  <si>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</si>
  <si>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</si>
  <si>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</si>
  <si>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</si>
  <si>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</si>
  <si>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</si>
  <si>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</si>
  <si>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</si>
  <si>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</si>
  <si>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</si>
  <si>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</si>
  <si>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</si>
  <si>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</si>
  <si>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</si>
  <si>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</si>
  <si>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</si>
  <si>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</si>
  <si>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</si>
  <si>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</si>
  <si>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</si>
  <si>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</si>
  <si>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</si>
  <si>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</si>
  <si>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</si>
  <si>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</si>
  <si>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</si>
  <si>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</si>
  <si>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</si>
  <si>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</si>
  <si>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</si>
  <si>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</si>
  <si>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</si>
  <si>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</si>
  <si>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</si>
  <si>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</si>
  <si>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</si>
  <si>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</si>
  <si>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</si>
  <si>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</si>
  <si>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</si>
  <si>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</si>
  <si>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</si>
  <si>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</si>
  <si>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</si>
  <si>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</si>
  <si>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</si>
  <si>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</si>
  <si>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</si>
  <si>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</si>
  <si>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</si>
  <si>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</si>
  <si>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</si>
  <si>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</si>
  <si>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</si>
  <si>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</si>
  <si>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</si>
  <si>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</si>
  <si>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</si>
  <si>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</si>
  <si>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</si>
  <si>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</si>
  <si>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</si>
  <si>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</si>
  <si>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</si>
  <si>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</si>
  <si>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</si>
  <si>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</si>
  <si>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</si>
  <si>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</si>
  <si>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</si>
  <si>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</si>
  <si>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</si>
  <si>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</si>
  <si>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</si>
  <si>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</si>
  <si>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</si>
  <si>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</si>
  <si>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</si>
  <si>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</si>
  <si>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</si>
  <si>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</si>
  <si>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</si>
  <si>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</si>
  <si>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</si>
  <si>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</si>
  <si>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</si>
  <si>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</si>
  <si>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</si>
  <si>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</si>
  <si>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</si>
  <si>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</si>
  <si>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</si>
  <si>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</si>
  <si>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</si>
  <si>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</si>
  <si>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</si>
  <si>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</si>
  <si>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</si>
  <si>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</si>
  <si>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</si>
  <si>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</si>
  <si>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</si>
  <si>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</si>
  <si>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</si>
  <si>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</si>
  <si>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</si>
  <si>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</si>
  <si>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</si>
  <si>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</si>
  <si>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</si>
  <si>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</si>
  <si>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</si>
  <si>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</si>
  <si>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</si>
  <si>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</si>
  <si>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</si>
  <si>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</si>
  <si>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</si>
  <si>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</si>
  <si>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</si>
  <si>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</si>
  <si>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</si>
  <si>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</si>
  <si>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</si>
  <si>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</si>
  <si>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</si>
  <si>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</si>
  <si>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</si>
  <si>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</si>
  <si>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</si>
  <si>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r>
      <t>represent</t>
    </r>
    <r>
      <rPr>
        <sz val="11"/>
        <color indexed="10"/>
        <rFont val="Calibri"/>
        <family val="2"/>
        <scheme val="minor"/>
      </rPr>
      <t xml:space="preserve"> monthly average and </t>
    </r>
    <r>
      <rPr>
        <sz val="11"/>
        <rFont val="Calibri"/>
        <family val="2"/>
        <scheme val="minor"/>
      </rPr>
      <t xml:space="preserve">average of monthly average </t>
    </r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</si>
  <si>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</si>
  <si>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</si>
  <si>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</si>
  <si>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</si>
  <si>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</si>
  <si>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</si>
  <si>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Oct. 1, 2014 Through            Nov. 30, 2015</t>
  </si>
  <si>
    <t>Nov. 1, 2014 Through                 Dec. 31, 2015</t>
  </si>
  <si>
    <t>Sept. 1, 2014 Through          Oct. 31, 2015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</si>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</sst>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9" fillId="0" borderId="0" xfId="39" applyFont="1" applyFill="1" applyBorder="1" applyAlignment="1">
      <alignment horizontal="center"/>
    </xf>
    <xf numFmtId="0" fontId="20" fillId="0" borderId="0" xfId="0" applyFont="1" applyFill="1"/>
    <xf numFmtId="0" fontId="6" fillId="0" borderId="0" xfId="39" applyFont="1" applyFill="1"/>
    <xf numFmtId="0" fontId="28" fillId="0" borderId="0" xfId="0" applyFont="1" applyFill="1"/>
    <xf numFmtId="37" fontId="28" fillId="0" borderId="0" xfId="0" applyNumberFormat="1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37" fontId="27" fillId="0" borderId="0" xfId="39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37" fontId="29" fillId="0" borderId="0" xfId="39" applyNumberFormat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4" xfId="1" applyFont="1" applyFill="1" applyBorder="1"/>
    <xf numFmtId="43" fontId="22" fillId="0" borderId="2" xfId="1" applyFont="1" applyFill="1" applyBorder="1"/>
    <xf numFmtId="43" fontId="22" fillId="0" borderId="3" xfId="1" applyFont="1" applyFill="1" applyBorder="1"/>
    <xf numFmtId="43" fontId="22" fillId="0" borderId="30" xfId="1" applyFont="1" applyFill="1" applyBorder="1"/>
    <xf numFmtId="43" fontId="22" fillId="0" borderId="36" xfId="1" applyFont="1" applyFill="1" applyBorder="1"/>
    <xf numFmtId="43" fontId="22" fillId="0" borderId="15" xfId="1" applyFont="1" applyFill="1" applyBorder="1"/>
    <xf numFmtId="43" fontId="22" fillId="0" borderId="37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9" xfId="1" applyFont="1" applyFill="1" applyBorder="1"/>
    <xf numFmtId="43" fontId="22" fillId="0" borderId="0" xfId="1" applyFont="1" applyFill="1" applyBorder="1"/>
    <xf numFmtId="43" fontId="22" fillId="0" borderId="10" xfId="1" applyFont="1" applyFill="1" applyBorder="1"/>
    <xf numFmtId="43" fontId="22" fillId="0" borderId="40" xfId="1" applyFont="1" applyFill="1" applyBorder="1"/>
    <xf numFmtId="43" fontId="22" fillId="0" borderId="21" xfId="1" applyFont="1" applyFill="1" applyBorder="1"/>
    <xf numFmtId="43" fontId="22" fillId="0" borderId="27" xfId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43" fontId="22" fillId="0" borderId="13" xfId="1" applyFont="1" applyFill="1" applyBorder="1"/>
    <xf numFmtId="37" fontId="33" fillId="0" borderId="0" xfId="39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34" fillId="0" borderId="0" xfId="178" applyNumberFormat="1" applyFont="1" applyFill="1" applyBorder="1"/>
    <xf numFmtId="164" fontId="11" fillId="0" borderId="0" xfId="1" applyNumberFormat="1" applyFont="1" applyFill="1" applyBorder="1"/>
    <xf numFmtId="164" fontId="34" fillId="0" borderId="10" xfId="178" applyNumberFormat="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2" fillId="0" borderId="33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0" fontId="32" fillId="0" borderId="20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tabSelected="1" zoomScaleNormal="100" zoomScaleSheetLayoutView="100" workbookViewId="0">
      <selection activeCell="A8" sqref="A8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80" t="s">
        <v>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O1" s="13"/>
      <c r="CP1" s="13"/>
    </row>
    <row r="2" spans="1:94" x14ac:dyDescent="0.25">
      <c r="A2" s="183" t="s">
        <v>276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O2" s="13"/>
      <c r="CP2" s="13"/>
    </row>
    <row r="3" spans="1:94" x14ac:dyDescent="0.25">
      <c r="A3" s="183" t="s">
        <v>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25"/>
      <c r="AI5" s="125"/>
      <c r="AJ5" s="125"/>
      <c r="AK5" s="125" t="s">
        <v>8</v>
      </c>
      <c r="AL5" s="125"/>
      <c r="AM5" s="125"/>
      <c r="AN5" s="125"/>
      <c r="AO5" s="125"/>
      <c r="AP5" s="125"/>
      <c r="AQ5" s="125" t="s">
        <v>8</v>
      </c>
      <c r="AR5" s="125"/>
      <c r="AS5" s="125"/>
      <c r="AT5" s="125" t="s">
        <v>8</v>
      </c>
      <c r="AU5" s="125"/>
      <c r="AV5" s="125"/>
      <c r="AW5" s="125" t="s">
        <v>8</v>
      </c>
      <c r="AX5" s="125"/>
      <c r="AY5" s="125"/>
      <c r="AZ5" s="125" t="s">
        <v>8</v>
      </c>
      <c r="BA5" s="125"/>
      <c r="BB5" s="125"/>
      <c r="BC5" s="125" t="s">
        <v>8</v>
      </c>
      <c r="BD5" s="125"/>
      <c r="BE5" s="125"/>
      <c r="BF5" s="125" t="s">
        <v>8</v>
      </c>
      <c r="BG5" s="125"/>
      <c r="BH5" s="125"/>
      <c r="BI5" s="125" t="s">
        <v>8</v>
      </c>
      <c r="BJ5" s="125"/>
      <c r="BK5" s="125"/>
      <c r="BL5" s="125" t="s">
        <v>8</v>
      </c>
      <c r="BM5" s="125"/>
      <c r="BN5" s="125"/>
      <c r="BO5" s="125" t="s">
        <v>8</v>
      </c>
      <c r="BP5" s="125"/>
      <c r="BQ5" s="125"/>
      <c r="BR5" s="125"/>
      <c r="BS5" s="125"/>
      <c r="BT5" s="125"/>
      <c r="BU5" s="125" t="s">
        <v>8</v>
      </c>
      <c r="BV5" s="125"/>
      <c r="BW5" s="125"/>
      <c r="BX5" s="125" t="s">
        <v>8</v>
      </c>
      <c r="BY5" s="125"/>
      <c r="BZ5" s="125"/>
      <c r="CA5" s="125" t="s">
        <v>8</v>
      </c>
      <c r="CB5" s="125"/>
      <c r="CC5" s="125"/>
      <c r="CD5" s="125" t="s">
        <v>8</v>
      </c>
      <c r="CE5" s="125"/>
      <c r="CF5" s="125"/>
      <c r="CG5" s="180" t="s">
        <v>8</v>
      </c>
      <c r="CH5" s="180"/>
      <c r="CI5" s="180"/>
      <c r="CJ5" s="180"/>
      <c r="CK5" s="180"/>
      <c r="CL5" s="180"/>
      <c r="CM5" s="180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7" t="s">
        <v>9</v>
      </c>
      <c r="AU6" s="184"/>
      <c r="AV6" s="185"/>
      <c r="AW6" s="177" t="s">
        <v>9</v>
      </c>
      <c r="AX6" s="184"/>
      <c r="AY6" s="185"/>
      <c r="AZ6" s="177" t="s">
        <v>9</v>
      </c>
      <c r="BA6" s="184"/>
      <c r="BB6" s="185"/>
      <c r="BC6" s="177" t="s">
        <v>9</v>
      </c>
      <c r="BD6" s="184"/>
      <c r="BE6" s="185"/>
      <c r="BF6" s="177" t="s">
        <v>9</v>
      </c>
      <c r="BG6" s="184"/>
      <c r="BH6" s="185"/>
      <c r="BI6" s="177" t="s">
        <v>9</v>
      </c>
      <c r="BJ6" s="178"/>
      <c r="BK6" s="179"/>
      <c r="BL6" s="177" t="s">
        <v>9</v>
      </c>
      <c r="BM6" s="178"/>
      <c r="BN6" s="179"/>
      <c r="BO6" s="177" t="s">
        <v>9</v>
      </c>
      <c r="BP6" s="178"/>
      <c r="BQ6" s="179"/>
      <c r="BR6" s="177" t="s">
        <v>9</v>
      </c>
      <c r="BS6" s="178"/>
      <c r="BT6" s="179"/>
      <c r="BU6" s="177" t="s">
        <v>9</v>
      </c>
      <c r="BV6" s="178"/>
      <c r="BW6" s="179"/>
      <c r="BX6" s="177" t="s">
        <v>9</v>
      </c>
      <c r="BY6" s="178"/>
      <c r="BZ6" s="179"/>
      <c r="CA6" s="177" t="s">
        <v>9</v>
      </c>
      <c r="CB6" s="178"/>
      <c r="CC6" s="179"/>
      <c r="CD6" s="177" t="s">
        <v>9</v>
      </c>
      <c r="CE6" s="178"/>
      <c r="CF6" s="179"/>
      <c r="CG6" s="177" t="s">
        <v>9</v>
      </c>
      <c r="CH6" s="178"/>
      <c r="CI6" s="179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42307</v>
      </c>
      <c r="CH7" s="18">
        <f>+CI7-31</f>
        <v>42338</v>
      </c>
      <c r="CI7" s="18">
        <f>+StatementDate</f>
        <v>42369</v>
      </c>
      <c r="CJ7" s="13"/>
      <c r="CK7" s="18">
        <f>+CG7</f>
        <v>42307</v>
      </c>
      <c r="CL7" s="18">
        <f>+CH7</f>
        <v>42338</v>
      </c>
      <c r="CM7" s="18">
        <f>+CI7</f>
        <v>42369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67</v>
      </c>
      <c r="H8" s="15" t="s">
        <v>68</v>
      </c>
      <c r="I8" s="15" t="s">
        <v>69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70</v>
      </c>
      <c r="S8" s="128" t="s">
        <v>67</v>
      </c>
      <c r="T8" s="129" t="s">
        <v>68</v>
      </c>
      <c r="U8" s="128" t="s">
        <v>69</v>
      </c>
      <c r="V8" s="128" t="s">
        <v>71</v>
      </c>
      <c r="W8" s="128" t="s">
        <v>72</v>
      </c>
      <c r="X8" s="128" t="s">
        <v>73</v>
      </c>
      <c r="Y8" s="128" t="s">
        <v>80</v>
      </c>
      <c r="Z8" s="128" t="s">
        <v>15</v>
      </c>
      <c r="AA8" s="128" t="s">
        <v>81</v>
      </c>
      <c r="AB8" s="128" t="s">
        <v>77</v>
      </c>
      <c r="AC8" s="129" t="s">
        <v>78</v>
      </c>
      <c r="AD8" s="128" t="s">
        <v>79</v>
      </c>
      <c r="AE8" s="128" t="s">
        <v>82</v>
      </c>
      <c r="AF8" s="129" t="s">
        <v>83</v>
      </c>
      <c r="AG8" s="128" t="s">
        <v>84</v>
      </c>
      <c r="AH8" s="128" t="s">
        <v>86</v>
      </c>
      <c r="AI8" s="129" t="s">
        <v>87</v>
      </c>
      <c r="AJ8" s="128" t="s">
        <v>88</v>
      </c>
      <c r="AK8" s="128" t="s">
        <v>74</v>
      </c>
      <c r="AL8" s="129" t="s">
        <v>75</v>
      </c>
      <c r="AM8" s="128" t="s">
        <v>76</v>
      </c>
      <c r="AN8" s="128" t="s">
        <v>77</v>
      </c>
      <c r="AO8" s="129" t="s">
        <v>78</v>
      </c>
      <c r="AP8" s="128" t="s">
        <v>89</v>
      </c>
      <c r="AQ8" s="128" t="s">
        <v>82</v>
      </c>
      <c r="AR8" s="129" t="s">
        <v>83</v>
      </c>
      <c r="AS8" s="128" t="s">
        <v>84</v>
      </c>
      <c r="AT8" s="128" t="s">
        <v>86</v>
      </c>
      <c r="AU8" s="129" t="s">
        <v>87</v>
      </c>
      <c r="AV8" s="128" t="s">
        <v>88</v>
      </c>
      <c r="AW8" s="128" t="s">
        <v>74</v>
      </c>
      <c r="AX8" s="129" t="s">
        <v>75</v>
      </c>
      <c r="AY8" s="128" t="s">
        <v>76</v>
      </c>
      <c r="AZ8" s="128" t="s">
        <v>77</v>
      </c>
      <c r="BA8" s="129" t="s">
        <v>78</v>
      </c>
      <c r="BB8" s="128" t="s">
        <v>89</v>
      </c>
      <c r="BC8" s="128" t="s">
        <v>82</v>
      </c>
      <c r="BD8" s="129" t="s">
        <v>83</v>
      </c>
      <c r="BE8" s="128" t="s">
        <v>84</v>
      </c>
      <c r="BF8" s="128" t="s">
        <v>86</v>
      </c>
      <c r="BG8" s="129" t="s">
        <v>87</v>
      </c>
      <c r="BH8" s="128" t="s">
        <v>88</v>
      </c>
      <c r="BI8" s="128" t="s">
        <v>74</v>
      </c>
      <c r="BJ8" s="129" t="s">
        <v>75</v>
      </c>
      <c r="BK8" s="128" t="s">
        <v>76</v>
      </c>
      <c r="BL8" s="128" t="s">
        <v>77</v>
      </c>
      <c r="BM8" s="129" t="s">
        <v>78</v>
      </c>
      <c r="BN8" s="128" t="s">
        <v>89</v>
      </c>
      <c r="BO8" s="128" t="s">
        <v>82</v>
      </c>
      <c r="BP8" s="129" t="s">
        <v>83</v>
      </c>
      <c r="BQ8" s="128" t="s">
        <v>84</v>
      </c>
      <c r="BR8" s="128" t="s">
        <v>86</v>
      </c>
      <c r="BS8" s="129" t="s">
        <v>87</v>
      </c>
      <c r="BT8" s="128" t="s">
        <v>88</v>
      </c>
      <c r="BU8" s="128" t="s">
        <v>74</v>
      </c>
      <c r="BV8" s="129" t="s">
        <v>75</v>
      </c>
      <c r="BW8" s="128" t="s">
        <v>76</v>
      </c>
      <c r="BX8" s="128" t="s">
        <v>77</v>
      </c>
      <c r="BY8" s="129" t="s">
        <v>78</v>
      </c>
      <c r="BZ8" s="128" t="s">
        <v>89</v>
      </c>
      <c r="CA8" s="128" t="s">
        <v>82</v>
      </c>
      <c r="CB8" s="129" t="s">
        <v>83</v>
      </c>
      <c r="CC8" s="128" t="s">
        <v>84</v>
      </c>
      <c r="CD8" s="128" t="s">
        <v>86</v>
      </c>
      <c r="CE8" s="129" t="s">
        <v>87</v>
      </c>
      <c r="CF8" s="128" t="s">
        <v>88</v>
      </c>
      <c r="CG8" s="19">
        <f>+CH8</f>
        <v>2015</v>
      </c>
      <c r="CH8" s="20">
        <f>+CI8</f>
        <v>2015</v>
      </c>
      <c r="CI8" s="20">
        <f>YEAR(StatementDate)</f>
        <v>2015</v>
      </c>
      <c r="CJ8" s="13"/>
      <c r="CK8" s="19">
        <f t="shared" ref="CK8:CM8" si="1">+CG8</f>
        <v>2015</v>
      </c>
      <c r="CL8" s="20">
        <f t="shared" si="1"/>
        <v>2015</v>
      </c>
      <c r="CM8" s="20">
        <f t="shared" si="1"/>
        <v>2015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30">
        <v>6286219</v>
      </c>
      <c r="T9" s="131">
        <v>13171255</v>
      </c>
      <c r="U9" s="130">
        <v>16682961</v>
      </c>
      <c r="V9" s="130">
        <v>19369227</v>
      </c>
      <c r="W9" s="130">
        <v>10646384</v>
      </c>
      <c r="X9" s="130">
        <v>9916457</v>
      </c>
      <c r="Y9" s="130">
        <v>9326417</v>
      </c>
      <c r="Z9" s="130">
        <v>3139915</v>
      </c>
      <c r="AA9" s="130">
        <v>3597223</v>
      </c>
      <c r="AB9" s="130">
        <v>2369257</v>
      </c>
      <c r="AC9" s="131">
        <v>2418455</v>
      </c>
      <c r="AD9" s="132">
        <v>3602247</v>
      </c>
      <c r="AE9" s="130">
        <v>6608263</v>
      </c>
      <c r="AF9" s="131">
        <v>14540521</v>
      </c>
      <c r="AG9" s="130">
        <v>20007173</v>
      </c>
      <c r="AH9" s="133">
        <v>11437712</v>
      </c>
      <c r="AI9" s="133">
        <v>17397137</v>
      </c>
      <c r="AJ9" s="133">
        <v>11703857</v>
      </c>
      <c r="AK9" s="133">
        <v>8426227</v>
      </c>
      <c r="AL9" s="133">
        <v>5182558</v>
      </c>
      <c r="AM9" s="133">
        <v>2868251</v>
      </c>
      <c r="AN9" s="133">
        <v>2655512</v>
      </c>
      <c r="AO9" s="133">
        <v>2358240</v>
      </c>
      <c r="AP9" s="133">
        <v>3424285</v>
      </c>
      <c r="AQ9" s="133">
        <v>7282153</v>
      </c>
      <c r="AR9" s="133">
        <v>14430664</v>
      </c>
      <c r="AS9" s="133">
        <v>19387831</v>
      </c>
      <c r="AT9" s="133">
        <v>19794013</v>
      </c>
      <c r="AU9" s="133">
        <v>14144060</v>
      </c>
      <c r="AV9" s="133">
        <v>11695703</v>
      </c>
      <c r="AW9" s="133">
        <v>9079595</v>
      </c>
      <c r="AX9" s="133">
        <v>4783150</v>
      </c>
      <c r="AY9" s="133">
        <v>3252401</v>
      </c>
      <c r="AZ9" s="133">
        <v>2626475</v>
      </c>
      <c r="BA9" s="133">
        <v>2630935</v>
      </c>
      <c r="BB9" s="133">
        <v>3699435</v>
      </c>
      <c r="BC9" s="133">
        <v>8506217</v>
      </c>
      <c r="BD9" s="133">
        <v>15701089</v>
      </c>
      <c r="BE9" s="133">
        <v>18215897</v>
      </c>
      <c r="BF9" s="133">
        <v>20869292</v>
      </c>
      <c r="BG9" s="133">
        <v>14444231</v>
      </c>
      <c r="BH9" s="133">
        <v>14423577</v>
      </c>
      <c r="BI9" s="133">
        <v>10190470</v>
      </c>
      <c r="BJ9" s="133">
        <v>5322135</v>
      </c>
      <c r="BK9" s="133">
        <v>4332601</v>
      </c>
      <c r="BL9" s="133">
        <v>2886982</v>
      </c>
      <c r="BM9" s="133">
        <v>2970829</v>
      </c>
      <c r="BN9" s="133">
        <v>3612577</v>
      </c>
      <c r="BO9" s="133">
        <v>7896781</v>
      </c>
      <c r="BP9" s="133">
        <v>11935497</v>
      </c>
      <c r="BQ9" s="133">
        <v>21810811</v>
      </c>
      <c r="BR9" s="133">
        <v>21165819</v>
      </c>
      <c r="BS9" s="133">
        <v>14721303</v>
      </c>
      <c r="BT9" s="133">
        <v>15147499</v>
      </c>
      <c r="BU9" s="133">
        <v>7857376</v>
      </c>
      <c r="BV9" s="133">
        <v>4660690</v>
      </c>
      <c r="BW9" s="133">
        <v>3149632</v>
      </c>
      <c r="BX9" s="133">
        <v>2572430</v>
      </c>
      <c r="BY9" s="133">
        <v>2860189</v>
      </c>
      <c r="BZ9" s="133">
        <v>3156571</v>
      </c>
      <c r="CA9" s="133">
        <v>7698422</v>
      </c>
      <c r="CB9" s="133">
        <v>13525714</v>
      </c>
      <c r="CC9" s="133">
        <v>21680368</v>
      </c>
      <c r="CD9" s="133">
        <v>14928880</v>
      </c>
      <c r="CE9" s="133">
        <v>11659144</v>
      </c>
      <c r="CF9" s="133">
        <v>11149607</v>
      </c>
      <c r="CG9" s="23">
        <f>+'Copy Other Data Here'!N4</f>
        <v>5608375</v>
      </c>
      <c r="CH9" s="23">
        <f>+'Copy Other Data Here'!O4</f>
        <v>15498010</v>
      </c>
      <c r="CI9" s="23">
        <f>+'Copy Other Data Here'!P4</f>
        <v>19361339</v>
      </c>
      <c r="CJ9" s="24"/>
      <c r="CK9" s="25">
        <f>+'Copy Other Data Here'!N10</f>
        <v>100131869</v>
      </c>
      <c r="CL9" s="25">
        <f>+'Copy Other Data Here'!O10</f>
        <v>98379532</v>
      </c>
      <c r="CM9" s="25">
        <f>+'Copy Other Data Here'!P10</f>
        <v>101192641</v>
      </c>
      <c r="CO9" s="134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5010468</v>
      </c>
      <c r="CH10" s="25">
        <f>+'Copy Other Data Here'!O5</f>
        <v>10087804</v>
      </c>
      <c r="CI10" s="25">
        <f>+'Copy Other Data Here'!P5</f>
        <v>13662552</v>
      </c>
      <c r="CJ10" s="24"/>
      <c r="CK10" s="25">
        <f>+'Copy Other Data Here'!N11</f>
        <v>78833152</v>
      </c>
      <c r="CL10" s="25">
        <f>+'Copy Other Data Here'!O11</f>
        <v>77543078</v>
      </c>
      <c r="CM10" s="25">
        <f>+'Copy Other Data Here'!P11</f>
        <v>78865244</v>
      </c>
      <c r="CO10" s="134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1392251</v>
      </c>
      <c r="CH11" s="25">
        <f>+'Copy Other Data Here'!O6</f>
        <v>935529</v>
      </c>
      <c r="CI11" s="25">
        <f>+'Copy Other Data Here'!P6</f>
        <v>1360411</v>
      </c>
      <c r="CJ11" s="24"/>
      <c r="CK11" s="25">
        <f>+'Copy Other Data Here'!N12</f>
        <v>12940107</v>
      </c>
      <c r="CL11" s="25">
        <f>+'Copy Other Data Here'!O12</f>
        <v>12898333</v>
      </c>
      <c r="CM11" s="25">
        <f>+'Copy Other Data Here'!P12</f>
        <v>12751950</v>
      </c>
      <c r="CO11" s="134"/>
      <c r="CP11" s="13"/>
    </row>
    <row r="12" spans="1:94" ht="15" customHeight="1" x14ac:dyDescent="0.25">
      <c r="A12" s="21" t="s">
        <v>85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297892</v>
      </c>
      <c r="CH12" s="25">
        <f>+'Copy Other Data Here'!O7</f>
        <v>439981</v>
      </c>
      <c r="CI12" s="25">
        <f>+'Copy Other Data Here'!P7</f>
        <v>476504</v>
      </c>
      <c r="CJ12" s="24"/>
      <c r="CK12" s="25">
        <f>+'Copy Other Data Here'!N13</f>
        <v>4225689</v>
      </c>
      <c r="CL12" s="25">
        <f>+'Copy Other Data Here'!O13</f>
        <v>4192797</v>
      </c>
      <c r="CM12" s="25">
        <f>+'Copy Other Data Here'!P13</f>
        <v>4130363</v>
      </c>
      <c r="CO12" s="134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71296621</v>
      </c>
      <c r="CH13" s="32">
        <f>+'Copy Other Data Here'!O8</f>
        <v>75388536</v>
      </c>
      <c r="CI13" s="32">
        <f>+'Copy Other Data Here'!P8</f>
        <v>69873927</v>
      </c>
      <c r="CJ13" s="24"/>
      <c r="CK13" s="25">
        <f>+'Copy Other Data Here'!N14</f>
        <v>743294838</v>
      </c>
      <c r="CL13" s="25">
        <f>+'Copy Other Data Here'!O14</f>
        <v>755129942</v>
      </c>
      <c r="CM13" s="25">
        <f>+'Copy Other Data Here'!P14</f>
        <v>762254760</v>
      </c>
      <c r="CO13" s="135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83605607</v>
      </c>
      <c r="CH14" s="33">
        <f>SUM(CH9:CH13)</f>
        <v>102349860</v>
      </c>
      <c r="CI14" s="33">
        <f>SUM(CI9:CI13)</f>
        <v>104734733</v>
      </c>
      <c r="CK14" s="36">
        <f>SUM(CK9:CK13)</f>
        <v>939425655</v>
      </c>
      <c r="CL14" s="36">
        <f>SUM(CL9:CL13)</f>
        <v>948143682</v>
      </c>
      <c r="CM14" s="33">
        <f>SUM(CM9:CM13)</f>
        <v>959194958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36"/>
      <c r="CP16" s="13"/>
    </row>
    <row r="17" spans="1:94" x14ac:dyDescent="0.25">
      <c r="CO17" s="136"/>
      <c r="CP17" s="13"/>
    </row>
    <row r="18" spans="1:94" x14ac:dyDescent="0.25">
      <c r="CK18" s="13"/>
      <c r="CL18" s="13"/>
      <c r="CM18" s="13"/>
      <c r="CN18" s="13"/>
      <c r="CO18" s="13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1"/>
      <c r="N20" s="181"/>
      <c r="O20" s="181"/>
      <c r="P20" s="126"/>
      <c r="Q20" s="126"/>
      <c r="R20" s="126"/>
      <c r="S20" s="182" t="s">
        <v>21</v>
      </c>
      <c r="T20" s="182"/>
      <c r="U20" s="182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82" t="s">
        <v>21</v>
      </c>
      <c r="AI20" s="182"/>
      <c r="AJ20" s="182"/>
      <c r="AK20" s="182" t="s">
        <v>21</v>
      </c>
      <c r="AL20" s="182"/>
      <c r="AM20" s="182"/>
      <c r="AN20" s="182" t="s">
        <v>21</v>
      </c>
      <c r="AO20" s="182"/>
      <c r="AP20" s="182"/>
      <c r="AQ20" s="182" t="s">
        <v>21</v>
      </c>
      <c r="AR20" s="182"/>
      <c r="AS20" s="182"/>
      <c r="AT20" s="182" t="s">
        <v>21</v>
      </c>
      <c r="AU20" s="182"/>
      <c r="AV20" s="182"/>
      <c r="AW20" s="177" t="s">
        <v>21</v>
      </c>
      <c r="AX20" s="178"/>
      <c r="AY20" s="179"/>
      <c r="AZ20" s="177" t="s">
        <v>21</v>
      </c>
      <c r="BA20" s="178"/>
      <c r="BB20" s="179"/>
      <c r="BC20" s="177" t="s">
        <v>21</v>
      </c>
      <c r="BD20" s="178"/>
      <c r="BE20" s="179"/>
      <c r="BF20" s="177" t="s">
        <v>21</v>
      </c>
      <c r="BG20" s="178"/>
      <c r="BH20" s="179"/>
      <c r="BI20" s="177" t="s">
        <v>21</v>
      </c>
      <c r="BJ20" s="178"/>
      <c r="BK20" s="179"/>
      <c r="BL20" s="177" t="s">
        <v>21</v>
      </c>
      <c r="BM20" s="178"/>
      <c r="BN20" s="179"/>
      <c r="BO20" s="177" t="s">
        <v>21</v>
      </c>
      <c r="BP20" s="178"/>
      <c r="BQ20" s="179"/>
      <c r="BR20" s="177" t="s">
        <v>21</v>
      </c>
      <c r="BS20" s="178"/>
      <c r="BT20" s="179"/>
      <c r="BU20" s="177" t="s">
        <v>21</v>
      </c>
      <c r="BV20" s="178"/>
      <c r="BW20" s="179"/>
      <c r="BX20" s="177" t="s">
        <v>21</v>
      </c>
      <c r="BY20" s="178"/>
      <c r="BZ20" s="179"/>
      <c r="CA20" s="177" t="s">
        <v>21</v>
      </c>
      <c r="CB20" s="178"/>
      <c r="CC20" s="179"/>
      <c r="CD20" s="177" t="s">
        <v>21</v>
      </c>
      <c r="CE20" s="178"/>
      <c r="CF20" s="179"/>
      <c r="CG20" s="177" t="s">
        <v>21</v>
      </c>
      <c r="CH20" s="178"/>
      <c r="CI20" s="179"/>
      <c r="CJ20" s="13"/>
      <c r="CK20" s="7"/>
      <c r="CL20" s="7"/>
      <c r="CM20" s="7"/>
      <c r="CN20" s="13"/>
      <c r="CO20" s="137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42307</v>
      </c>
      <c r="CH21" s="18">
        <f>+CH7</f>
        <v>42338</v>
      </c>
      <c r="CI21" s="18">
        <f>+CI7</f>
        <v>42369</v>
      </c>
      <c r="CK21" s="15"/>
      <c r="CL21" s="15"/>
      <c r="CM21" s="15"/>
      <c r="CN21" s="13"/>
      <c r="CO21" s="138"/>
      <c r="CP21" s="13"/>
    </row>
    <row r="22" spans="1:94" x14ac:dyDescent="0.25">
      <c r="M22" s="15"/>
      <c r="N22" s="15"/>
      <c r="O22" s="15"/>
      <c r="P22" s="15"/>
      <c r="Q22" s="15"/>
      <c r="R22" s="15"/>
      <c r="S22" s="128" t="str">
        <f t="shared" si="5"/>
        <v>OCT</v>
      </c>
      <c r="T22" s="128" t="str">
        <f t="shared" si="5"/>
        <v>NOV</v>
      </c>
      <c r="U22" s="128" t="str">
        <f t="shared" si="5"/>
        <v>DEC</v>
      </c>
      <c r="V22" s="128" t="s">
        <v>71</v>
      </c>
      <c r="W22" s="128" t="s">
        <v>72</v>
      </c>
      <c r="X22" s="128" t="s">
        <v>73</v>
      </c>
      <c r="Y22" s="128" t="s">
        <v>80</v>
      </c>
      <c r="Z22" s="128" t="s">
        <v>15</v>
      </c>
      <c r="AA22" s="128" t="s">
        <v>81</v>
      </c>
      <c r="AB22" s="128"/>
      <c r="AC22" s="128"/>
      <c r="AD22" s="128"/>
      <c r="AE22" s="128"/>
      <c r="AF22" s="128"/>
      <c r="AG22" s="128"/>
      <c r="AH22" s="128" t="str">
        <f t="shared" si="6"/>
        <v>Jan</v>
      </c>
      <c r="AI22" s="128" t="str">
        <f t="shared" si="6"/>
        <v>Feb</v>
      </c>
      <c r="AJ22" s="128" t="str">
        <f t="shared" si="6"/>
        <v>Mar</v>
      </c>
      <c r="AK22" s="128" t="str">
        <f t="shared" si="6"/>
        <v>Apr</v>
      </c>
      <c r="AL22" s="128" t="str">
        <f t="shared" si="6"/>
        <v>May</v>
      </c>
      <c r="AM22" s="128" t="str">
        <f t="shared" si="6"/>
        <v>Jun</v>
      </c>
      <c r="AN22" s="128" t="str">
        <f t="shared" si="6"/>
        <v>Jul</v>
      </c>
      <c r="AO22" s="128" t="str">
        <f t="shared" si="6"/>
        <v>Aug</v>
      </c>
      <c r="AP22" s="128" t="str">
        <f t="shared" si="6"/>
        <v>Sep</v>
      </c>
      <c r="AQ22" s="128" t="str">
        <f t="shared" si="6"/>
        <v>Oct</v>
      </c>
      <c r="AR22" s="128" t="str">
        <f t="shared" si="6"/>
        <v>Nov</v>
      </c>
      <c r="AS22" s="128" t="str">
        <f t="shared" si="6"/>
        <v>Dec</v>
      </c>
      <c r="AT22" s="128" t="str">
        <f t="shared" si="6"/>
        <v>Jan</v>
      </c>
      <c r="AU22" s="128" t="str">
        <f t="shared" si="6"/>
        <v>Feb</v>
      </c>
      <c r="AV22" s="128" t="str">
        <f t="shared" si="6"/>
        <v>Mar</v>
      </c>
      <c r="AW22" s="128" t="str">
        <f t="shared" si="6"/>
        <v>Apr</v>
      </c>
      <c r="AX22" s="128" t="str">
        <f t="shared" si="6"/>
        <v>May</v>
      </c>
      <c r="AY22" s="128" t="str">
        <f t="shared" si="6"/>
        <v>Jun</v>
      </c>
      <c r="AZ22" s="128" t="str">
        <f t="shared" si="6"/>
        <v>Jul</v>
      </c>
      <c r="BA22" s="128" t="str">
        <f t="shared" si="6"/>
        <v>Aug</v>
      </c>
      <c r="BB22" s="128" t="str">
        <f t="shared" si="6"/>
        <v>Sep</v>
      </c>
      <c r="BC22" s="128" t="str">
        <f t="shared" si="6"/>
        <v>Oct</v>
      </c>
      <c r="BD22" s="128" t="str">
        <f t="shared" si="6"/>
        <v>Nov</v>
      </c>
      <c r="BE22" s="128" t="str">
        <f t="shared" si="6"/>
        <v>Dec</v>
      </c>
      <c r="BF22" s="128" t="str">
        <f t="shared" si="6"/>
        <v>Jan</v>
      </c>
      <c r="BG22" s="128" t="str">
        <f t="shared" si="6"/>
        <v>Feb</v>
      </c>
      <c r="BH22" s="128" t="str">
        <f t="shared" si="6"/>
        <v>Mar</v>
      </c>
      <c r="BI22" s="128" t="str">
        <f t="shared" si="6"/>
        <v>Apr</v>
      </c>
      <c r="BJ22" s="128" t="str">
        <f t="shared" si="6"/>
        <v>May</v>
      </c>
      <c r="BK22" s="128" t="str">
        <f t="shared" si="6"/>
        <v>Jun</v>
      </c>
      <c r="BL22" s="128" t="str">
        <f t="shared" si="6"/>
        <v>Jul</v>
      </c>
      <c r="BM22" s="128" t="str">
        <f t="shared" si="6"/>
        <v>Aug</v>
      </c>
      <c r="BN22" s="128" t="str">
        <f t="shared" si="6"/>
        <v>Sep</v>
      </c>
      <c r="BO22" s="128" t="str">
        <f t="shared" si="6"/>
        <v>Oct</v>
      </c>
      <c r="BP22" s="128" t="str">
        <f t="shared" si="6"/>
        <v>Nov</v>
      </c>
      <c r="BQ22" s="128" t="str">
        <f t="shared" si="6"/>
        <v>Dec</v>
      </c>
      <c r="BR22" s="128" t="str">
        <f t="shared" si="6"/>
        <v>Jan</v>
      </c>
      <c r="BS22" s="128" t="str">
        <f t="shared" si="6"/>
        <v>Feb</v>
      </c>
      <c r="BT22" s="128" t="str">
        <f t="shared" si="6"/>
        <v>Mar</v>
      </c>
      <c r="BU22" s="128" t="str">
        <f t="shared" si="6"/>
        <v>Apr</v>
      </c>
      <c r="BV22" s="128" t="str">
        <f t="shared" si="6"/>
        <v>May</v>
      </c>
      <c r="BW22" s="128" t="str">
        <f t="shared" si="6"/>
        <v>Jun</v>
      </c>
      <c r="BX22" s="128" t="str">
        <f t="shared" si="6"/>
        <v>Jul</v>
      </c>
      <c r="BY22" s="128" t="str">
        <f t="shared" si="6"/>
        <v>Aug</v>
      </c>
      <c r="BZ22" s="128" t="str">
        <f t="shared" si="6"/>
        <v>Sep</v>
      </c>
      <c r="CA22" s="128" t="str">
        <f t="shared" si="6"/>
        <v>Oct</v>
      </c>
      <c r="CB22" s="128" t="str">
        <f t="shared" si="6"/>
        <v>Nov</v>
      </c>
      <c r="CC22" s="128" t="str">
        <f t="shared" si="6"/>
        <v>Dec</v>
      </c>
      <c r="CD22" s="128" t="str">
        <f t="shared" si="6"/>
        <v>Jan</v>
      </c>
      <c r="CE22" s="128" t="str">
        <f t="shared" si="6"/>
        <v>Feb</v>
      </c>
      <c r="CF22" s="128" t="str">
        <f t="shared" si="6"/>
        <v>Mar</v>
      </c>
      <c r="CG22" s="19">
        <f t="shared" ref="CG22:CI22" si="7">+CG8</f>
        <v>2015</v>
      </c>
      <c r="CH22" s="20">
        <f t="shared" si="7"/>
        <v>2015</v>
      </c>
      <c r="CI22" s="20">
        <f t="shared" si="7"/>
        <v>2015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179488</v>
      </c>
      <c r="CH23" s="25">
        <f>+'Copy Other Data Here'!O19</f>
        <v>180575</v>
      </c>
      <c r="CI23" s="25">
        <f>+'Copy Other Data Here'!P19</f>
        <v>181114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25190</v>
      </c>
      <c r="CH24" s="25">
        <f>+'Copy Other Data Here'!O20</f>
        <v>25416</v>
      </c>
      <c r="CI24" s="25">
        <f>+'Copy Other Data Here'!P20</f>
        <v>25574</v>
      </c>
      <c r="CJ24" s="13"/>
      <c r="CK24" s="22"/>
      <c r="CL24" s="22"/>
      <c r="CM24" s="13"/>
      <c r="CN24" s="13"/>
      <c r="CO24" s="138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457</v>
      </c>
      <c r="CH25" s="25">
        <f>+'Copy Other Data Here'!O21</f>
        <v>460</v>
      </c>
      <c r="CI25" s="25">
        <f>+'Copy Other Data Here'!P21</f>
        <v>460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85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13</v>
      </c>
      <c r="CH26" s="25">
        <f>+'Copy Other Data Here'!O22</f>
        <v>13</v>
      </c>
      <c r="CI26" s="25">
        <f>+'Copy Other Data Here'!P22</f>
        <v>13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202</v>
      </c>
      <c r="CH27" s="25">
        <f>+'Copy Other Data Here'!O23</f>
        <v>202</v>
      </c>
      <c r="CI27" s="25">
        <f>+'Copy Other Data Here'!P23</f>
        <v>203</v>
      </c>
      <c r="CJ27" s="13"/>
      <c r="CK27" s="22"/>
      <c r="CL27" s="22"/>
      <c r="CM27" s="13"/>
      <c r="CN27" s="13"/>
      <c r="CO27" s="134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205350</v>
      </c>
      <c r="CH28" s="33">
        <f>SUM(CH23:CH27)</f>
        <v>206666</v>
      </c>
      <c r="CI28" s="33">
        <f>SUM(CI23:CI27)</f>
        <v>207364</v>
      </c>
      <c r="CK28" s="22"/>
      <c r="CL28" s="22"/>
      <c r="CM28" s="22"/>
      <c r="CN28" s="13"/>
      <c r="CO28" s="5"/>
      <c r="CP28" s="13"/>
    </row>
    <row r="29" spans="1:94" x14ac:dyDescent="0.25">
      <c r="AJ29" s="13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19" zoomScaleNormal="100" zoomScaleSheetLayoutView="85" workbookViewId="0">
      <selection activeCell="CI13" sqref="CI13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0" t="str">
        <f>"Month and Twelve Months Ended " &amp; TEXT(DATE(YEAR(StatementDate),MONTH(StatementDate)-1,1)-1,"m/d/yyy")</f>
        <v>Month and Twelve Months Ended 10/31/2015</v>
      </c>
      <c r="B5" s="180"/>
      <c r="C5" s="180"/>
      <c r="D5" s="180"/>
      <c r="E5" s="180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10985138</v>
      </c>
      <c r="E10" s="55">
        <f>+'Copy Allocation Report Here'!F10</f>
        <v>203557353</v>
      </c>
    </row>
    <row r="11" spans="1:5" x14ac:dyDescent="0.25">
      <c r="A11" s="52"/>
      <c r="B11" s="13" t="s">
        <v>28</v>
      </c>
      <c r="C11" s="13"/>
      <c r="D11" s="54">
        <f>+'Copy Allocation Report Here'!C14</f>
        <v>1769882.24</v>
      </c>
      <c r="E11" s="55">
        <f>+'Copy Allocation Report Here'!F14</f>
        <v>20266829.609999999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158443.54000000004</v>
      </c>
      <c r="E12" s="57">
        <f>+'Copy Allocation Report Here'!F19-'Copy Allocation Report Here'!F14</f>
        <v>1071068.5299999975</v>
      </c>
    </row>
    <row r="13" spans="1:5" x14ac:dyDescent="0.25">
      <c r="A13" s="52"/>
      <c r="B13" s="13"/>
      <c r="C13" s="13"/>
      <c r="D13" s="58">
        <f>SUM(D10:D12)</f>
        <v>12913463.780000001</v>
      </c>
      <c r="E13" s="53">
        <f>SUM(E10:E12)</f>
        <v>224895251.14000002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6379683.25</v>
      </c>
      <c r="E14" s="55">
        <f>+'Copy Allocation Report Here'!F29+'Copy Allocation Report Here'!F43</f>
        <v>128521698.02</v>
      </c>
    </row>
    <row r="15" spans="1:5" x14ac:dyDescent="0.25">
      <c r="A15" s="52"/>
      <c r="B15" s="13" t="s">
        <v>32</v>
      </c>
      <c r="C15" s="13"/>
      <c r="D15" s="54">
        <f>+'Copy Allocation Report Here'!C45</f>
        <v>922341.42</v>
      </c>
      <c r="E15" s="55">
        <f>+'Copy Allocation Report Here'!F45</f>
        <v>18766189.760000002</v>
      </c>
    </row>
    <row r="16" spans="1:5" x14ac:dyDescent="0.25">
      <c r="A16" s="52" t="s">
        <v>33</v>
      </c>
      <c r="B16" s="13"/>
      <c r="C16" s="13"/>
      <c r="D16" s="59">
        <f>D13-D14-D15</f>
        <v>5611439.1100000013</v>
      </c>
      <c r="E16" s="60">
        <f>E13-E14-E15</f>
        <v>77607363.360000014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Here'!C49</f>
        <v>28407.05</v>
      </c>
      <c r="E18" s="53">
        <f>'Copy Allocation Report Here'!F49</f>
        <v>330698.21000000002</v>
      </c>
    </row>
    <row r="19" spans="1:5" x14ac:dyDescent="0.25">
      <c r="A19" s="52"/>
      <c r="B19" s="13" t="s">
        <v>35</v>
      </c>
      <c r="C19" s="13"/>
      <c r="D19" s="54">
        <f>+'Copy Allocation Report Here'!C77</f>
        <v>1282236.8399999999</v>
      </c>
      <c r="E19" s="55">
        <f>+'Copy Allocation Report Here'!F77</f>
        <v>16102972.059999999</v>
      </c>
    </row>
    <row r="20" spans="1:5" x14ac:dyDescent="0.25">
      <c r="A20" s="52"/>
      <c r="B20" s="13" t="s">
        <v>36</v>
      </c>
      <c r="C20" s="13"/>
      <c r="D20" s="54">
        <f>+'Copy Allocation Report Here'!C85</f>
        <v>467953.67000000004</v>
      </c>
      <c r="E20" s="55">
        <f>+'Copy Allocation Report Here'!F85</f>
        <v>5443138.4799999995</v>
      </c>
    </row>
    <row r="21" spans="1:5" x14ac:dyDescent="0.25">
      <c r="A21" s="52"/>
      <c r="B21" s="13" t="s">
        <v>37</v>
      </c>
      <c r="C21" s="13"/>
      <c r="D21" s="54">
        <f>+'Copy Allocation Report Here'!C92</f>
        <v>72289.659999999989</v>
      </c>
      <c r="E21" s="55">
        <f>+'Copy Allocation Report Here'!F92</f>
        <v>1120515.9099999999</v>
      </c>
    </row>
    <row r="22" spans="1:5" x14ac:dyDescent="0.25">
      <c r="A22" s="52"/>
      <c r="B22" s="13" t="s">
        <v>0</v>
      </c>
      <c r="C22" s="13"/>
      <c r="D22" s="54">
        <f>+'Copy Allocation Report Here'!C99</f>
        <v>803.63</v>
      </c>
      <c r="E22" s="55">
        <f>+'Copy Allocation Report Here'!F99</f>
        <v>13164.63</v>
      </c>
    </row>
    <row r="23" spans="1:5" x14ac:dyDescent="0.25">
      <c r="A23" s="52"/>
      <c r="B23" s="13" t="s">
        <v>38</v>
      </c>
      <c r="C23" s="13"/>
      <c r="D23" s="54">
        <f>+'Copy Allocation Report Here'!C115</f>
        <v>1130042.7500000002</v>
      </c>
      <c r="E23" s="55">
        <f>+'Copy Allocation Report Here'!F115</f>
        <v>15442683.220000001</v>
      </c>
    </row>
    <row r="24" spans="1:5" x14ac:dyDescent="0.25">
      <c r="A24" s="52"/>
      <c r="B24" s="13" t="s">
        <v>39</v>
      </c>
      <c r="C24" s="13"/>
      <c r="D24" s="54">
        <f>+'Copy Allocation Report Here'!C127</f>
        <v>1513407.19</v>
      </c>
      <c r="E24" s="55">
        <f>+'Copy Allocation Report Here'!F127</f>
        <v>17598017.77</v>
      </c>
    </row>
    <row r="25" spans="1:5" x14ac:dyDescent="0.25">
      <c r="A25" s="52"/>
      <c r="B25" s="13" t="s">
        <v>40</v>
      </c>
      <c r="C25" s="13"/>
      <c r="D25" s="54">
        <f>+'Copy Allocation Report Here'!C132</f>
        <v>310297.65999999997</v>
      </c>
      <c r="E25" s="55">
        <f>+'Copy Allocation Report Here'!F132</f>
        <v>4025874.55</v>
      </c>
    </row>
    <row r="26" spans="1:5" x14ac:dyDescent="0.25">
      <c r="A26" s="52"/>
      <c r="B26" s="13" t="s">
        <v>41</v>
      </c>
      <c r="C26" s="13"/>
      <c r="D26" s="54">
        <f>+'Copy Allocation Report Here'!C141</f>
        <v>57135.20999999997</v>
      </c>
      <c r="E26" s="55">
        <f>+'Copy Allocation Report Here'!F141</f>
        <v>3967224.6999999997</v>
      </c>
    </row>
    <row r="27" spans="1:5" x14ac:dyDescent="0.25">
      <c r="A27" s="52"/>
      <c r="B27" s="13"/>
      <c r="C27" s="13" t="s">
        <v>42</v>
      </c>
      <c r="D27" s="59">
        <f>SUM(D18:D26)</f>
        <v>4862573.66</v>
      </c>
      <c r="E27" s="60">
        <f>SUM(E18:E26)</f>
        <v>64044289.530000001</v>
      </c>
    </row>
    <row r="28" spans="1:5" ht="15.75" thickBot="1" x14ac:dyDescent="0.3">
      <c r="A28" s="52" t="s">
        <v>43</v>
      </c>
      <c r="B28" s="13"/>
      <c r="C28" s="13"/>
      <c r="D28" s="61">
        <f>D16-D27</f>
        <v>748865.45000000112</v>
      </c>
      <c r="E28" s="62">
        <f>E16-E27</f>
        <v>13563073.830000013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243659946</v>
      </c>
      <c r="E30" s="64">
        <f>E52</f>
        <v>237626064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3.0734039890167302E-3</v>
      </c>
      <c r="E32" s="68">
        <f>E28/E30</f>
        <v>5.707738284971977E-2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9">
        <f>+'Copy Other Data Here'!C18</f>
        <v>640317803</v>
      </c>
      <c r="E40" s="120">
        <f>+'Copy Other Data Here'!C30</f>
        <v>627219548</v>
      </c>
    </row>
    <row r="41" spans="1:5" x14ac:dyDescent="0.25">
      <c r="A41" s="52" t="s">
        <v>50</v>
      </c>
      <c r="B41" s="13"/>
      <c r="C41" s="13"/>
      <c r="D41" s="56">
        <f>+'Copy Other Data Here'!C19</f>
        <v>-331116263</v>
      </c>
      <c r="E41" s="57">
        <f>+'Copy Other Data Here'!C31</f>
        <v>-324291086</v>
      </c>
    </row>
    <row r="42" spans="1:5" x14ac:dyDescent="0.25">
      <c r="A42" s="52" t="s">
        <v>51</v>
      </c>
      <c r="B42" s="13"/>
      <c r="C42" s="13"/>
      <c r="D42" s="58">
        <f>D40+D41</f>
        <v>309201540</v>
      </c>
      <c r="E42" s="53">
        <f>E40+E41</f>
        <v>302928462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-3594740</v>
      </c>
      <c r="E46" s="55">
        <f>+'Copy Other Data Here'!C33</f>
        <v>-3062829</v>
      </c>
    </row>
    <row r="47" spans="1:5" x14ac:dyDescent="0.25">
      <c r="A47" s="52"/>
      <c r="B47" s="13" t="s">
        <v>55</v>
      </c>
      <c r="C47" s="13"/>
      <c r="D47" s="54">
        <f>+'Copy Other Data Here'!C23</f>
        <v>-72749492</v>
      </c>
      <c r="E47" s="55">
        <f>+'Copy Other Data Here'!C35</f>
        <v>-72749492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232857308</v>
      </c>
      <c r="E49" s="53">
        <f>E42+SUM(E45:E48)</f>
        <v>227116141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+'Copy Other Data Here'!C25</f>
        <v>10802638</v>
      </c>
      <c r="E51" s="57">
        <f>+'Copy Other Data Here'!C37</f>
        <v>10509923</v>
      </c>
    </row>
    <row r="52" spans="1:5" ht="15.75" thickBot="1" x14ac:dyDescent="0.3">
      <c r="A52" s="69" t="s">
        <v>59</v>
      </c>
      <c r="B52" s="70"/>
      <c r="C52" s="70"/>
      <c r="D52" s="76">
        <f>D49+D51</f>
        <v>243659946</v>
      </c>
      <c r="E52" s="77">
        <f>E49+E51</f>
        <v>237626064</v>
      </c>
    </row>
    <row r="53" spans="1:5" x14ac:dyDescent="0.25">
      <c r="D53" s="47"/>
      <c r="E53" s="47"/>
    </row>
    <row r="54" spans="1:5" x14ac:dyDescent="0.25">
      <c r="A54" s="41" t="s">
        <v>60</v>
      </c>
      <c r="D54" s="47"/>
      <c r="E54" s="47"/>
    </row>
    <row r="55" spans="1:5" x14ac:dyDescent="0.25">
      <c r="A55" s="41" t="s">
        <v>314</v>
      </c>
      <c r="D55" s="47"/>
      <c r="E55" s="47"/>
    </row>
    <row r="56" spans="1:5" x14ac:dyDescent="0.25">
      <c r="A56" s="41" t="s">
        <v>61</v>
      </c>
      <c r="D56" s="47"/>
      <c r="E56" s="47"/>
    </row>
    <row r="57" spans="1:5" x14ac:dyDescent="0.25">
      <c r="A57" s="41" t="s">
        <v>62</v>
      </c>
      <c r="D57" s="47"/>
      <c r="E57" s="47"/>
    </row>
    <row r="58" spans="1:5" x14ac:dyDescent="0.25">
      <c r="D58" s="47"/>
      <c r="E58" s="47"/>
    </row>
    <row r="59" spans="1:5" x14ac:dyDescent="0.25">
      <c r="A59" s="41" t="s">
        <v>63</v>
      </c>
      <c r="D59" s="47"/>
      <c r="E59" s="47"/>
    </row>
    <row r="60" spans="1:5" x14ac:dyDescent="0.25">
      <c r="A60" s="41" t="s">
        <v>64</v>
      </c>
      <c r="D60" s="47"/>
      <c r="E60" s="47"/>
    </row>
    <row r="61" spans="1:5" x14ac:dyDescent="0.25">
      <c r="A61" s="41" t="s">
        <v>65</v>
      </c>
      <c r="D61" s="47"/>
      <c r="E61" s="47"/>
    </row>
    <row r="62" spans="1:5" x14ac:dyDescent="0.25">
      <c r="A62" s="41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16" zoomScaleNormal="100" zoomScaleSheetLayoutView="70" workbookViewId="0">
      <selection activeCell="CI13" sqref="CI13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0" t="str">
        <f>"Month and Twelve Months Ended " &amp; TEXT(DATE(YEAR(StatementDate),MONTH(StatementDate),1)-1,"m/d/yyy")</f>
        <v>Month and Twelve Months Ended 11/30/2015</v>
      </c>
      <c r="B5" s="180"/>
      <c r="C5" s="180"/>
      <c r="D5" s="180"/>
      <c r="E5" s="180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22951960.619999997</v>
      </c>
      <c r="E10" s="55">
        <f>+'Copy Allocation Report Here'!G10</f>
        <v>196378612.12</v>
      </c>
    </row>
    <row r="11" spans="1:5" x14ac:dyDescent="0.25">
      <c r="A11" s="52"/>
      <c r="B11" s="13" t="s">
        <v>28</v>
      </c>
      <c r="C11" s="13"/>
      <c r="D11" s="54">
        <f>+'Copy Allocation Report Here'!D14</f>
        <v>1899253.68</v>
      </c>
      <c r="E11" s="55">
        <f>+'Copy Allocation Report Here'!G14</f>
        <v>20391995.16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72722.10999999987</v>
      </c>
      <c r="E12" s="57">
        <f>+'Copy Allocation Report Here'!G19-'Copy Allocation Report Here'!G14</f>
        <v>1059664.6699999981</v>
      </c>
    </row>
    <row r="13" spans="1:5" x14ac:dyDescent="0.25">
      <c r="A13" s="52"/>
      <c r="B13" s="13"/>
      <c r="C13" s="13"/>
      <c r="D13" s="58">
        <f>SUM(D10:D12)</f>
        <v>24923936.409999996</v>
      </c>
      <c r="E13" s="53">
        <f>SUM(E10:E12)</f>
        <v>217830271.94999999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14021773.49</v>
      </c>
      <c r="E14" s="55">
        <f>+'Copy Allocation Report Here'!G29+'Copy Allocation Report Here'!G43</f>
        <v>122403936.03</v>
      </c>
    </row>
    <row r="15" spans="1:5" x14ac:dyDescent="0.25">
      <c r="A15" s="52"/>
      <c r="B15" s="13" t="s">
        <v>32</v>
      </c>
      <c r="C15" s="13"/>
      <c r="D15" s="54">
        <f>+'Copy Allocation Report Here'!D45</f>
        <v>1568078.67</v>
      </c>
      <c r="E15" s="55">
        <f>+'Copy Allocation Report Here'!G45</f>
        <v>18434514.010000002</v>
      </c>
    </row>
    <row r="16" spans="1:5" x14ac:dyDescent="0.25">
      <c r="A16" s="52" t="s">
        <v>33</v>
      </c>
      <c r="B16" s="13"/>
      <c r="C16" s="13"/>
      <c r="D16" s="59">
        <f>D13-D14-D15</f>
        <v>9334084.2499999963</v>
      </c>
      <c r="E16" s="60">
        <f>E13-E14-E15</f>
        <v>76991821.909999982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Here'!D49</f>
        <v>28304.23</v>
      </c>
      <c r="E18" s="53">
        <f>'Copy Allocation Report Here'!G49</f>
        <v>334526.53999999998</v>
      </c>
    </row>
    <row r="19" spans="1:5" x14ac:dyDescent="0.25">
      <c r="A19" s="52"/>
      <c r="B19" s="13" t="s">
        <v>35</v>
      </c>
      <c r="C19" s="13"/>
      <c r="D19" s="54">
        <f>+'Copy Allocation Report Here'!D77</f>
        <v>1209960.96</v>
      </c>
      <c r="E19" s="55">
        <f>+'Copy Allocation Report Here'!G77</f>
        <v>15982221.219999999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543382.96000000008</v>
      </c>
      <c r="E20" s="55">
        <f>+'Copy Allocation Report Here'!G85</f>
        <v>5597542.9699999997</v>
      </c>
    </row>
    <row r="21" spans="1:5" x14ac:dyDescent="0.25">
      <c r="A21" s="52"/>
      <c r="B21" s="13" t="s">
        <v>37</v>
      </c>
      <c r="C21" s="13"/>
      <c r="D21" s="54">
        <f>+'Copy Allocation Report Here'!D92</f>
        <v>76982.079999999987</v>
      </c>
      <c r="E21" s="55">
        <f>+'Copy Allocation Report Here'!G92</f>
        <v>1095851.1500000001</v>
      </c>
    </row>
    <row r="22" spans="1:5" x14ac:dyDescent="0.25">
      <c r="A22" s="52"/>
      <c r="B22" s="13" t="s">
        <v>0</v>
      </c>
      <c r="C22" s="13"/>
      <c r="D22" s="54">
        <f>+'Copy Allocation Report Here'!D99</f>
        <v>869.18</v>
      </c>
      <c r="E22" s="55">
        <f>+'Copy Allocation Report Here'!G99</f>
        <v>13533.81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1306783.5300000003</v>
      </c>
      <c r="E23" s="55">
        <f>+'Copy Allocation Report Here'!G115</f>
        <v>15567627.159999998</v>
      </c>
    </row>
    <row r="24" spans="1:5" x14ac:dyDescent="0.25">
      <c r="A24" s="52"/>
      <c r="B24" s="13" t="s">
        <v>39</v>
      </c>
      <c r="C24" s="13"/>
      <c r="D24" s="54">
        <f>+'Copy Allocation Report Here'!D127</f>
        <v>1512572.44</v>
      </c>
      <c r="E24" s="55">
        <f>+'Copy Allocation Report Here'!G127</f>
        <v>17676129.719999999</v>
      </c>
    </row>
    <row r="25" spans="1:5" x14ac:dyDescent="0.25">
      <c r="A25" s="52"/>
      <c r="B25" s="13" t="s">
        <v>40</v>
      </c>
      <c r="C25" s="13"/>
      <c r="D25" s="54">
        <f>+'Copy Allocation Report Here'!D132</f>
        <v>322106.71000000002</v>
      </c>
      <c r="E25" s="55">
        <f>+'Copy Allocation Report Here'!G132</f>
        <v>4005332.96</v>
      </c>
    </row>
    <row r="26" spans="1:5" x14ac:dyDescent="0.25">
      <c r="A26" s="52"/>
      <c r="B26" s="13" t="s">
        <v>41</v>
      </c>
      <c r="C26" s="13"/>
      <c r="D26" s="54">
        <f>+'Copy Allocation Report Here'!D141</f>
        <v>659238.92999999982</v>
      </c>
      <c r="E26" s="55">
        <f>+'Copy Allocation Report Here'!G141</f>
        <v>2958512.09</v>
      </c>
    </row>
    <row r="27" spans="1:5" x14ac:dyDescent="0.25">
      <c r="A27" s="52"/>
      <c r="B27" s="13"/>
      <c r="C27" s="13" t="s">
        <v>42</v>
      </c>
      <c r="D27" s="59">
        <f>SUM(D18:D26)</f>
        <v>5660201.0200000005</v>
      </c>
      <c r="E27" s="60">
        <f>SUM(E18:E26)</f>
        <v>63231277.61999999</v>
      </c>
    </row>
    <row r="28" spans="1:5" ht="15.75" thickBot="1" x14ac:dyDescent="0.3">
      <c r="A28" s="52" t="s">
        <v>43</v>
      </c>
      <c r="B28" s="13"/>
      <c r="C28" s="13"/>
      <c r="D28" s="61">
        <f>D16-D27</f>
        <v>3673883.2299999958</v>
      </c>
      <c r="E28" s="62">
        <f>E16-E27</f>
        <v>13760544.289999992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247622356</v>
      </c>
      <c r="E30" s="64">
        <f>E52</f>
        <v>238993240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1.4836637892258791E-2</v>
      </c>
      <c r="E32" s="68">
        <f>E28/E30</f>
        <v>5.7577127662690339E-2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Here'!D18</f>
        <v>645142952.5</v>
      </c>
      <c r="E40" s="120">
        <f>+'Copy Other Data Here'!D30</f>
        <v>629642061</v>
      </c>
    </row>
    <row r="41" spans="1:5" x14ac:dyDescent="0.25">
      <c r="A41" s="82" t="s">
        <v>50</v>
      </c>
      <c r="B41" s="3"/>
      <c r="C41" s="13"/>
      <c r="D41" s="56">
        <f>+'Copy Other Data Here'!D19</f>
        <v>-332345018</v>
      </c>
      <c r="E41" s="57">
        <f>+'Copy Other Data Here'!D31</f>
        <v>-325530482</v>
      </c>
    </row>
    <row r="42" spans="1:5" x14ac:dyDescent="0.25">
      <c r="A42" s="82" t="s">
        <v>51</v>
      </c>
      <c r="B42" s="3"/>
      <c r="C42" s="13"/>
      <c r="D42" s="58">
        <f>D40+D41</f>
        <v>312797934.5</v>
      </c>
      <c r="E42" s="53">
        <f>E40+E41</f>
        <v>304111579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-3589341</v>
      </c>
      <c r="E46" s="55">
        <f>+'Copy Other Data Here'!D33</f>
        <v>-3104147</v>
      </c>
    </row>
    <row r="47" spans="1:5" x14ac:dyDescent="0.25">
      <c r="A47" s="82"/>
      <c r="B47" s="3" t="s">
        <v>55</v>
      </c>
      <c r="C47" s="13"/>
      <c r="D47" s="54">
        <f>+'Copy Other Data Here'!D23</f>
        <v>-72562283</v>
      </c>
      <c r="E47" s="55">
        <f>+'Copy Other Data Here'!D35</f>
        <v>-72562283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236646310.5</v>
      </c>
      <c r="E49" s="53">
        <f>E42+SUM(E45:E48)</f>
        <v>228445149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10976045.5</v>
      </c>
      <c r="E51" s="57">
        <f>+'Copy Other Data Here'!D37</f>
        <v>10548091</v>
      </c>
    </row>
    <row r="52" spans="1:5" ht="15.75" thickBot="1" x14ac:dyDescent="0.3">
      <c r="A52" s="83" t="s">
        <v>59</v>
      </c>
      <c r="B52" s="84"/>
      <c r="C52" s="70"/>
      <c r="D52" s="76">
        <f>D49+D51</f>
        <v>247622356</v>
      </c>
      <c r="E52" s="77">
        <f>E49+E51</f>
        <v>238993240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4" zoomScaleNormal="100" zoomScaleSheetLayoutView="80" workbookViewId="0">
      <selection activeCell="CI13" sqref="CI13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0" t="str">
        <f>"Month and Twelve Months Ended " &amp; TEXT(StatementDate,"m/d/yyy")</f>
        <v>Month and Twelve Months Ended 12/31/2015</v>
      </c>
      <c r="B5" s="180"/>
      <c r="C5" s="180"/>
      <c r="D5" s="180"/>
      <c r="E5" s="180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29899875.34</v>
      </c>
      <c r="E10" s="55">
        <f>+'Copy Allocation Report Here'!H10</f>
        <v>194465889.73000002</v>
      </c>
    </row>
    <row r="11" spans="1:5" x14ac:dyDescent="0.25">
      <c r="A11" s="52"/>
      <c r="B11" s="13" t="s">
        <v>28</v>
      </c>
      <c r="C11" s="13"/>
      <c r="D11" s="54">
        <f>+'Copy Allocation Report Here'!E14</f>
        <v>1783665.47</v>
      </c>
      <c r="E11" s="55">
        <f>+'Copy Allocation Report Here'!H14</f>
        <v>20426803.710000001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75980.89000000013</v>
      </c>
      <c r="E12" s="57">
        <f>+'Copy Allocation Report Here'!H19-'Copy Allocation Report Here'!H14</f>
        <v>1001984.7899999954</v>
      </c>
    </row>
    <row r="13" spans="1:5" x14ac:dyDescent="0.25">
      <c r="A13" s="52"/>
      <c r="B13" s="13"/>
      <c r="C13" s="13"/>
      <c r="D13" s="58">
        <f>SUM(D10:D12)</f>
        <v>31759521.699999999</v>
      </c>
      <c r="E13" s="53">
        <f>SUM(E10:E12)</f>
        <v>215894678.23000002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18123476.030000001</v>
      </c>
      <c r="E14" s="55">
        <f>+'Copy Allocation Report Here'!H29+'Copy Allocation Report Here'!H43</f>
        <v>119769690.25</v>
      </c>
    </row>
    <row r="15" spans="1:5" x14ac:dyDescent="0.25">
      <c r="A15" s="52"/>
      <c r="B15" s="13" t="s">
        <v>32</v>
      </c>
      <c r="C15" s="13"/>
      <c r="D15" s="54">
        <f>+'Copy Allocation Report Here'!E45</f>
        <v>2500080.1800000002</v>
      </c>
      <c r="E15" s="55">
        <f>+'Copy Allocation Report Here'!H45</f>
        <v>18050996.629999999</v>
      </c>
    </row>
    <row r="16" spans="1:5" x14ac:dyDescent="0.25">
      <c r="A16" s="52" t="s">
        <v>33</v>
      </c>
      <c r="B16" s="13"/>
      <c r="C16" s="13"/>
      <c r="D16" s="59">
        <f>D13-D14-D15</f>
        <v>11135965.489999998</v>
      </c>
      <c r="E16" s="60">
        <f>E13-E14-E15</f>
        <v>78073991.350000024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Here'!E49</f>
        <v>30990.06</v>
      </c>
      <c r="E18" s="53">
        <f>'Copy Allocation Report Here'!H49</f>
        <v>337721.95</v>
      </c>
    </row>
    <row r="19" spans="1:5" x14ac:dyDescent="0.25">
      <c r="A19" s="52"/>
      <c r="B19" s="13" t="s">
        <v>35</v>
      </c>
      <c r="C19" s="13"/>
      <c r="D19" s="54">
        <f>+'Copy Allocation Report Here'!E77</f>
        <v>1596055.8399999999</v>
      </c>
      <c r="E19" s="55">
        <f>+'Copy Allocation Report Here'!H77</f>
        <v>16008083.060000001</v>
      </c>
    </row>
    <row r="20" spans="1:5" x14ac:dyDescent="0.25">
      <c r="A20" s="52"/>
      <c r="B20" s="13" t="s">
        <v>36</v>
      </c>
      <c r="C20" s="13"/>
      <c r="D20" s="54">
        <f>+'Copy Allocation Report Here'!E85</f>
        <v>543856.43000000005</v>
      </c>
      <c r="E20" s="55">
        <f>+'Copy Allocation Report Here'!H85</f>
        <v>5661703.1000000006</v>
      </c>
    </row>
    <row r="21" spans="1:5" x14ac:dyDescent="0.25">
      <c r="A21" s="52"/>
      <c r="B21" s="13" t="s">
        <v>37</v>
      </c>
      <c r="C21" s="13"/>
      <c r="D21" s="54">
        <f>+'Copy Allocation Report Here'!E92</f>
        <v>103279.45</v>
      </c>
      <c r="E21" s="55">
        <f>+'Copy Allocation Report Here'!H92</f>
        <v>1124812.77</v>
      </c>
    </row>
    <row r="22" spans="1:5" x14ac:dyDescent="0.25">
      <c r="A22" s="52"/>
      <c r="B22" s="13" t="s">
        <v>0</v>
      </c>
      <c r="C22" s="13"/>
      <c r="D22" s="54">
        <f>+'Copy Allocation Report Here'!E99</f>
        <v>522.76</v>
      </c>
      <c r="E22" s="55">
        <f>+'Copy Allocation Report Here'!H99</f>
        <v>12625.27</v>
      </c>
    </row>
    <row r="23" spans="1:5" x14ac:dyDescent="0.25">
      <c r="A23" s="52"/>
      <c r="B23" s="13" t="s">
        <v>38</v>
      </c>
      <c r="C23" s="13"/>
      <c r="D23" s="54">
        <f>+'Copy Allocation Report Here'!E115</f>
        <v>1759206.48</v>
      </c>
      <c r="E23" s="55">
        <f>+'Copy Allocation Report Here'!H115</f>
        <v>15622373.020000001</v>
      </c>
    </row>
    <row r="24" spans="1:5" x14ac:dyDescent="0.25">
      <c r="A24" s="52"/>
      <c r="B24" s="13" t="s">
        <v>39</v>
      </c>
      <c r="C24" s="13"/>
      <c r="D24" s="54">
        <f>+'Copy Allocation Report Here'!E127</f>
        <v>5338281.04</v>
      </c>
      <c r="E24" s="55">
        <f>+'Copy Allocation Report Here'!H127</f>
        <v>21571819.920000002</v>
      </c>
    </row>
    <row r="25" spans="1:5" x14ac:dyDescent="0.25">
      <c r="A25" s="52"/>
      <c r="B25" s="13" t="s">
        <v>40</v>
      </c>
      <c r="C25" s="13"/>
      <c r="D25" s="54">
        <f>+'Copy Allocation Report Here'!E132</f>
        <v>362443.43</v>
      </c>
      <c r="E25" s="55">
        <f>+'Copy Allocation Report Here'!H132</f>
        <v>3984398.04</v>
      </c>
    </row>
    <row r="26" spans="1:5" x14ac:dyDescent="0.25">
      <c r="A26" s="52"/>
      <c r="B26" s="13" t="s">
        <v>41</v>
      </c>
      <c r="C26" s="13"/>
      <c r="D26" s="54">
        <f>+'Copy Allocation Report Here'!E141</f>
        <v>116021.68999999999</v>
      </c>
      <c r="E26" s="55">
        <f>+'Copy Allocation Report Here'!H141</f>
        <v>1744805.0599999998</v>
      </c>
    </row>
    <row r="27" spans="1:5" x14ac:dyDescent="0.25">
      <c r="A27" s="52"/>
      <c r="B27" s="13"/>
      <c r="C27" s="13" t="s">
        <v>42</v>
      </c>
      <c r="D27" s="59">
        <f>SUM(D18:D26)</f>
        <v>9850657.1799999997</v>
      </c>
      <c r="E27" s="60">
        <f>SUM(E18:E26)</f>
        <v>66068342.190000005</v>
      </c>
    </row>
    <row r="28" spans="1:5" ht="15.75" thickBot="1" x14ac:dyDescent="0.3">
      <c r="A28" s="52" t="s">
        <v>43</v>
      </c>
      <c r="B28" s="13"/>
      <c r="C28" s="13"/>
      <c r="D28" s="61">
        <f>D16-D27</f>
        <v>1285308.3099999987</v>
      </c>
      <c r="E28" s="62">
        <f>E16-E27</f>
        <v>12005649.160000019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253536395.5</v>
      </c>
      <c r="E30" s="64">
        <f>E52</f>
        <v>239600695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5.0695219022311878E-3</v>
      </c>
      <c r="E32" s="68">
        <f>E28/E30</f>
        <v>5.0106904573043995E-2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Here'!E18</f>
        <v>654541120</v>
      </c>
      <c r="E40" s="120">
        <f>+'Copy Other Data Here'!E30</f>
        <v>632616854</v>
      </c>
    </row>
    <row r="41" spans="1:5" x14ac:dyDescent="0.25">
      <c r="A41" s="82" t="s">
        <v>50</v>
      </c>
      <c r="B41" s="3"/>
      <c r="C41" s="13"/>
      <c r="D41" s="56">
        <f>+'Copy Other Data Here'!E19</f>
        <v>-335114607</v>
      </c>
      <c r="E41" s="57">
        <f>+'Copy Other Data Here'!E31</f>
        <v>-326886721</v>
      </c>
    </row>
    <row r="42" spans="1:5" x14ac:dyDescent="0.25">
      <c r="A42" s="82" t="s">
        <v>51</v>
      </c>
      <c r="B42" s="3"/>
      <c r="C42" s="13"/>
      <c r="D42" s="58">
        <f>D40+D41</f>
        <v>319426513</v>
      </c>
      <c r="E42" s="53">
        <f>E40+E41</f>
        <v>305730133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-3582578</v>
      </c>
      <c r="E46" s="55">
        <f>+'Copy Other Data Here'!E33</f>
        <v>-3175125</v>
      </c>
    </row>
    <row r="47" spans="1:5" x14ac:dyDescent="0.25">
      <c r="A47" s="82"/>
      <c r="B47" s="3" t="s">
        <v>55</v>
      </c>
      <c r="C47" s="13"/>
      <c r="D47" s="54">
        <f>+'Copy Other Data Here'!E23</f>
        <v>-73572374</v>
      </c>
      <c r="E47" s="55">
        <f>+'Copy Other Data Here'!E35</f>
        <v>-73572374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242271561</v>
      </c>
      <c r="E49" s="53">
        <f>E42+SUM(E45:E48)</f>
        <v>228982634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11264834.5</v>
      </c>
      <c r="E51" s="57">
        <f>+'Copy Other Data Here'!E37</f>
        <v>10618061</v>
      </c>
    </row>
    <row r="52" spans="1:5" ht="15.75" thickBot="1" x14ac:dyDescent="0.3">
      <c r="A52" s="83" t="s">
        <v>59</v>
      </c>
      <c r="B52" s="84"/>
      <c r="C52" s="70"/>
      <c r="D52" s="76">
        <f>D49+D51</f>
        <v>253536395.5</v>
      </c>
      <c r="E52" s="77">
        <f>E49+E51</f>
        <v>239600695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opLeftCell="A52" zoomScaleNormal="100" zoomScaleSheetLayoutView="100" workbookViewId="0">
      <pane xSplit="2" topLeftCell="C1" activePane="topRight" state="frozen"/>
      <selection activeCell="CI13" sqref="CI13"/>
      <selection pane="topRight" activeCell="C1" sqref="C1:H1048576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6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276</v>
      </c>
    </row>
    <row r="3" spans="1:8" x14ac:dyDescent="0.25">
      <c r="A3" s="41" t="s">
        <v>277</v>
      </c>
      <c r="B3" s="90">
        <v>42369</v>
      </c>
      <c r="C3" s="122"/>
      <c r="D3" s="122"/>
      <c r="E3" s="122"/>
      <c r="F3" s="122"/>
      <c r="G3" s="122"/>
      <c r="H3" s="122"/>
    </row>
    <row r="4" spans="1:8" ht="15.75" thickBot="1" x14ac:dyDescent="0.3">
      <c r="B4" s="90"/>
      <c r="C4" s="122"/>
      <c r="D4" s="122"/>
      <c r="E4" s="122"/>
      <c r="F4" s="122"/>
      <c r="G4" s="122"/>
      <c r="H4" s="122"/>
    </row>
    <row r="5" spans="1:8" ht="18" customHeight="1" x14ac:dyDescent="0.25">
      <c r="A5" s="194"/>
      <c r="B5" s="195"/>
      <c r="C5" s="190" t="s">
        <v>312</v>
      </c>
      <c r="D5" s="191"/>
      <c r="E5" s="192"/>
      <c r="F5" s="190" t="s">
        <v>313</v>
      </c>
      <c r="G5" s="191"/>
      <c r="H5" s="193"/>
    </row>
    <row r="6" spans="1:8" s="108" customFormat="1" ht="45.75" thickBot="1" x14ac:dyDescent="0.3">
      <c r="A6" s="188" t="s">
        <v>311</v>
      </c>
      <c r="B6" s="189"/>
      <c r="C6" s="141">
        <v>42308</v>
      </c>
      <c r="D6" s="141">
        <v>42338</v>
      </c>
      <c r="E6" s="141">
        <v>42369</v>
      </c>
      <c r="F6" s="142" t="s">
        <v>323</v>
      </c>
      <c r="G6" s="142" t="s">
        <v>321</v>
      </c>
      <c r="H6" s="142" t="s">
        <v>322</v>
      </c>
    </row>
    <row r="7" spans="1:8" x14ac:dyDescent="0.25">
      <c r="A7" s="109" t="s">
        <v>90</v>
      </c>
      <c r="B7" s="92"/>
      <c r="C7" s="143"/>
      <c r="D7" s="144"/>
      <c r="E7" s="145"/>
      <c r="F7" s="143"/>
      <c r="G7" s="144"/>
      <c r="H7" s="145"/>
    </row>
    <row r="8" spans="1:8" x14ac:dyDescent="0.25">
      <c r="A8" s="93" t="s">
        <v>91</v>
      </c>
      <c r="B8" s="94" t="s">
        <v>92</v>
      </c>
      <c r="C8" s="146">
        <v>5506971.2199999997</v>
      </c>
      <c r="D8" s="147">
        <v>13724887.67</v>
      </c>
      <c r="E8" s="148">
        <v>17260582.66</v>
      </c>
      <c r="F8" s="146">
        <v>109960471.31999999</v>
      </c>
      <c r="G8" s="147">
        <v>105855550.84999999</v>
      </c>
      <c r="H8" s="148">
        <v>105429667.03</v>
      </c>
    </row>
    <row r="9" spans="1:8" x14ac:dyDescent="0.25">
      <c r="A9" s="93" t="s">
        <v>93</v>
      </c>
      <c r="B9" s="94" t="s">
        <v>94</v>
      </c>
      <c r="C9" s="146">
        <v>5478166.7800000003</v>
      </c>
      <c r="D9" s="147">
        <v>9227072.9499999993</v>
      </c>
      <c r="E9" s="148">
        <v>12639292.68</v>
      </c>
      <c r="F9" s="146">
        <v>93596881.680000007</v>
      </c>
      <c r="G9" s="147">
        <v>90523061.269999996</v>
      </c>
      <c r="H9" s="148">
        <v>89036222.700000003</v>
      </c>
    </row>
    <row r="10" spans="1:8" x14ac:dyDescent="0.25">
      <c r="A10" s="109" t="s">
        <v>95</v>
      </c>
      <c r="B10" s="92"/>
      <c r="C10" s="149">
        <f t="shared" ref="C10:H10" si="0">+C8+C9</f>
        <v>10985138</v>
      </c>
      <c r="D10" s="150">
        <f t="shared" si="0"/>
        <v>22951960.619999997</v>
      </c>
      <c r="E10" s="151">
        <f t="shared" si="0"/>
        <v>29899875.34</v>
      </c>
      <c r="F10" s="149">
        <f t="shared" si="0"/>
        <v>203557353</v>
      </c>
      <c r="G10" s="150">
        <f t="shared" si="0"/>
        <v>196378612.12</v>
      </c>
      <c r="H10" s="152">
        <f t="shared" si="0"/>
        <v>194465889.73000002</v>
      </c>
    </row>
    <row r="11" spans="1:8" x14ac:dyDescent="0.25">
      <c r="A11" s="110"/>
      <c r="B11" s="92"/>
      <c r="C11" s="146"/>
      <c r="D11" s="147"/>
      <c r="E11" s="148"/>
      <c r="F11" s="146"/>
      <c r="G11" s="147"/>
      <c r="H11" s="148"/>
    </row>
    <row r="12" spans="1:8" x14ac:dyDescent="0.25">
      <c r="A12" s="109" t="s">
        <v>96</v>
      </c>
      <c r="B12" s="92"/>
      <c r="C12" s="146"/>
      <c r="D12" s="147"/>
      <c r="E12" s="148"/>
      <c r="F12" s="146"/>
      <c r="G12" s="147"/>
      <c r="H12" s="148"/>
    </row>
    <row r="13" spans="1:8" x14ac:dyDescent="0.25">
      <c r="A13" s="93" t="s">
        <v>97</v>
      </c>
      <c r="B13" s="94" t="s">
        <v>98</v>
      </c>
      <c r="C13" s="146">
        <v>62426.48</v>
      </c>
      <c r="D13" s="147">
        <v>67077.19</v>
      </c>
      <c r="E13" s="148">
        <v>65187.58</v>
      </c>
      <c r="F13" s="146">
        <v>675698.8</v>
      </c>
      <c r="G13" s="147">
        <v>670635.47</v>
      </c>
      <c r="H13" s="148">
        <v>676229</v>
      </c>
    </row>
    <row r="14" spans="1:8" x14ac:dyDescent="0.25">
      <c r="A14" s="111" t="s">
        <v>99</v>
      </c>
      <c r="B14" s="94" t="s">
        <v>100</v>
      </c>
      <c r="C14" s="146">
        <v>1769882.24</v>
      </c>
      <c r="D14" s="147">
        <v>1899253.68</v>
      </c>
      <c r="E14" s="148">
        <v>1783665.47</v>
      </c>
      <c r="F14" s="146">
        <v>20266829.609999999</v>
      </c>
      <c r="G14" s="147">
        <v>20391995.16</v>
      </c>
      <c r="H14" s="148">
        <v>20426803.710000001</v>
      </c>
    </row>
    <row r="15" spans="1:8" x14ac:dyDescent="0.25">
      <c r="A15" s="111" t="s">
        <v>101</v>
      </c>
      <c r="B15" s="94" t="s">
        <v>102</v>
      </c>
      <c r="C15" s="146">
        <v>0</v>
      </c>
      <c r="D15" s="147">
        <v>0</v>
      </c>
      <c r="E15" s="148">
        <v>0</v>
      </c>
      <c r="F15" s="146">
        <v>2371.9</v>
      </c>
      <c r="G15" s="147">
        <v>2371.9</v>
      </c>
      <c r="H15" s="148">
        <v>2371.9</v>
      </c>
    </row>
    <row r="16" spans="1:8" x14ac:dyDescent="0.25">
      <c r="A16" s="111" t="s">
        <v>318</v>
      </c>
      <c r="B16" s="94" t="s">
        <v>319</v>
      </c>
      <c r="C16" s="146">
        <v>6478.7</v>
      </c>
      <c r="D16" s="147">
        <v>6478.7</v>
      </c>
      <c r="E16" s="148">
        <v>6478.7</v>
      </c>
      <c r="F16" s="146">
        <v>77385</v>
      </c>
      <c r="G16" s="147">
        <v>77564.7</v>
      </c>
      <c r="H16" s="148">
        <v>77744.399999999994</v>
      </c>
    </row>
    <row r="17" spans="1:8" x14ac:dyDescent="0.25">
      <c r="A17" s="111" t="s">
        <v>103</v>
      </c>
      <c r="B17" s="94" t="s">
        <v>104</v>
      </c>
      <c r="C17" s="146">
        <v>89538.36</v>
      </c>
      <c r="D17" s="147">
        <v>-833.78</v>
      </c>
      <c r="E17" s="148">
        <v>4314.6099999999997</v>
      </c>
      <c r="F17" s="146">
        <v>315612.83</v>
      </c>
      <c r="G17" s="147">
        <v>309092.59999999998</v>
      </c>
      <c r="H17" s="148">
        <v>245639.49</v>
      </c>
    </row>
    <row r="18" spans="1:8" x14ac:dyDescent="0.25">
      <c r="A18" s="93" t="s">
        <v>105</v>
      </c>
      <c r="B18" s="94" t="s">
        <v>106</v>
      </c>
      <c r="C18" s="146">
        <v>0</v>
      </c>
      <c r="D18" s="147">
        <v>0</v>
      </c>
      <c r="E18" s="148">
        <v>0</v>
      </c>
      <c r="F18" s="146">
        <v>0</v>
      </c>
      <c r="G18" s="147">
        <v>0</v>
      </c>
      <c r="H18" s="148"/>
    </row>
    <row r="19" spans="1:8" x14ac:dyDescent="0.25">
      <c r="A19" s="109" t="s">
        <v>107</v>
      </c>
      <c r="B19" s="92"/>
      <c r="C19" s="149">
        <f t="shared" ref="C19:H19" si="1">SUM(C13:C18)</f>
        <v>1928325.78</v>
      </c>
      <c r="D19" s="150">
        <f t="shared" si="1"/>
        <v>1971975.7899999998</v>
      </c>
      <c r="E19" s="151">
        <f t="shared" si="1"/>
        <v>1859646.36</v>
      </c>
      <c r="F19" s="149">
        <f t="shared" si="1"/>
        <v>21337898.139999997</v>
      </c>
      <c r="G19" s="150">
        <f t="shared" si="1"/>
        <v>21451659.829999998</v>
      </c>
      <c r="H19" s="152">
        <f t="shared" si="1"/>
        <v>21428788.499999996</v>
      </c>
    </row>
    <row r="20" spans="1:8" ht="15.75" thickBot="1" x14ac:dyDescent="0.3">
      <c r="A20" s="109" t="s">
        <v>108</v>
      </c>
      <c r="B20" s="92"/>
      <c r="C20" s="153">
        <f t="shared" ref="C20:H20" si="2">+C19+C10</f>
        <v>12913463.779999999</v>
      </c>
      <c r="D20" s="154">
        <f t="shared" si="2"/>
        <v>24923936.409999996</v>
      </c>
      <c r="E20" s="155">
        <f t="shared" si="2"/>
        <v>31759521.699999999</v>
      </c>
      <c r="F20" s="153">
        <f t="shared" si="2"/>
        <v>224895251.13999999</v>
      </c>
      <c r="G20" s="154">
        <f t="shared" si="2"/>
        <v>217830271.94999999</v>
      </c>
      <c r="H20" s="156">
        <f t="shared" si="2"/>
        <v>215894678.23000002</v>
      </c>
    </row>
    <row r="21" spans="1:8" ht="15.75" thickTop="1" x14ac:dyDescent="0.25">
      <c r="A21" s="91"/>
      <c r="B21" s="92"/>
      <c r="C21" s="146"/>
      <c r="D21" s="147"/>
      <c r="E21" s="148"/>
      <c r="F21" s="146"/>
      <c r="G21" s="147"/>
      <c r="H21" s="148"/>
    </row>
    <row r="22" spans="1:8" x14ac:dyDescent="0.25">
      <c r="A22" s="109" t="s">
        <v>109</v>
      </c>
      <c r="B22" s="92"/>
      <c r="C22" s="146"/>
      <c r="D22" s="147"/>
      <c r="E22" s="148"/>
      <c r="F22" s="146"/>
      <c r="G22" s="147"/>
      <c r="H22" s="148"/>
    </row>
    <row r="23" spans="1:8" x14ac:dyDescent="0.25">
      <c r="A23" s="93" t="s">
        <v>110</v>
      </c>
      <c r="B23" s="94" t="s">
        <v>111</v>
      </c>
      <c r="C23" s="146">
        <v>7674288.46</v>
      </c>
      <c r="D23" s="147">
        <v>10897611.529999999</v>
      </c>
      <c r="E23" s="148">
        <v>13742780.359999999</v>
      </c>
      <c r="F23" s="146">
        <v>120151230.42</v>
      </c>
      <c r="G23" s="147">
        <v>114563655.2</v>
      </c>
      <c r="H23" s="148">
        <v>110945569.79000001</v>
      </c>
    </row>
    <row r="24" spans="1:8" x14ac:dyDescent="0.25">
      <c r="A24" s="93" t="s">
        <v>112</v>
      </c>
      <c r="B24" s="94" t="s">
        <v>113</v>
      </c>
      <c r="C24" s="146">
        <v>0</v>
      </c>
      <c r="D24" s="147">
        <v>0</v>
      </c>
      <c r="E24" s="148">
        <v>0</v>
      </c>
      <c r="F24" s="146">
        <v>0</v>
      </c>
      <c r="G24" s="147">
        <v>0</v>
      </c>
      <c r="H24" s="148"/>
    </row>
    <row r="25" spans="1:8" x14ac:dyDescent="0.25">
      <c r="A25" s="93" t="s">
        <v>114</v>
      </c>
      <c r="B25" s="94" t="s">
        <v>115</v>
      </c>
      <c r="C25" s="146">
        <v>-1293327.23</v>
      </c>
      <c r="D25" s="147">
        <v>2537460.4300000002</v>
      </c>
      <c r="E25" s="148">
        <v>3887765.23</v>
      </c>
      <c r="F25" s="146">
        <v>7622290.4100000001</v>
      </c>
      <c r="G25" s="147">
        <v>6744670.9699999997</v>
      </c>
      <c r="H25" s="148">
        <v>7705451.3099999996</v>
      </c>
    </row>
    <row r="26" spans="1:8" x14ac:dyDescent="0.25">
      <c r="A26" s="93" t="s">
        <v>116</v>
      </c>
      <c r="B26" s="94" t="s">
        <v>117</v>
      </c>
      <c r="C26" s="146">
        <v>0</v>
      </c>
      <c r="D26" s="147">
        <v>588964.4</v>
      </c>
      <c r="E26" s="148">
        <v>499182.59</v>
      </c>
      <c r="F26" s="146">
        <v>4877748.8</v>
      </c>
      <c r="G26" s="147">
        <v>4410655.9000000004</v>
      </c>
      <c r="H26" s="148">
        <v>4432446.3499999996</v>
      </c>
    </row>
    <row r="27" spans="1:8" x14ac:dyDescent="0.25">
      <c r="A27" s="93" t="s">
        <v>118</v>
      </c>
      <c r="B27" s="94" t="s">
        <v>119</v>
      </c>
      <c r="C27" s="146">
        <v>0</v>
      </c>
      <c r="D27" s="147">
        <v>0</v>
      </c>
      <c r="E27" s="148">
        <v>0</v>
      </c>
      <c r="F27" s="146">
        <v>-4088853.59</v>
      </c>
      <c r="G27" s="147">
        <v>-3274658.48</v>
      </c>
      <c r="H27" s="148">
        <v>-3274658.48</v>
      </c>
    </row>
    <row r="28" spans="1:8" x14ac:dyDescent="0.25">
      <c r="A28" s="93" t="s">
        <v>120</v>
      </c>
      <c r="B28" s="94" t="s">
        <v>121</v>
      </c>
      <c r="C28" s="146">
        <v>-1277.98</v>
      </c>
      <c r="D28" s="147">
        <v>-2262.87</v>
      </c>
      <c r="E28" s="148">
        <v>-6252.15</v>
      </c>
      <c r="F28" s="146">
        <v>-40718.019999999997</v>
      </c>
      <c r="G28" s="147">
        <v>-40387.56</v>
      </c>
      <c r="H28" s="148">
        <v>-39118.720000000001</v>
      </c>
    </row>
    <row r="29" spans="1:8" x14ac:dyDescent="0.25">
      <c r="A29" s="109" t="s">
        <v>122</v>
      </c>
      <c r="B29" s="92"/>
      <c r="C29" s="149">
        <f t="shared" ref="C29:H29" si="3">SUM(C23:C28)</f>
        <v>6379683.25</v>
      </c>
      <c r="D29" s="150">
        <f t="shared" si="3"/>
        <v>14021773.49</v>
      </c>
      <c r="E29" s="151">
        <f t="shared" si="3"/>
        <v>18123476.030000001</v>
      </c>
      <c r="F29" s="149">
        <f t="shared" si="3"/>
        <v>128521698.02</v>
      </c>
      <c r="G29" s="150">
        <f t="shared" si="3"/>
        <v>122403936.03</v>
      </c>
      <c r="H29" s="152">
        <f t="shared" si="3"/>
        <v>119769690.25</v>
      </c>
    </row>
    <row r="30" spans="1:8" x14ac:dyDescent="0.25">
      <c r="A30" s="91"/>
      <c r="B30" s="92"/>
      <c r="C30" s="146"/>
      <c r="D30" s="147"/>
      <c r="E30" s="148"/>
      <c r="F30" s="146"/>
      <c r="G30" s="147"/>
      <c r="H30" s="148"/>
    </row>
    <row r="31" spans="1:8" x14ac:dyDescent="0.25">
      <c r="A31" s="109" t="s">
        <v>123</v>
      </c>
      <c r="B31" s="92"/>
      <c r="C31" s="146"/>
      <c r="D31" s="147"/>
      <c r="E31" s="148"/>
      <c r="F31" s="146"/>
      <c r="G31" s="147"/>
      <c r="H31" s="148"/>
    </row>
    <row r="32" spans="1:8" x14ac:dyDescent="0.25">
      <c r="A32" s="93" t="s">
        <v>124</v>
      </c>
      <c r="B32" s="94" t="s">
        <v>125</v>
      </c>
      <c r="C32" s="146">
        <v>0</v>
      </c>
      <c r="D32" s="147">
        <v>0</v>
      </c>
      <c r="E32" s="148">
        <v>0</v>
      </c>
      <c r="F32" s="146">
        <v>0</v>
      </c>
      <c r="G32" s="147">
        <v>0</v>
      </c>
      <c r="H32" s="148">
        <v>0</v>
      </c>
    </row>
    <row r="33" spans="1:8" x14ac:dyDescent="0.25">
      <c r="A33" s="93" t="s">
        <v>126</v>
      </c>
      <c r="B33" s="94" t="s">
        <v>127</v>
      </c>
      <c r="C33" s="146">
        <v>0</v>
      </c>
      <c r="D33" s="147">
        <v>0</v>
      </c>
      <c r="E33" s="148">
        <v>0</v>
      </c>
      <c r="F33" s="146">
        <v>0</v>
      </c>
      <c r="G33" s="147">
        <v>0</v>
      </c>
      <c r="H33" s="148">
        <v>0</v>
      </c>
    </row>
    <row r="34" spans="1:8" x14ac:dyDescent="0.25">
      <c r="A34" s="93" t="s">
        <v>128</v>
      </c>
      <c r="B34" s="94" t="s">
        <v>129</v>
      </c>
      <c r="C34" s="146">
        <v>0</v>
      </c>
      <c r="D34" s="147">
        <v>0</v>
      </c>
      <c r="E34" s="148">
        <v>0</v>
      </c>
      <c r="F34" s="146">
        <v>0</v>
      </c>
      <c r="G34" s="147">
        <v>0</v>
      </c>
      <c r="H34" s="148">
        <v>0</v>
      </c>
    </row>
    <row r="35" spans="1:8" x14ac:dyDescent="0.25">
      <c r="A35" s="93" t="s">
        <v>130</v>
      </c>
      <c r="B35" s="94" t="s">
        <v>131</v>
      </c>
      <c r="C35" s="146">
        <v>0</v>
      </c>
      <c r="D35" s="147">
        <v>0</v>
      </c>
      <c r="E35" s="148">
        <v>0</v>
      </c>
      <c r="F35" s="146">
        <v>0</v>
      </c>
      <c r="G35" s="147">
        <v>0</v>
      </c>
      <c r="H35" s="148">
        <v>0</v>
      </c>
    </row>
    <row r="36" spans="1:8" x14ac:dyDescent="0.25">
      <c r="A36" s="93" t="s">
        <v>132</v>
      </c>
      <c r="B36" s="94" t="s">
        <v>133</v>
      </c>
      <c r="C36" s="146">
        <v>0</v>
      </c>
      <c r="D36" s="147">
        <v>0</v>
      </c>
      <c r="E36" s="148">
        <v>0</v>
      </c>
      <c r="F36" s="146">
        <v>0</v>
      </c>
      <c r="G36" s="147">
        <v>0</v>
      </c>
      <c r="H36" s="148">
        <v>0</v>
      </c>
    </row>
    <row r="37" spans="1:8" x14ac:dyDescent="0.25">
      <c r="A37" s="93" t="s">
        <v>134</v>
      </c>
      <c r="B37" s="94" t="s">
        <v>135</v>
      </c>
      <c r="C37" s="146">
        <v>0</v>
      </c>
      <c r="D37" s="147">
        <v>0</v>
      </c>
      <c r="E37" s="148">
        <v>0</v>
      </c>
      <c r="F37" s="146">
        <v>0</v>
      </c>
      <c r="G37" s="147">
        <v>0</v>
      </c>
      <c r="H37" s="148">
        <v>0</v>
      </c>
    </row>
    <row r="38" spans="1:8" x14ac:dyDescent="0.25">
      <c r="A38" s="93" t="s">
        <v>136</v>
      </c>
      <c r="B38" s="94" t="s">
        <v>137</v>
      </c>
      <c r="C38" s="146">
        <v>0</v>
      </c>
      <c r="D38" s="147">
        <v>0</v>
      </c>
      <c r="E38" s="148">
        <v>0</v>
      </c>
      <c r="F38" s="146">
        <v>0</v>
      </c>
      <c r="G38" s="147">
        <v>0</v>
      </c>
      <c r="H38" s="148">
        <v>0</v>
      </c>
    </row>
    <row r="39" spans="1:8" x14ac:dyDescent="0.25">
      <c r="A39" s="93" t="s">
        <v>138</v>
      </c>
      <c r="B39" s="94" t="s">
        <v>139</v>
      </c>
      <c r="C39" s="146">
        <v>0</v>
      </c>
      <c r="D39" s="147">
        <v>0</v>
      </c>
      <c r="E39" s="148">
        <v>0</v>
      </c>
      <c r="F39" s="146">
        <v>0</v>
      </c>
      <c r="G39" s="147">
        <v>0</v>
      </c>
      <c r="H39" s="148">
        <v>0</v>
      </c>
    </row>
    <row r="40" spans="1:8" x14ac:dyDescent="0.25">
      <c r="A40" s="93" t="s">
        <v>140</v>
      </c>
      <c r="B40" s="94" t="s">
        <v>141</v>
      </c>
      <c r="C40" s="146">
        <v>0</v>
      </c>
      <c r="D40" s="147">
        <v>0</v>
      </c>
      <c r="E40" s="148">
        <v>0</v>
      </c>
      <c r="F40" s="146">
        <v>0</v>
      </c>
      <c r="G40" s="147">
        <v>0</v>
      </c>
      <c r="H40" s="148">
        <v>0</v>
      </c>
    </row>
    <row r="41" spans="1:8" x14ac:dyDescent="0.25">
      <c r="A41" s="93" t="s">
        <v>142</v>
      </c>
      <c r="B41" s="94" t="s">
        <v>143</v>
      </c>
      <c r="C41" s="146">
        <v>0</v>
      </c>
      <c r="D41" s="147">
        <v>0</v>
      </c>
      <c r="E41" s="148">
        <v>0</v>
      </c>
      <c r="F41" s="146">
        <v>0</v>
      </c>
      <c r="G41" s="147">
        <v>0</v>
      </c>
      <c r="H41" s="148">
        <v>0</v>
      </c>
    </row>
    <row r="42" spans="1:8" x14ac:dyDescent="0.25">
      <c r="A42" s="93" t="s">
        <v>144</v>
      </c>
      <c r="B42" s="94" t="s">
        <v>145</v>
      </c>
      <c r="C42" s="146">
        <v>0</v>
      </c>
      <c r="D42" s="147">
        <v>0</v>
      </c>
      <c r="E42" s="148">
        <v>0</v>
      </c>
      <c r="F42" s="146">
        <v>0</v>
      </c>
      <c r="G42" s="147">
        <v>0</v>
      </c>
      <c r="H42" s="148">
        <v>0</v>
      </c>
    </row>
    <row r="43" spans="1:8" x14ac:dyDescent="0.25">
      <c r="A43" s="109" t="s">
        <v>146</v>
      </c>
      <c r="B43" s="112"/>
      <c r="C43" s="149">
        <v>0</v>
      </c>
      <c r="D43" s="150">
        <v>0</v>
      </c>
      <c r="E43" s="152">
        <v>0</v>
      </c>
      <c r="F43" s="149">
        <v>0</v>
      </c>
      <c r="G43" s="150">
        <v>0</v>
      </c>
      <c r="H43" s="152">
        <v>0</v>
      </c>
    </row>
    <row r="44" spans="1:8" x14ac:dyDescent="0.25">
      <c r="A44" s="91"/>
      <c r="B44" s="92"/>
      <c r="C44" s="146"/>
      <c r="D44" s="147"/>
      <c r="E44" s="148"/>
      <c r="F44" s="146"/>
      <c r="G44" s="147"/>
      <c r="H44" s="148"/>
    </row>
    <row r="45" spans="1:8" x14ac:dyDescent="0.25">
      <c r="A45" s="93" t="s">
        <v>147</v>
      </c>
      <c r="B45" s="94" t="s">
        <v>32</v>
      </c>
      <c r="C45" s="157">
        <v>922341.42</v>
      </c>
      <c r="D45" s="158">
        <v>1568078.67</v>
      </c>
      <c r="E45" s="159">
        <v>2500080.1800000002</v>
      </c>
      <c r="F45" s="157">
        <v>18766189.760000002</v>
      </c>
      <c r="G45" s="158">
        <v>18434514.010000002</v>
      </c>
      <c r="H45" s="159">
        <v>18050996.629999999</v>
      </c>
    </row>
    <row r="46" spans="1:8" ht="15.75" thickBot="1" x14ac:dyDescent="0.3">
      <c r="A46" s="109" t="s">
        <v>148</v>
      </c>
      <c r="B46" s="92"/>
      <c r="C46" s="153">
        <f t="shared" ref="C46:H46" si="4">+C20-C29-C45</f>
        <v>5611439.1099999994</v>
      </c>
      <c r="D46" s="154">
        <f t="shared" si="4"/>
        <v>9334084.2499999963</v>
      </c>
      <c r="E46" s="155">
        <f t="shared" si="4"/>
        <v>11135965.489999998</v>
      </c>
      <c r="F46" s="153">
        <f t="shared" si="4"/>
        <v>77607363.359999985</v>
      </c>
      <c r="G46" s="154">
        <f t="shared" si="4"/>
        <v>76991821.909999982</v>
      </c>
      <c r="H46" s="160">
        <f t="shared" si="4"/>
        <v>78073991.350000024</v>
      </c>
    </row>
    <row r="47" spans="1:8" ht="15.75" thickTop="1" x14ac:dyDescent="0.25">
      <c r="A47" s="109"/>
      <c r="B47" s="92"/>
      <c r="C47" s="146"/>
      <c r="D47" s="147"/>
      <c r="E47" s="161"/>
      <c r="F47" s="146"/>
      <c r="G47" s="147"/>
      <c r="H47" s="148"/>
    </row>
    <row r="48" spans="1:8" x14ac:dyDescent="0.25">
      <c r="A48" s="109" t="s">
        <v>315</v>
      </c>
      <c r="B48" s="92"/>
      <c r="C48" s="146"/>
      <c r="D48" s="147"/>
      <c r="E48" s="161"/>
      <c r="F48" s="146"/>
      <c r="G48" s="147"/>
      <c r="H48" s="148"/>
    </row>
    <row r="49" spans="1:8" x14ac:dyDescent="0.25">
      <c r="A49" s="113">
        <v>813</v>
      </c>
      <c r="B49" s="94" t="s">
        <v>316</v>
      </c>
      <c r="C49" s="146">
        <v>28407.05</v>
      </c>
      <c r="D49" s="147">
        <v>28304.23</v>
      </c>
      <c r="E49" s="161">
        <v>30990.06</v>
      </c>
      <c r="F49" s="146">
        <v>330698.21000000002</v>
      </c>
      <c r="G49" s="147">
        <v>334526.53999999998</v>
      </c>
      <c r="H49" s="148">
        <v>337721.95</v>
      </c>
    </row>
    <row r="50" spans="1:8" x14ac:dyDescent="0.25">
      <c r="A50" s="91"/>
      <c r="B50" s="92"/>
      <c r="C50" s="146"/>
      <c r="D50" s="147"/>
      <c r="E50" s="148"/>
      <c r="F50" s="146"/>
      <c r="G50" s="147"/>
      <c r="H50" s="148"/>
    </row>
    <row r="51" spans="1:8" x14ac:dyDescent="0.25">
      <c r="A51" s="109" t="s">
        <v>149</v>
      </c>
      <c r="B51" s="92"/>
      <c r="C51" s="146"/>
      <c r="D51" s="147"/>
      <c r="E51" s="148"/>
      <c r="F51" s="146"/>
      <c r="G51" s="147"/>
      <c r="H51" s="148"/>
    </row>
    <row r="52" spans="1:8" x14ac:dyDescent="0.25">
      <c r="A52" s="109" t="s">
        <v>150</v>
      </c>
      <c r="B52" s="92"/>
      <c r="C52" s="146"/>
      <c r="D52" s="147"/>
      <c r="E52" s="148"/>
      <c r="F52" s="146"/>
      <c r="G52" s="147"/>
      <c r="H52" s="148"/>
    </row>
    <row r="53" spans="1:8" x14ac:dyDescent="0.25">
      <c r="A53" s="93" t="s">
        <v>151</v>
      </c>
      <c r="B53" s="94" t="s">
        <v>152</v>
      </c>
      <c r="C53" s="146">
        <v>101746.9</v>
      </c>
      <c r="D53" s="147">
        <v>99328.86</v>
      </c>
      <c r="E53" s="148">
        <v>164421.45000000001</v>
      </c>
      <c r="F53" s="146">
        <v>1257465.83</v>
      </c>
      <c r="G53" s="147">
        <v>1267895.0900000001</v>
      </c>
      <c r="H53" s="148">
        <v>1315500.8600000001</v>
      </c>
    </row>
    <row r="54" spans="1:8" x14ac:dyDescent="0.25">
      <c r="A54" s="93" t="s">
        <v>153</v>
      </c>
      <c r="B54" s="94" t="s">
        <v>154</v>
      </c>
      <c r="C54" s="146">
        <v>34276.76</v>
      </c>
      <c r="D54" s="147">
        <v>36091.379999999997</v>
      </c>
      <c r="E54" s="148">
        <v>44114.55</v>
      </c>
      <c r="F54" s="146">
        <v>471869.56</v>
      </c>
      <c r="G54" s="147">
        <v>463096.02</v>
      </c>
      <c r="H54" s="148">
        <v>469609.88</v>
      </c>
    </row>
    <row r="55" spans="1:8" x14ac:dyDescent="0.25">
      <c r="A55" s="111" t="s">
        <v>155</v>
      </c>
      <c r="B55" s="94" t="s">
        <v>156</v>
      </c>
      <c r="C55" s="146">
        <v>12221.7</v>
      </c>
      <c r="D55" s="147">
        <v>4612.91</v>
      </c>
      <c r="E55" s="148">
        <v>11964.46</v>
      </c>
      <c r="F55" s="146">
        <v>87706.86</v>
      </c>
      <c r="G55" s="147">
        <v>81920.679999999993</v>
      </c>
      <c r="H55" s="148">
        <v>90025.42</v>
      </c>
    </row>
    <row r="56" spans="1:8" x14ac:dyDescent="0.25">
      <c r="A56" s="111" t="s">
        <v>157</v>
      </c>
      <c r="B56" s="94" t="s">
        <v>158</v>
      </c>
      <c r="C56" s="146">
        <v>308931.75</v>
      </c>
      <c r="D56" s="147">
        <v>297023.17</v>
      </c>
      <c r="E56" s="148">
        <v>268345.94</v>
      </c>
      <c r="F56" s="146">
        <v>3369001.45</v>
      </c>
      <c r="G56" s="147">
        <v>3461666.45</v>
      </c>
      <c r="H56" s="148">
        <v>3388010.63</v>
      </c>
    </row>
    <row r="57" spans="1:8" x14ac:dyDescent="0.25">
      <c r="A57" s="93" t="s">
        <v>159</v>
      </c>
      <c r="B57" s="94" t="s">
        <v>160</v>
      </c>
      <c r="C57" s="146">
        <v>41961.34</v>
      </c>
      <c r="D57" s="147">
        <v>30243.279999999999</v>
      </c>
      <c r="E57" s="148">
        <v>36473.06</v>
      </c>
      <c r="F57" s="146">
        <v>590524.18000000005</v>
      </c>
      <c r="G57" s="147">
        <v>572184.82999999996</v>
      </c>
      <c r="H57" s="148">
        <v>546118.22</v>
      </c>
    </row>
    <row r="58" spans="1:8" x14ac:dyDescent="0.25">
      <c r="A58" s="93" t="s">
        <v>161</v>
      </c>
      <c r="B58" s="94" t="s">
        <v>162</v>
      </c>
      <c r="C58" s="146">
        <v>13188.77</v>
      </c>
      <c r="D58" s="147">
        <v>3099.81</v>
      </c>
      <c r="E58" s="148">
        <v>12757.88</v>
      </c>
      <c r="F58" s="146">
        <v>113389.7</v>
      </c>
      <c r="G58" s="147">
        <v>112139.83</v>
      </c>
      <c r="H58" s="148">
        <v>111097.55</v>
      </c>
    </row>
    <row r="59" spans="1:8" x14ac:dyDescent="0.25">
      <c r="A59" s="93" t="s">
        <v>163</v>
      </c>
      <c r="B59" s="94" t="s">
        <v>164</v>
      </c>
      <c r="C59" s="146">
        <v>109640.24</v>
      </c>
      <c r="D59" s="147">
        <v>123791.63</v>
      </c>
      <c r="E59" s="148">
        <v>127912.95</v>
      </c>
      <c r="F59" s="146">
        <v>1343146.05</v>
      </c>
      <c r="G59" s="147">
        <v>1341815.26</v>
      </c>
      <c r="H59" s="148">
        <v>1349235.16</v>
      </c>
    </row>
    <row r="60" spans="1:8" x14ac:dyDescent="0.25">
      <c r="A60" s="93" t="s">
        <v>165</v>
      </c>
      <c r="B60" s="94" t="s">
        <v>166</v>
      </c>
      <c r="C60" s="146">
        <v>79066.58</v>
      </c>
      <c r="D60" s="147">
        <v>104114.29</v>
      </c>
      <c r="E60" s="148">
        <v>119331.97</v>
      </c>
      <c r="F60" s="146">
        <v>980073.07</v>
      </c>
      <c r="G60" s="147">
        <v>985151.11</v>
      </c>
      <c r="H60" s="148">
        <v>1005081.04</v>
      </c>
    </row>
    <row r="61" spans="1:8" x14ac:dyDescent="0.25">
      <c r="A61" s="93" t="s">
        <v>167</v>
      </c>
      <c r="B61" s="94" t="s">
        <v>168</v>
      </c>
      <c r="C61" s="146">
        <v>274186.87</v>
      </c>
      <c r="D61" s="147">
        <v>244653.48</v>
      </c>
      <c r="E61" s="148">
        <v>338137.02</v>
      </c>
      <c r="F61" s="146">
        <v>3601949.31</v>
      </c>
      <c r="G61" s="147">
        <v>3556680.39</v>
      </c>
      <c r="H61" s="148">
        <v>3532469.99</v>
      </c>
    </row>
    <row r="62" spans="1:8" x14ac:dyDescent="0.25">
      <c r="A62" s="93" t="s">
        <v>169</v>
      </c>
      <c r="B62" s="94" t="s">
        <v>170</v>
      </c>
      <c r="C62" s="146">
        <v>3288.15</v>
      </c>
      <c r="D62" s="147">
        <v>11264.97</v>
      </c>
      <c r="E62" s="148">
        <v>37464.050000000003</v>
      </c>
      <c r="F62" s="146">
        <v>71594.2</v>
      </c>
      <c r="G62" s="147">
        <v>79638.039999999994</v>
      </c>
      <c r="H62" s="148">
        <v>103476.33</v>
      </c>
    </row>
    <row r="63" spans="1:8" x14ac:dyDescent="0.25">
      <c r="A63" s="93" t="s">
        <v>171</v>
      </c>
      <c r="B63" s="94" t="s">
        <v>172</v>
      </c>
      <c r="C63" s="146"/>
      <c r="D63" s="147">
        <v>0</v>
      </c>
      <c r="E63" s="148">
        <v>0</v>
      </c>
      <c r="F63" s="146">
        <v>0</v>
      </c>
      <c r="G63" s="147">
        <v>0</v>
      </c>
      <c r="H63" s="148">
        <v>0</v>
      </c>
    </row>
    <row r="64" spans="1:8" x14ac:dyDescent="0.25">
      <c r="A64" s="91"/>
      <c r="B64" s="114" t="s">
        <v>307</v>
      </c>
      <c r="C64" s="149">
        <f>SUM(C53:C63)</f>
        <v>978509.05999999994</v>
      </c>
      <c r="D64" s="150">
        <f>SUM(D53:D63)</f>
        <v>954223.78</v>
      </c>
      <c r="E64" s="151">
        <f>SUM(E53:E63)</f>
        <v>1160923.3299999998</v>
      </c>
      <c r="F64" s="149">
        <f>SUM(F53:F63)</f>
        <v>11886720.209999999</v>
      </c>
      <c r="G64" s="150">
        <f t="shared" ref="G64:H64" si="5">SUM(G53:G63)</f>
        <v>11922187.699999999</v>
      </c>
      <c r="H64" s="152">
        <f t="shared" si="5"/>
        <v>11910625.08</v>
      </c>
    </row>
    <row r="65" spans="1:8" x14ac:dyDescent="0.25">
      <c r="A65" s="91"/>
      <c r="B65" s="92"/>
      <c r="C65" s="146"/>
      <c r="D65" s="147"/>
      <c r="E65" s="148"/>
      <c r="F65" s="146"/>
      <c r="G65" s="147"/>
      <c r="H65" s="148"/>
    </row>
    <row r="66" spans="1:8" x14ac:dyDescent="0.25">
      <c r="A66" s="109" t="s">
        <v>173</v>
      </c>
      <c r="B66" s="92"/>
      <c r="C66" s="146"/>
      <c r="D66" s="147"/>
      <c r="E66" s="148"/>
      <c r="F66" s="146"/>
      <c r="G66" s="147"/>
      <c r="H66" s="148"/>
    </row>
    <row r="67" spans="1:8" x14ac:dyDescent="0.25">
      <c r="A67" s="93" t="s">
        <v>174</v>
      </c>
      <c r="B67" s="94" t="s">
        <v>175</v>
      </c>
      <c r="C67" s="146">
        <v>8142.8</v>
      </c>
      <c r="D67" s="147">
        <v>9757.94</v>
      </c>
      <c r="E67" s="148">
        <v>35157.78</v>
      </c>
      <c r="F67" s="146">
        <v>143763.88</v>
      </c>
      <c r="G67" s="147">
        <v>143351.59</v>
      </c>
      <c r="H67" s="148">
        <v>164822.47</v>
      </c>
    </row>
    <row r="68" spans="1:8" x14ac:dyDescent="0.25">
      <c r="A68" s="93" t="s">
        <v>176</v>
      </c>
      <c r="B68" s="94" t="s">
        <v>177</v>
      </c>
      <c r="C68" s="146">
        <v>46.09</v>
      </c>
      <c r="D68" s="147">
        <v>436.84</v>
      </c>
      <c r="E68" s="148">
        <v>5778.36</v>
      </c>
      <c r="F68" s="146">
        <v>13440.73</v>
      </c>
      <c r="G68" s="147">
        <v>11909.96</v>
      </c>
      <c r="H68" s="148">
        <v>10841.2</v>
      </c>
    </row>
    <row r="69" spans="1:8" x14ac:dyDescent="0.25">
      <c r="A69" s="93" t="s">
        <v>178</v>
      </c>
      <c r="B69" s="94" t="s">
        <v>179</v>
      </c>
      <c r="C69" s="146">
        <v>58752.49</v>
      </c>
      <c r="D69" s="147">
        <v>56717.14</v>
      </c>
      <c r="E69" s="148">
        <v>108506.78</v>
      </c>
      <c r="F69" s="146">
        <v>1269033.3899999999</v>
      </c>
      <c r="G69" s="147">
        <v>1153319.1200000001</v>
      </c>
      <c r="H69" s="148">
        <v>1149324.31</v>
      </c>
    </row>
    <row r="70" spans="1:8" x14ac:dyDescent="0.25">
      <c r="A70" s="111" t="s">
        <v>180</v>
      </c>
      <c r="B70" s="94" t="s">
        <v>156</v>
      </c>
      <c r="C70" s="146">
        <v>1305.78</v>
      </c>
      <c r="D70" s="147">
        <v>692.43</v>
      </c>
      <c r="E70" s="148">
        <v>949.76</v>
      </c>
      <c r="F70" s="146">
        <v>25720.97</v>
      </c>
      <c r="G70" s="147">
        <v>25447.24</v>
      </c>
      <c r="H70" s="148">
        <v>25228.03</v>
      </c>
    </row>
    <row r="71" spans="1:8" x14ac:dyDescent="0.25">
      <c r="A71" s="93" t="s">
        <v>181</v>
      </c>
      <c r="B71" s="94" t="s">
        <v>182</v>
      </c>
      <c r="C71" s="146">
        <v>26543.25</v>
      </c>
      <c r="D71" s="147">
        <v>24126.720000000001</v>
      </c>
      <c r="E71" s="148">
        <v>23419.86</v>
      </c>
      <c r="F71" s="146">
        <v>271863.14</v>
      </c>
      <c r="G71" s="147">
        <v>283730.86</v>
      </c>
      <c r="H71" s="148">
        <v>294860.64</v>
      </c>
    </row>
    <row r="72" spans="1:8" x14ac:dyDescent="0.25">
      <c r="A72" s="93" t="s">
        <v>183</v>
      </c>
      <c r="B72" s="94" t="s">
        <v>184</v>
      </c>
      <c r="C72" s="146">
        <v>3081.59</v>
      </c>
      <c r="D72" s="147">
        <v>-662.6</v>
      </c>
      <c r="E72" s="148">
        <v>2287.52</v>
      </c>
      <c r="F72" s="146">
        <v>29792.03</v>
      </c>
      <c r="G72" s="147">
        <v>29480.400000000001</v>
      </c>
      <c r="H72" s="148">
        <v>30677.96</v>
      </c>
    </row>
    <row r="73" spans="1:8" x14ac:dyDescent="0.25">
      <c r="A73" s="93" t="s">
        <v>185</v>
      </c>
      <c r="B73" s="94" t="s">
        <v>186</v>
      </c>
      <c r="C73" s="146">
        <v>96631.81</v>
      </c>
      <c r="D73" s="147">
        <v>90510.720000000001</v>
      </c>
      <c r="E73" s="148">
        <v>132919.72</v>
      </c>
      <c r="F73" s="146">
        <v>1252569.76</v>
      </c>
      <c r="G73" s="147">
        <v>1214223.58</v>
      </c>
      <c r="H73" s="148">
        <v>1231601.8500000001</v>
      </c>
    </row>
    <row r="74" spans="1:8" x14ac:dyDescent="0.25">
      <c r="A74" s="93" t="s">
        <v>187</v>
      </c>
      <c r="B74" s="94" t="s">
        <v>188</v>
      </c>
      <c r="C74" s="146">
        <v>92355.6</v>
      </c>
      <c r="D74" s="147">
        <v>65277.51</v>
      </c>
      <c r="E74" s="148">
        <v>96587.520000000004</v>
      </c>
      <c r="F74" s="146">
        <v>1023364.02</v>
      </c>
      <c r="G74" s="147">
        <v>1017188.99</v>
      </c>
      <c r="H74" s="148">
        <v>1001092.37</v>
      </c>
    </row>
    <row r="75" spans="1:8" x14ac:dyDescent="0.25">
      <c r="A75" s="93" t="s">
        <v>189</v>
      </c>
      <c r="B75" s="94" t="s">
        <v>190</v>
      </c>
      <c r="C75" s="146">
        <v>16868.37</v>
      </c>
      <c r="D75" s="147">
        <v>8880.48</v>
      </c>
      <c r="E75" s="148">
        <v>29525.21</v>
      </c>
      <c r="F75" s="146">
        <v>186703.93</v>
      </c>
      <c r="G75" s="147">
        <v>181381.78</v>
      </c>
      <c r="H75" s="148">
        <v>189009.15</v>
      </c>
    </row>
    <row r="76" spans="1:8" x14ac:dyDescent="0.25">
      <c r="A76" s="91"/>
      <c r="B76" s="114" t="s">
        <v>308</v>
      </c>
      <c r="C76" s="149">
        <f>SUM(C67:C75)</f>
        <v>303727.78000000003</v>
      </c>
      <c r="D76" s="150">
        <f>SUM(D67:D75)</f>
        <v>255737.18000000002</v>
      </c>
      <c r="E76" s="151">
        <f>SUM(E67:E75)</f>
        <v>435132.51</v>
      </c>
      <c r="F76" s="149">
        <f>SUM(F67:F75)</f>
        <v>4216251.8499999996</v>
      </c>
      <c r="G76" s="149">
        <f t="shared" ref="G76:H76" si="6">SUM(G67:G75)</f>
        <v>4060033.52</v>
      </c>
      <c r="H76" s="152">
        <f t="shared" si="6"/>
        <v>4097457.98</v>
      </c>
    </row>
    <row r="77" spans="1:8" x14ac:dyDescent="0.25">
      <c r="A77" s="109" t="s">
        <v>191</v>
      </c>
      <c r="B77" s="92"/>
      <c r="C77" s="157">
        <f>+C76+C64</f>
        <v>1282236.8399999999</v>
      </c>
      <c r="D77" s="158">
        <f>+D76+D64</f>
        <v>1209960.96</v>
      </c>
      <c r="E77" s="162">
        <f>+E76+E64</f>
        <v>1596055.8399999999</v>
      </c>
      <c r="F77" s="157">
        <f>+F76+F64</f>
        <v>16102972.059999999</v>
      </c>
      <c r="G77" s="158">
        <f t="shared" ref="G77:H77" si="7">+G76+G64</f>
        <v>15982221.219999999</v>
      </c>
      <c r="H77" s="159">
        <f t="shared" si="7"/>
        <v>16008083.060000001</v>
      </c>
    </row>
    <row r="78" spans="1:8" x14ac:dyDescent="0.25">
      <c r="A78" s="91"/>
      <c r="B78" s="92"/>
      <c r="C78" s="146"/>
      <c r="D78" s="147"/>
      <c r="E78" s="148"/>
      <c r="F78" s="146"/>
      <c r="G78" s="147"/>
      <c r="H78" s="148"/>
    </row>
    <row r="79" spans="1:8" x14ac:dyDescent="0.25">
      <c r="A79" s="109" t="s">
        <v>192</v>
      </c>
      <c r="B79" s="92"/>
      <c r="C79" s="146"/>
      <c r="D79" s="147"/>
      <c r="E79" s="148"/>
      <c r="F79" s="146"/>
      <c r="G79" s="147"/>
      <c r="H79" s="148"/>
    </row>
    <row r="80" spans="1:8" x14ac:dyDescent="0.25">
      <c r="A80" s="93" t="s">
        <v>193</v>
      </c>
      <c r="B80" s="94" t="s">
        <v>194</v>
      </c>
      <c r="C80" s="146">
        <v>0</v>
      </c>
      <c r="D80" s="147"/>
      <c r="E80" s="148">
        <v>4149.41</v>
      </c>
      <c r="F80" s="146">
        <v>19</v>
      </c>
      <c r="G80" s="147">
        <v>19</v>
      </c>
      <c r="H80" s="148">
        <v>4149.41</v>
      </c>
    </row>
    <row r="81" spans="1:8" x14ac:dyDescent="0.25">
      <c r="A81" s="93" t="s">
        <v>195</v>
      </c>
      <c r="B81" s="94" t="s">
        <v>196</v>
      </c>
      <c r="C81" s="146">
        <v>37624.660000000003</v>
      </c>
      <c r="D81" s="147">
        <v>54512.24</v>
      </c>
      <c r="E81" s="148">
        <v>47039.16</v>
      </c>
      <c r="F81" s="146">
        <v>507855.17</v>
      </c>
      <c r="G81" s="147">
        <v>514757.97</v>
      </c>
      <c r="H81" s="148">
        <v>517486.13</v>
      </c>
    </row>
    <row r="82" spans="1:8" x14ac:dyDescent="0.25">
      <c r="A82" s="93" t="s">
        <v>197</v>
      </c>
      <c r="B82" s="94" t="s">
        <v>198</v>
      </c>
      <c r="C82" s="146">
        <v>356506.63</v>
      </c>
      <c r="D82" s="147">
        <v>348604.4</v>
      </c>
      <c r="E82" s="148">
        <v>461197.15</v>
      </c>
      <c r="F82" s="146">
        <v>4244926.75</v>
      </c>
      <c r="G82" s="147">
        <v>4348842.76</v>
      </c>
      <c r="H82" s="148">
        <v>4492641.82</v>
      </c>
    </row>
    <row r="83" spans="1:8" x14ac:dyDescent="0.25">
      <c r="A83" s="93" t="s">
        <v>199</v>
      </c>
      <c r="B83" s="94" t="s">
        <v>200</v>
      </c>
      <c r="C83" s="146">
        <v>73822.38</v>
      </c>
      <c r="D83" s="147">
        <v>139134.89000000001</v>
      </c>
      <c r="E83" s="148">
        <v>31470.71</v>
      </c>
      <c r="F83" s="146">
        <v>685758.29</v>
      </c>
      <c r="G83" s="147">
        <v>728212.54</v>
      </c>
      <c r="H83" s="148">
        <v>646236.96</v>
      </c>
    </row>
    <row r="84" spans="1:8" x14ac:dyDescent="0.25">
      <c r="A84" s="93" t="s">
        <v>201</v>
      </c>
      <c r="B84" s="94" t="s">
        <v>202</v>
      </c>
      <c r="C84" s="146"/>
      <c r="D84" s="147">
        <v>1131.43</v>
      </c>
      <c r="E84" s="148">
        <v>0</v>
      </c>
      <c r="F84" s="146">
        <v>4579.2700000000004</v>
      </c>
      <c r="G84" s="147">
        <v>5710.7</v>
      </c>
      <c r="H84" s="148">
        <v>1188.78</v>
      </c>
    </row>
    <row r="85" spans="1:8" x14ac:dyDescent="0.25">
      <c r="A85" s="109" t="s">
        <v>203</v>
      </c>
      <c r="B85" s="92"/>
      <c r="C85" s="149">
        <f>SUM(C80:C84)</f>
        <v>467953.67000000004</v>
      </c>
      <c r="D85" s="150">
        <f>SUM(D80:D84)</f>
        <v>543382.96000000008</v>
      </c>
      <c r="E85" s="151">
        <f>SUM(E80:E84)</f>
        <v>543856.43000000005</v>
      </c>
      <c r="F85" s="149">
        <f>SUM(F80:F84)</f>
        <v>5443138.4799999995</v>
      </c>
      <c r="G85" s="150">
        <f t="shared" ref="G85:H85" si="8">SUM(G80:G84)</f>
        <v>5597542.9699999997</v>
      </c>
      <c r="H85" s="151">
        <f t="shared" si="8"/>
        <v>5661703.1000000006</v>
      </c>
    </row>
    <row r="86" spans="1:8" x14ac:dyDescent="0.25">
      <c r="A86" s="91"/>
      <c r="B86" s="92"/>
      <c r="C86" s="146"/>
      <c r="D86" s="147"/>
      <c r="E86" s="148"/>
      <c r="F86" s="146"/>
      <c r="G86" s="147"/>
      <c r="H86" s="148"/>
    </row>
    <row r="87" spans="1:8" x14ac:dyDescent="0.25">
      <c r="A87" s="109" t="s">
        <v>204</v>
      </c>
      <c r="B87" s="92"/>
      <c r="C87" s="146"/>
      <c r="D87" s="147"/>
      <c r="E87" s="148"/>
      <c r="F87" s="146"/>
      <c r="G87" s="147"/>
      <c r="H87" s="148"/>
    </row>
    <row r="88" spans="1:8" x14ac:dyDescent="0.25">
      <c r="A88" s="93" t="s">
        <v>205</v>
      </c>
      <c r="B88" s="94" t="s">
        <v>194</v>
      </c>
      <c r="C88" s="146">
        <v>0</v>
      </c>
      <c r="D88" s="147">
        <v>0</v>
      </c>
      <c r="E88" s="148">
        <v>0</v>
      </c>
      <c r="F88" s="146">
        <v>0</v>
      </c>
      <c r="G88" s="147">
        <v>0</v>
      </c>
      <c r="H88" s="148">
        <v>0</v>
      </c>
    </row>
    <row r="89" spans="1:8" x14ac:dyDescent="0.25">
      <c r="A89" s="93" t="s">
        <v>206</v>
      </c>
      <c r="B89" s="94" t="s">
        <v>207</v>
      </c>
      <c r="C89" s="146">
        <v>70585.98</v>
      </c>
      <c r="D89" s="147">
        <v>74344.399999999994</v>
      </c>
      <c r="E89" s="148">
        <v>101677.26</v>
      </c>
      <c r="F89" s="146">
        <v>1088382.48</v>
      </c>
      <c r="G89" s="147">
        <v>1061648.32</v>
      </c>
      <c r="H89" s="148">
        <v>1091619.79</v>
      </c>
    </row>
    <row r="90" spans="1:8" x14ac:dyDescent="0.25">
      <c r="A90" s="93" t="s">
        <v>208</v>
      </c>
      <c r="B90" s="94" t="s">
        <v>209</v>
      </c>
      <c r="C90" s="146">
        <v>1703.68</v>
      </c>
      <c r="D90" s="147">
        <v>2637.68</v>
      </c>
      <c r="E90" s="148">
        <v>1602.19</v>
      </c>
      <c r="F90" s="146">
        <v>32133.43</v>
      </c>
      <c r="G90" s="147">
        <v>34202.83</v>
      </c>
      <c r="H90" s="148">
        <v>33192.980000000003</v>
      </c>
    </row>
    <row r="91" spans="1:8" x14ac:dyDescent="0.25">
      <c r="A91" s="115" t="s">
        <v>210</v>
      </c>
      <c r="B91" s="94" t="s">
        <v>211</v>
      </c>
      <c r="C91" s="146">
        <v>0</v>
      </c>
      <c r="D91" s="147">
        <v>0</v>
      </c>
      <c r="E91" s="148"/>
      <c r="F91" s="146">
        <v>0</v>
      </c>
      <c r="G91" s="147">
        <v>0</v>
      </c>
      <c r="H91" s="148">
        <v>0</v>
      </c>
    </row>
    <row r="92" spans="1:8" x14ac:dyDescent="0.25">
      <c r="A92" s="110" t="s">
        <v>212</v>
      </c>
      <c r="B92" s="92"/>
      <c r="C92" s="149">
        <f>SUM(C89:C91)</f>
        <v>72289.659999999989</v>
      </c>
      <c r="D92" s="150">
        <f>SUM(D89:D91)</f>
        <v>76982.079999999987</v>
      </c>
      <c r="E92" s="151">
        <f>SUM(E89:E91)</f>
        <v>103279.45</v>
      </c>
      <c r="F92" s="149">
        <f>SUM(F89:F91)</f>
        <v>1120515.9099999999</v>
      </c>
      <c r="G92" s="150">
        <f>SUM(G89:G91)</f>
        <v>1095851.1500000001</v>
      </c>
      <c r="H92" s="152">
        <f>SUM(H88:H91)</f>
        <v>1124812.77</v>
      </c>
    </row>
    <row r="93" spans="1:8" x14ac:dyDescent="0.25">
      <c r="A93" s="91"/>
      <c r="B93" s="92"/>
      <c r="C93" s="146"/>
      <c r="D93" s="147"/>
      <c r="E93" s="148"/>
      <c r="F93" s="146"/>
      <c r="G93" s="147"/>
      <c r="H93" s="148"/>
    </row>
    <row r="94" spans="1:8" x14ac:dyDescent="0.25">
      <c r="A94" s="109" t="s">
        <v>213</v>
      </c>
      <c r="B94" s="92"/>
      <c r="C94" s="146"/>
      <c r="D94" s="147"/>
      <c r="E94" s="148"/>
      <c r="F94" s="146"/>
      <c r="G94" s="147"/>
      <c r="H94" s="148"/>
    </row>
    <row r="95" spans="1:8" x14ac:dyDescent="0.25">
      <c r="A95" s="93" t="s">
        <v>214</v>
      </c>
      <c r="B95" s="94" t="s">
        <v>194</v>
      </c>
      <c r="C95" s="146">
        <v>0</v>
      </c>
      <c r="D95" s="147">
        <v>0</v>
      </c>
      <c r="E95" s="148">
        <v>0</v>
      </c>
      <c r="F95" s="146">
        <v>0</v>
      </c>
      <c r="G95" s="147">
        <v>0</v>
      </c>
      <c r="H95" s="148">
        <v>0</v>
      </c>
    </row>
    <row r="96" spans="1:8" x14ac:dyDescent="0.25">
      <c r="A96" s="93" t="s">
        <v>215</v>
      </c>
      <c r="B96" s="94" t="s">
        <v>216</v>
      </c>
      <c r="C96" s="146">
        <v>0</v>
      </c>
      <c r="D96" s="147">
        <v>0</v>
      </c>
      <c r="E96" s="148">
        <v>0</v>
      </c>
      <c r="F96" s="146">
        <v>0</v>
      </c>
      <c r="G96" s="147">
        <v>0</v>
      </c>
      <c r="H96" s="148">
        <v>0</v>
      </c>
    </row>
    <row r="97" spans="1:8" x14ac:dyDescent="0.25">
      <c r="A97" s="93" t="s">
        <v>217</v>
      </c>
      <c r="B97" s="94" t="s">
        <v>218</v>
      </c>
      <c r="C97" s="146">
        <v>803.63</v>
      </c>
      <c r="D97" s="147">
        <v>869.18</v>
      </c>
      <c r="E97" s="148">
        <v>522.76</v>
      </c>
      <c r="F97" s="146">
        <v>13164.63</v>
      </c>
      <c r="G97" s="147">
        <v>13533.81</v>
      </c>
      <c r="H97" s="148">
        <v>12625.27</v>
      </c>
    </row>
    <row r="98" spans="1:8" x14ac:dyDescent="0.25">
      <c r="A98" s="93" t="s">
        <v>219</v>
      </c>
      <c r="B98" s="94" t="s">
        <v>220</v>
      </c>
      <c r="C98" s="146">
        <v>0</v>
      </c>
      <c r="D98" s="147">
        <v>0</v>
      </c>
      <c r="E98" s="148">
        <v>0</v>
      </c>
      <c r="F98" s="146">
        <v>0</v>
      </c>
      <c r="G98" s="147">
        <v>0</v>
      </c>
      <c r="H98" s="148">
        <v>0</v>
      </c>
    </row>
    <row r="99" spans="1:8" x14ac:dyDescent="0.25">
      <c r="A99" s="109" t="s">
        <v>221</v>
      </c>
      <c r="B99" s="92"/>
      <c r="C99" s="149">
        <f>SUM(C95:C98)</f>
        <v>803.63</v>
      </c>
      <c r="D99" s="150">
        <f>SUM(D95:D98)</f>
        <v>869.18</v>
      </c>
      <c r="E99" s="151">
        <f>SUM(E95:E98)</f>
        <v>522.76</v>
      </c>
      <c r="F99" s="149">
        <f t="shared" ref="F99" si="9">SUM(F95:F98)</f>
        <v>13164.63</v>
      </c>
      <c r="G99" s="150">
        <f>SUM(G95:G98)</f>
        <v>13533.81</v>
      </c>
      <c r="H99" s="152">
        <f>SUM(H95:H98)</f>
        <v>12625.27</v>
      </c>
    </row>
    <row r="100" spans="1:8" x14ac:dyDescent="0.25">
      <c r="A100" s="91"/>
      <c r="B100" s="92"/>
      <c r="C100" s="146"/>
      <c r="D100" s="147"/>
      <c r="E100" s="148"/>
      <c r="F100" s="146"/>
      <c r="G100" s="147"/>
      <c r="H100" s="148"/>
    </row>
    <row r="101" spans="1:8" x14ac:dyDescent="0.25">
      <c r="A101" s="109" t="s">
        <v>222</v>
      </c>
      <c r="B101" s="92"/>
      <c r="C101" s="146"/>
      <c r="D101" s="147"/>
      <c r="E101" s="148"/>
      <c r="F101" s="146"/>
      <c r="G101" s="147"/>
      <c r="H101" s="148"/>
    </row>
    <row r="102" spans="1:8" x14ac:dyDescent="0.25">
      <c r="A102" s="93" t="s">
        <v>223</v>
      </c>
      <c r="B102" s="94" t="s">
        <v>224</v>
      </c>
      <c r="C102" s="146">
        <v>378872.63</v>
      </c>
      <c r="D102" s="147">
        <v>392494.84</v>
      </c>
      <c r="E102" s="148">
        <v>421696.38</v>
      </c>
      <c r="F102" s="146">
        <v>4989970.72</v>
      </c>
      <c r="G102" s="147">
        <v>4972137.0599999996</v>
      </c>
      <c r="H102" s="148">
        <v>4944937.55</v>
      </c>
    </row>
    <row r="103" spans="1:8" x14ac:dyDescent="0.25">
      <c r="A103" s="93" t="s">
        <v>225</v>
      </c>
      <c r="B103" s="94" t="s">
        <v>226</v>
      </c>
      <c r="C103" s="146">
        <v>207582.07999999999</v>
      </c>
      <c r="D103" s="147">
        <v>235739.97</v>
      </c>
      <c r="E103" s="148">
        <v>387267.24</v>
      </c>
      <c r="F103" s="146">
        <v>2671113.4900000002</v>
      </c>
      <c r="G103" s="147">
        <v>2679511.4700000002</v>
      </c>
      <c r="H103" s="148">
        <v>2685390.09</v>
      </c>
    </row>
    <row r="104" spans="1:8" x14ac:dyDescent="0.25">
      <c r="A104" s="93" t="s">
        <v>227</v>
      </c>
      <c r="B104" s="94" t="s">
        <v>228</v>
      </c>
      <c r="C104" s="146">
        <v>48511.45</v>
      </c>
      <c r="D104" s="147">
        <v>128074.86</v>
      </c>
      <c r="E104" s="148">
        <v>173275.01</v>
      </c>
      <c r="F104" s="146">
        <v>949773.59</v>
      </c>
      <c r="G104" s="147">
        <v>1005255.8</v>
      </c>
      <c r="H104" s="148">
        <v>1094483.3400000001</v>
      </c>
    </row>
    <row r="105" spans="1:8" x14ac:dyDescent="0.25">
      <c r="A105" s="93" t="s">
        <v>229</v>
      </c>
      <c r="B105" s="94" t="s">
        <v>230</v>
      </c>
      <c r="C105" s="146">
        <v>5153.16</v>
      </c>
      <c r="D105" s="147">
        <v>5257.12</v>
      </c>
      <c r="E105" s="148">
        <v>5257.12</v>
      </c>
      <c r="F105" s="146">
        <v>60360.82</v>
      </c>
      <c r="G105" s="147">
        <v>61286.61</v>
      </c>
      <c r="H105" s="148">
        <v>62046.11</v>
      </c>
    </row>
    <row r="106" spans="1:8" x14ac:dyDescent="0.25">
      <c r="A106" s="93" t="s">
        <v>231</v>
      </c>
      <c r="B106" s="94" t="s">
        <v>232</v>
      </c>
      <c r="C106" s="146">
        <v>65435.21</v>
      </c>
      <c r="D106" s="147">
        <v>67940.490000000005</v>
      </c>
      <c r="E106" s="148">
        <v>69390.02</v>
      </c>
      <c r="F106" s="146">
        <v>1045185.62</v>
      </c>
      <c r="G106" s="147">
        <v>1035980.45</v>
      </c>
      <c r="H106" s="148">
        <v>956773.71</v>
      </c>
    </row>
    <row r="107" spans="1:8" x14ac:dyDescent="0.25">
      <c r="A107" s="93" t="s">
        <v>233</v>
      </c>
      <c r="B107" s="94" t="s">
        <v>234</v>
      </c>
      <c r="C107" s="146">
        <v>340549.43</v>
      </c>
      <c r="D107" s="147">
        <v>367008.9</v>
      </c>
      <c r="E107" s="148">
        <v>579160.55000000005</v>
      </c>
      <c r="F107" s="146">
        <v>4656597</v>
      </c>
      <c r="G107" s="147">
        <v>4709637.4400000004</v>
      </c>
      <c r="H107" s="148">
        <v>4683840.7699999996</v>
      </c>
    </row>
    <row r="108" spans="1:8" x14ac:dyDescent="0.25">
      <c r="A108" s="93" t="s">
        <v>235</v>
      </c>
      <c r="B108" s="94" t="s">
        <v>236</v>
      </c>
      <c r="C108" s="146">
        <v>0</v>
      </c>
      <c r="D108" s="147">
        <v>0</v>
      </c>
      <c r="E108" s="148">
        <v>0</v>
      </c>
      <c r="F108" s="146">
        <v>0</v>
      </c>
      <c r="G108" s="147">
        <v>0</v>
      </c>
      <c r="H108" s="148"/>
    </row>
    <row r="109" spans="1:8" x14ac:dyDescent="0.25">
      <c r="A109" s="93" t="s">
        <v>237</v>
      </c>
      <c r="B109" s="94" t="s">
        <v>238</v>
      </c>
      <c r="C109" s="146">
        <v>1042.6099999999999</v>
      </c>
      <c r="D109" s="147">
        <v>15280.09</v>
      </c>
      <c r="E109" s="148">
        <v>336.28</v>
      </c>
      <c r="F109" s="146">
        <v>17008.599999999999</v>
      </c>
      <c r="G109" s="147">
        <v>31556.19</v>
      </c>
      <c r="H109" s="148">
        <v>30026.55</v>
      </c>
    </row>
    <row r="110" spans="1:8" x14ac:dyDescent="0.25">
      <c r="A110" s="93" t="s">
        <v>239</v>
      </c>
      <c r="B110" s="94" t="s">
        <v>240</v>
      </c>
      <c r="C110" s="146">
        <v>35842.980000000003</v>
      </c>
      <c r="D110" s="147">
        <v>28365.279999999999</v>
      </c>
      <c r="E110" s="148">
        <v>50629.41</v>
      </c>
      <c r="F110" s="146">
        <v>514008.39</v>
      </c>
      <c r="G110" s="147">
        <v>506518.67</v>
      </c>
      <c r="H110" s="148">
        <v>571986.92000000004</v>
      </c>
    </row>
    <row r="111" spans="1:8" x14ac:dyDescent="0.25">
      <c r="A111" s="93" t="s">
        <v>241</v>
      </c>
      <c r="B111" s="94" t="s">
        <v>170</v>
      </c>
      <c r="C111" s="146">
        <v>76802.86</v>
      </c>
      <c r="D111" s="147">
        <v>80076.55</v>
      </c>
      <c r="E111" s="148">
        <v>77758.42</v>
      </c>
      <c r="F111" s="146">
        <v>921021.58</v>
      </c>
      <c r="G111" s="147">
        <v>924322.81</v>
      </c>
      <c r="H111" s="148">
        <v>925269.56</v>
      </c>
    </row>
    <row r="112" spans="1:8" x14ac:dyDescent="0.25">
      <c r="A112" s="93" t="s">
        <v>242</v>
      </c>
      <c r="B112" s="94" t="s">
        <v>243</v>
      </c>
      <c r="C112" s="157">
        <v>569.98</v>
      </c>
      <c r="D112" s="158">
        <v>3806.22</v>
      </c>
      <c r="E112" s="159">
        <v>3397.58</v>
      </c>
      <c r="F112" s="157">
        <v>30052.22</v>
      </c>
      <c r="G112" s="158">
        <v>32749.03</v>
      </c>
      <c r="H112" s="159">
        <v>33823.019999999997</v>
      </c>
    </row>
    <row r="113" spans="1:8" x14ac:dyDescent="0.25">
      <c r="A113" s="91"/>
      <c r="B113" s="92"/>
      <c r="C113" s="163">
        <f>SUM(C102:C112)</f>
        <v>1160362.3900000001</v>
      </c>
      <c r="D113" s="164">
        <f t="shared" ref="D113:H113" si="10">SUM(D102:D112)</f>
        <v>1324044.3200000003</v>
      </c>
      <c r="E113" s="161">
        <f>SUM(E102:E112)</f>
        <v>1768168.01</v>
      </c>
      <c r="F113" s="163">
        <f>SUM(F102:F112)</f>
        <v>15855092.030000001</v>
      </c>
      <c r="G113" s="164">
        <f t="shared" si="10"/>
        <v>15958955.529999997</v>
      </c>
      <c r="H113" s="165">
        <f t="shared" si="10"/>
        <v>15988577.620000001</v>
      </c>
    </row>
    <row r="114" spans="1:8" x14ac:dyDescent="0.25">
      <c r="A114" s="93" t="s">
        <v>244</v>
      </c>
      <c r="B114" s="94" t="s">
        <v>245</v>
      </c>
      <c r="C114" s="146">
        <v>-30319.64</v>
      </c>
      <c r="D114" s="147">
        <v>-17260.79</v>
      </c>
      <c r="E114" s="148">
        <v>-8961.5300000000007</v>
      </c>
      <c r="F114" s="146">
        <v>-412408.81</v>
      </c>
      <c r="G114" s="147">
        <v>-391328.37</v>
      </c>
      <c r="H114" s="148">
        <v>-366204.6</v>
      </c>
    </row>
    <row r="115" spans="1:8" x14ac:dyDescent="0.25">
      <c r="A115" s="109" t="s">
        <v>246</v>
      </c>
      <c r="B115" s="92"/>
      <c r="C115" s="149">
        <f>+C114+C113</f>
        <v>1130042.7500000002</v>
      </c>
      <c r="D115" s="150">
        <f t="shared" ref="D115:H115" si="11">+D114+D113</f>
        <v>1306783.5300000003</v>
      </c>
      <c r="E115" s="151">
        <f>+E114+E113</f>
        <v>1759206.48</v>
      </c>
      <c r="F115" s="149">
        <f>+F114+F113</f>
        <v>15442683.220000001</v>
      </c>
      <c r="G115" s="150">
        <f t="shared" si="11"/>
        <v>15567627.159999998</v>
      </c>
      <c r="H115" s="152">
        <f t="shared" si="11"/>
        <v>15622373.020000001</v>
      </c>
    </row>
    <row r="116" spans="1:8" ht="13.5" customHeight="1" x14ac:dyDescent="0.25">
      <c r="A116" s="91"/>
      <c r="B116" s="92"/>
      <c r="C116" s="146"/>
      <c r="D116" s="147"/>
      <c r="E116" s="148"/>
      <c r="F116" s="146"/>
      <c r="G116" s="147"/>
      <c r="H116" s="148"/>
    </row>
    <row r="117" spans="1:8" ht="13.5" customHeight="1" thickBot="1" x14ac:dyDescent="0.3">
      <c r="A117" s="186" t="s">
        <v>309</v>
      </c>
      <c r="B117" s="187"/>
      <c r="C117" s="153">
        <f>+C115+C99+C92+C85+C77+C49</f>
        <v>2981733.5999999996</v>
      </c>
      <c r="D117" s="154">
        <f>+D115+D99+D92+D85+D77+D49</f>
        <v>3166282.9400000004</v>
      </c>
      <c r="E117" s="154">
        <f>+E115+E99+E92+E85+E77+E49</f>
        <v>4033911.02</v>
      </c>
      <c r="F117" s="153">
        <f>+F115+F99+F92+F85+F77+F49</f>
        <v>38453172.509999998</v>
      </c>
      <c r="G117" s="153">
        <v>3859130.85</v>
      </c>
      <c r="H117" s="156">
        <f>+H115+H99+H92+H85+H77+H49</f>
        <v>38767319.170000002</v>
      </c>
    </row>
    <row r="118" spans="1:8" ht="15.75" thickTop="1" x14ac:dyDescent="0.25">
      <c r="A118" s="91"/>
      <c r="B118" s="92"/>
      <c r="C118" s="146"/>
      <c r="D118" s="147"/>
      <c r="E118" s="148"/>
      <c r="F118" s="146"/>
      <c r="G118" s="147"/>
      <c r="H118" s="148"/>
    </row>
    <row r="119" spans="1:8" x14ac:dyDescent="0.25">
      <c r="A119" s="109" t="s">
        <v>247</v>
      </c>
      <c r="B119" s="92"/>
      <c r="C119" s="146"/>
      <c r="D119" s="147"/>
      <c r="E119" s="148"/>
      <c r="F119" s="146"/>
      <c r="G119" s="147"/>
      <c r="H119" s="148"/>
    </row>
    <row r="120" spans="1:8" x14ac:dyDescent="0.25">
      <c r="A120" s="93" t="s">
        <v>248</v>
      </c>
      <c r="B120" s="94" t="s">
        <v>249</v>
      </c>
      <c r="C120" s="146">
        <v>1513407.19</v>
      </c>
      <c r="D120" s="147">
        <v>1512572.44</v>
      </c>
      <c r="E120" s="148">
        <v>5338281.04</v>
      </c>
      <c r="F120" s="146">
        <v>17598017.77</v>
      </c>
      <c r="G120" s="147">
        <v>17676129.719999999</v>
      </c>
      <c r="H120" s="148">
        <v>21571819.920000002</v>
      </c>
    </row>
    <row r="121" spans="1:8" x14ac:dyDescent="0.25">
      <c r="A121" s="91"/>
      <c r="B121" s="94" t="s">
        <v>250</v>
      </c>
      <c r="C121" s="146">
        <v>0</v>
      </c>
      <c r="D121" s="147">
        <v>0</v>
      </c>
      <c r="E121" s="148">
        <v>0</v>
      </c>
      <c r="F121" s="146">
        <v>0</v>
      </c>
      <c r="G121" s="147">
        <v>0</v>
      </c>
      <c r="H121" s="148">
        <v>0</v>
      </c>
    </row>
    <row r="122" spans="1:8" x14ac:dyDescent="0.25">
      <c r="A122" s="91"/>
      <c r="B122" s="94" t="s">
        <v>251</v>
      </c>
      <c r="C122" s="146">
        <v>0</v>
      </c>
      <c r="D122" s="147">
        <v>0</v>
      </c>
      <c r="E122" s="148">
        <v>0</v>
      </c>
      <c r="F122" s="146">
        <v>0</v>
      </c>
      <c r="G122" s="147">
        <v>0</v>
      </c>
      <c r="H122" s="148">
        <v>0</v>
      </c>
    </row>
    <row r="123" spans="1:8" x14ac:dyDescent="0.25">
      <c r="A123" s="91"/>
      <c r="B123" s="94" t="s">
        <v>252</v>
      </c>
      <c r="C123" s="146">
        <v>0</v>
      </c>
      <c r="D123" s="147">
        <v>0</v>
      </c>
      <c r="E123" s="148">
        <v>0</v>
      </c>
      <c r="F123" s="146">
        <v>0</v>
      </c>
      <c r="G123" s="147">
        <v>0</v>
      </c>
      <c r="H123" s="148">
        <v>0</v>
      </c>
    </row>
    <row r="124" spans="1:8" x14ac:dyDescent="0.25">
      <c r="A124" s="91"/>
      <c r="B124" s="94" t="s">
        <v>253</v>
      </c>
      <c r="C124" s="146">
        <v>0</v>
      </c>
      <c r="D124" s="147">
        <v>0</v>
      </c>
      <c r="E124" s="148">
        <v>0</v>
      </c>
      <c r="F124" s="146">
        <v>0</v>
      </c>
      <c r="G124" s="147">
        <v>0</v>
      </c>
      <c r="H124" s="148">
        <v>0</v>
      </c>
    </row>
    <row r="125" spans="1:8" x14ac:dyDescent="0.25">
      <c r="A125" s="91"/>
      <c r="B125" s="94" t="s">
        <v>254</v>
      </c>
      <c r="C125" s="146">
        <v>0</v>
      </c>
      <c r="D125" s="147">
        <v>0</v>
      </c>
      <c r="E125" s="148">
        <v>0</v>
      </c>
      <c r="F125" s="146">
        <v>0</v>
      </c>
      <c r="G125" s="147">
        <v>0</v>
      </c>
      <c r="H125" s="148">
        <v>0</v>
      </c>
    </row>
    <row r="126" spans="1:8" x14ac:dyDescent="0.25">
      <c r="A126" s="93" t="s">
        <v>255</v>
      </c>
      <c r="B126" s="94" t="s">
        <v>256</v>
      </c>
      <c r="C126" s="146">
        <v>0</v>
      </c>
      <c r="D126" s="147">
        <v>0</v>
      </c>
      <c r="E126" s="148">
        <v>0</v>
      </c>
      <c r="F126" s="146">
        <v>0</v>
      </c>
      <c r="G126" s="147">
        <v>0</v>
      </c>
      <c r="H126" s="148">
        <v>0</v>
      </c>
    </row>
    <row r="127" spans="1:8" x14ac:dyDescent="0.25">
      <c r="A127" s="109" t="s">
        <v>257</v>
      </c>
      <c r="B127" s="92"/>
      <c r="C127" s="149">
        <f>SUM(C120:C126)</f>
        <v>1513407.19</v>
      </c>
      <c r="D127" s="150">
        <f t="shared" ref="D127:H127" si="12">SUM(D120:D126)</f>
        <v>1512572.44</v>
      </c>
      <c r="E127" s="151">
        <f>SUM(E120:E126)</f>
        <v>5338281.04</v>
      </c>
      <c r="F127" s="149">
        <f>SUM(F120:F126)</f>
        <v>17598017.77</v>
      </c>
      <c r="G127" s="150">
        <f t="shared" si="12"/>
        <v>17676129.719999999</v>
      </c>
      <c r="H127" s="152">
        <f t="shared" si="12"/>
        <v>21571819.920000002</v>
      </c>
    </row>
    <row r="128" spans="1:8" x14ac:dyDescent="0.25">
      <c r="A128" s="91"/>
      <c r="B128" s="92"/>
      <c r="C128" s="146"/>
      <c r="D128" s="147"/>
      <c r="E128" s="148"/>
      <c r="F128" s="146"/>
      <c r="G128" s="147"/>
      <c r="H128" s="148"/>
    </row>
    <row r="129" spans="1:8" x14ac:dyDescent="0.25">
      <c r="A129" s="111" t="s">
        <v>310</v>
      </c>
      <c r="B129" s="92" t="s">
        <v>258</v>
      </c>
      <c r="C129" s="146">
        <v>0</v>
      </c>
      <c r="D129" s="147">
        <v>0</v>
      </c>
      <c r="E129" s="148">
        <v>0</v>
      </c>
      <c r="F129" s="146">
        <v>0</v>
      </c>
      <c r="G129" s="147">
        <v>0</v>
      </c>
      <c r="H129" s="148">
        <v>0</v>
      </c>
    </row>
    <row r="130" spans="1:8" x14ac:dyDescent="0.25">
      <c r="A130" s="91"/>
      <c r="B130" s="92"/>
      <c r="C130" s="146"/>
      <c r="D130" s="147"/>
      <c r="E130" s="148"/>
      <c r="F130" s="146"/>
      <c r="G130" s="147"/>
      <c r="H130" s="148"/>
    </row>
    <row r="131" spans="1:8" x14ac:dyDescent="0.25">
      <c r="A131" s="109" t="s">
        <v>259</v>
      </c>
      <c r="B131" s="92"/>
      <c r="C131" s="146"/>
      <c r="D131" s="147"/>
      <c r="E131" s="148"/>
      <c r="F131" s="146"/>
      <c r="G131" s="147"/>
      <c r="H131" s="148"/>
    </row>
    <row r="132" spans="1:8" x14ac:dyDescent="0.25">
      <c r="A132" s="93" t="s">
        <v>260</v>
      </c>
      <c r="B132" s="94" t="s">
        <v>261</v>
      </c>
      <c r="C132" s="157">
        <v>310297.65999999997</v>
      </c>
      <c r="D132" s="158">
        <v>322106.71000000002</v>
      </c>
      <c r="E132" s="162">
        <v>362443.43</v>
      </c>
      <c r="F132" s="157">
        <v>4025874.55</v>
      </c>
      <c r="G132" s="158">
        <v>4005332.96</v>
      </c>
      <c r="H132" s="159">
        <v>3984398.04</v>
      </c>
    </row>
    <row r="133" spans="1:8" x14ac:dyDescent="0.25">
      <c r="A133" s="91"/>
      <c r="B133" s="92"/>
      <c r="C133" s="146"/>
      <c r="D133" s="147"/>
      <c r="E133" s="148"/>
      <c r="F133" s="146"/>
      <c r="G133" s="147"/>
      <c r="H133" s="148"/>
    </row>
    <row r="134" spans="1:8" x14ac:dyDescent="0.25">
      <c r="A134" s="109" t="s">
        <v>262</v>
      </c>
      <c r="B134" s="92"/>
      <c r="C134" s="146"/>
      <c r="D134" s="147"/>
      <c r="E134" s="148"/>
      <c r="F134" s="146"/>
      <c r="G134" s="147"/>
      <c r="H134" s="148"/>
    </row>
    <row r="135" spans="1:8" x14ac:dyDescent="0.25">
      <c r="A135" s="93" t="s">
        <v>263</v>
      </c>
      <c r="B135" s="94" t="s">
        <v>264</v>
      </c>
      <c r="C135" s="146">
        <v>332405.59999999998</v>
      </c>
      <c r="D135" s="147">
        <v>-646453.81000000006</v>
      </c>
      <c r="E135" s="148">
        <v>-482589.59</v>
      </c>
      <c r="F135" s="146">
        <v>-1703656.87</v>
      </c>
      <c r="G135" s="147">
        <v>-62906.99</v>
      </c>
      <c r="H135" s="148">
        <v>1776728.66</v>
      </c>
    </row>
    <row r="136" spans="1:8" x14ac:dyDescent="0.25">
      <c r="A136" s="93" t="s">
        <v>263</v>
      </c>
      <c r="B136" s="94" t="s">
        <v>265</v>
      </c>
      <c r="C136" s="146">
        <v>0</v>
      </c>
      <c r="D136" s="147">
        <v>0</v>
      </c>
      <c r="E136" s="148">
        <v>0</v>
      </c>
      <c r="F136" s="146">
        <v>0</v>
      </c>
      <c r="G136" s="147">
        <v>0</v>
      </c>
      <c r="H136" s="148">
        <v>0</v>
      </c>
    </row>
    <row r="137" spans="1:8" x14ac:dyDescent="0.25">
      <c r="A137" s="93" t="s">
        <v>266</v>
      </c>
      <c r="B137" s="94" t="s">
        <v>267</v>
      </c>
      <c r="C137" s="146">
        <v>-272045.82</v>
      </c>
      <c r="D137" s="147">
        <v>1308934.9099999999</v>
      </c>
      <c r="E137" s="148">
        <v>603323.76</v>
      </c>
      <c r="F137" s="146">
        <v>5712411.0999999996</v>
      </c>
      <c r="G137" s="147">
        <v>3060623.69</v>
      </c>
      <c r="H137" s="148">
        <v>8276.77</v>
      </c>
    </row>
    <row r="138" spans="1:8" x14ac:dyDescent="0.25">
      <c r="A138" s="93" t="s">
        <v>266</v>
      </c>
      <c r="B138" s="94" t="s">
        <v>268</v>
      </c>
      <c r="C138" s="146">
        <v>0</v>
      </c>
      <c r="D138" s="147">
        <v>0</v>
      </c>
      <c r="E138" s="148">
        <v>0</v>
      </c>
      <c r="F138" s="146">
        <v>0</v>
      </c>
      <c r="G138" s="147">
        <v>0</v>
      </c>
      <c r="H138" s="148">
        <v>0</v>
      </c>
    </row>
    <row r="139" spans="1:8" x14ac:dyDescent="0.25">
      <c r="A139" s="93" t="s">
        <v>269</v>
      </c>
      <c r="B139" s="94" t="s">
        <v>270</v>
      </c>
      <c r="C139" s="146">
        <v>0</v>
      </c>
      <c r="D139" s="147">
        <v>0</v>
      </c>
      <c r="E139" s="148">
        <v>0</v>
      </c>
      <c r="F139" s="146">
        <v>0</v>
      </c>
      <c r="G139" s="147">
        <v>0</v>
      </c>
      <c r="H139" s="148"/>
    </row>
    <row r="140" spans="1:8" x14ac:dyDescent="0.25">
      <c r="A140" s="93" t="s">
        <v>271</v>
      </c>
      <c r="B140" s="94" t="s">
        <v>272</v>
      </c>
      <c r="C140" s="146">
        <v>-3224.57</v>
      </c>
      <c r="D140" s="147">
        <v>-3242.17</v>
      </c>
      <c r="E140" s="148">
        <v>-4712.4799999999996</v>
      </c>
      <c r="F140" s="146">
        <v>-41529.53</v>
      </c>
      <c r="G140" s="147">
        <v>-39204.61</v>
      </c>
      <c r="H140" s="148">
        <v>-40200.370000000003</v>
      </c>
    </row>
    <row r="141" spans="1:8" x14ac:dyDescent="0.25">
      <c r="A141" s="109" t="s">
        <v>273</v>
      </c>
      <c r="B141" s="92"/>
      <c r="C141" s="149">
        <f>SUM(C135:C140)</f>
        <v>57135.20999999997</v>
      </c>
      <c r="D141" s="150">
        <f t="shared" ref="D141:H141" si="13">SUM(D135:D140)</f>
        <v>659238.92999999982</v>
      </c>
      <c r="E141" s="151">
        <f>SUM(E135:E140)</f>
        <v>116021.68999999999</v>
      </c>
      <c r="F141" s="149">
        <f t="shared" si="13"/>
        <v>3967224.6999999997</v>
      </c>
      <c r="G141" s="150">
        <f t="shared" si="13"/>
        <v>2958512.09</v>
      </c>
      <c r="H141" s="152">
        <f t="shared" si="13"/>
        <v>1744805.0599999998</v>
      </c>
    </row>
    <row r="142" spans="1:8" x14ac:dyDescent="0.25">
      <c r="A142" s="109" t="s">
        <v>274</v>
      </c>
      <c r="B142" s="92"/>
      <c r="C142" s="146">
        <f>+C141+C132+C127+C129+C115+C99+C92+C85+C77+C49</f>
        <v>4862573.6599999992</v>
      </c>
      <c r="D142" s="147">
        <f t="shared" ref="D142:H142" si="14">+D141+D132+D127+D129+D115+D99+D92+D85+D77+D49</f>
        <v>5660201.0200000014</v>
      </c>
      <c r="E142" s="161">
        <f>+E141+E132+E127+E129+E115+E99+E92+E85+E77+E49</f>
        <v>9850657.1800000016</v>
      </c>
      <c r="F142" s="146">
        <f t="shared" si="14"/>
        <v>64044289.529999994</v>
      </c>
      <c r="G142" s="147">
        <f>+G141+G132+G127+G129+G115+G99+G92+G85+G77+G49</f>
        <v>63231277.619999997</v>
      </c>
      <c r="H142" s="159">
        <f t="shared" si="14"/>
        <v>66068342.19000002</v>
      </c>
    </row>
    <row r="143" spans="1:8" ht="15.75" thickBot="1" x14ac:dyDescent="0.3">
      <c r="A143" s="116" t="s">
        <v>275</v>
      </c>
      <c r="B143" s="117"/>
      <c r="C143" s="166">
        <f>+C46-C142</f>
        <v>748865.45000000019</v>
      </c>
      <c r="D143" s="167">
        <f t="shared" ref="D143:H143" si="15">+D46-D142</f>
        <v>3673883.2299999949</v>
      </c>
      <c r="E143" s="168">
        <f>+E46-E142</f>
        <v>1285308.3099999968</v>
      </c>
      <c r="F143" s="166">
        <f t="shared" si="15"/>
        <v>13563073.829999991</v>
      </c>
      <c r="G143" s="167">
        <f t="shared" si="15"/>
        <v>13760544.289999984</v>
      </c>
      <c r="H143" s="160">
        <f t="shared" si="15"/>
        <v>12005649.160000004</v>
      </c>
    </row>
    <row r="144" spans="1:8" ht="15.75" thickTop="1" x14ac:dyDescent="0.25">
      <c r="A144" s="91"/>
      <c r="B144" s="118"/>
      <c r="C144" s="123"/>
      <c r="D144" s="123"/>
      <c r="E144" s="123"/>
      <c r="F144" s="123"/>
      <c r="G144" s="123"/>
      <c r="H144" s="123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zoomScale="120" zoomScaleNormal="120" workbookViewId="0">
      <selection activeCell="E9" sqref="E9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6" t="s">
        <v>303</v>
      </c>
      <c r="C1" s="196"/>
      <c r="D1" s="196"/>
      <c r="E1" s="196"/>
      <c r="I1" s="196" t="s">
        <v>304</v>
      </c>
      <c r="J1" s="196"/>
      <c r="K1" s="196"/>
      <c r="L1" s="196"/>
      <c r="M1" s="196"/>
      <c r="N1" s="196"/>
      <c r="O1" s="196"/>
      <c r="P1" s="196"/>
    </row>
    <row r="2" spans="2:16" x14ac:dyDescent="0.2">
      <c r="B2" s="98"/>
      <c r="I2" s="140"/>
      <c r="J2" s="140"/>
      <c r="N2" s="169" t="str">
        <f>+C4</f>
        <v>October</v>
      </c>
      <c r="O2" s="169" t="str">
        <f>+D4</f>
        <v>November</v>
      </c>
      <c r="P2" s="169" t="str">
        <f>+E4</f>
        <v>December</v>
      </c>
    </row>
    <row r="3" spans="2:16" x14ac:dyDescent="0.2">
      <c r="B3" s="99"/>
      <c r="I3" s="197" t="s">
        <v>306</v>
      </c>
      <c r="J3" s="197"/>
      <c r="K3" s="197"/>
      <c r="L3" s="197"/>
      <c r="M3" s="197"/>
      <c r="N3" s="197"/>
      <c r="O3" s="197"/>
      <c r="P3" s="197"/>
    </row>
    <row r="4" spans="2:16" x14ac:dyDescent="0.2">
      <c r="B4" s="100" t="s">
        <v>278</v>
      </c>
      <c r="C4" s="170" t="s">
        <v>324</v>
      </c>
      <c r="D4" s="170" t="s">
        <v>325</v>
      </c>
      <c r="E4" s="170" t="s">
        <v>326</v>
      </c>
      <c r="I4" s="101" t="s">
        <v>9</v>
      </c>
      <c r="J4" s="101" t="s">
        <v>292</v>
      </c>
      <c r="K4" s="102"/>
      <c r="L4" s="102"/>
      <c r="M4" s="102"/>
      <c r="N4" s="124">
        <v>5608375</v>
      </c>
      <c r="O4" s="124">
        <v>15498010</v>
      </c>
      <c r="P4" s="124">
        <v>19361339</v>
      </c>
    </row>
    <row r="5" spans="2:16" x14ac:dyDescent="0.2">
      <c r="I5" s="103"/>
      <c r="J5" s="101" t="s">
        <v>293</v>
      </c>
      <c r="K5" s="104"/>
      <c r="L5" s="104"/>
      <c r="M5" s="104"/>
      <c r="N5" s="124">
        <v>5010468</v>
      </c>
      <c r="O5" s="124">
        <v>10087804</v>
      </c>
      <c r="P5" s="124">
        <v>13662552</v>
      </c>
    </row>
    <row r="6" spans="2:16" x14ac:dyDescent="0.2">
      <c r="B6" s="100" t="s">
        <v>279</v>
      </c>
      <c r="C6" s="171">
        <v>642244468</v>
      </c>
      <c r="D6" s="171">
        <v>648041437</v>
      </c>
      <c r="E6" s="171">
        <v>661040803</v>
      </c>
      <c r="I6" s="103"/>
      <c r="J6" s="101" t="s">
        <v>294</v>
      </c>
      <c r="K6" s="104"/>
      <c r="L6" s="104"/>
      <c r="M6" s="104"/>
      <c r="N6" s="124">
        <v>1392251</v>
      </c>
      <c r="O6" s="124">
        <v>935529</v>
      </c>
      <c r="P6" s="124">
        <v>1360411</v>
      </c>
    </row>
    <row r="7" spans="2:16" x14ac:dyDescent="0.2">
      <c r="B7" s="100" t="s">
        <v>280</v>
      </c>
      <c r="C7" s="172">
        <v>-331734905</v>
      </c>
      <c r="D7" s="172">
        <v>-332955131</v>
      </c>
      <c r="E7" s="172">
        <v>-337274083</v>
      </c>
      <c r="I7" s="103"/>
      <c r="J7" s="101" t="s">
        <v>295</v>
      </c>
      <c r="K7" s="104"/>
      <c r="L7" s="104"/>
      <c r="M7" s="104"/>
      <c r="N7" s="124">
        <v>297892</v>
      </c>
      <c r="O7" s="124">
        <v>439981</v>
      </c>
      <c r="P7" s="124">
        <v>476504</v>
      </c>
    </row>
    <row r="8" spans="2:16" x14ac:dyDescent="0.2">
      <c r="B8" s="100" t="s">
        <v>281</v>
      </c>
      <c r="C8" s="171">
        <f>+C6+C7</f>
        <v>310509563</v>
      </c>
      <c r="D8" s="171">
        <f>+D6+D7</f>
        <v>315086306</v>
      </c>
      <c r="E8" s="171">
        <f>+E6+E7</f>
        <v>323766720</v>
      </c>
      <c r="I8" s="103"/>
      <c r="J8" s="101" t="s">
        <v>296</v>
      </c>
      <c r="K8" s="104"/>
      <c r="L8" s="104"/>
      <c r="M8" s="104"/>
      <c r="N8" s="124">
        <v>71296621</v>
      </c>
      <c r="O8" s="124">
        <v>75388536</v>
      </c>
      <c r="P8" s="124">
        <v>69873927</v>
      </c>
    </row>
    <row r="9" spans="2:16" x14ac:dyDescent="0.2">
      <c r="B9" s="100" t="s">
        <v>282</v>
      </c>
      <c r="C9" s="171">
        <v>-3587048</v>
      </c>
      <c r="D9" s="171">
        <v>-3591634</v>
      </c>
      <c r="E9" s="171">
        <v>-3573522</v>
      </c>
      <c r="I9" s="104"/>
      <c r="J9" s="104"/>
      <c r="K9" s="104"/>
      <c r="L9" s="104"/>
      <c r="M9" s="104"/>
      <c r="N9" s="121"/>
      <c r="O9" s="121"/>
      <c r="P9" s="121"/>
    </row>
    <row r="10" spans="2:16" x14ac:dyDescent="0.2">
      <c r="B10" s="100" t="s">
        <v>283</v>
      </c>
      <c r="C10" s="171">
        <v>0</v>
      </c>
      <c r="D10" s="171">
        <v>0</v>
      </c>
      <c r="E10" s="171"/>
      <c r="I10" s="101" t="s">
        <v>297</v>
      </c>
      <c r="J10" s="101" t="s">
        <v>292</v>
      </c>
      <c r="K10" s="104"/>
      <c r="L10" s="104"/>
      <c r="M10" s="104"/>
      <c r="N10" s="124">
        <v>100131869</v>
      </c>
      <c r="O10" s="124">
        <v>98379532</v>
      </c>
      <c r="P10" s="124">
        <v>101192641</v>
      </c>
    </row>
    <row r="11" spans="2:16" x14ac:dyDescent="0.2">
      <c r="B11" s="100" t="s">
        <v>284</v>
      </c>
      <c r="C11" s="172">
        <v>-72749492</v>
      </c>
      <c r="D11" s="172">
        <v>-72562283</v>
      </c>
      <c r="E11" s="172">
        <v>-73572374</v>
      </c>
      <c r="I11" s="103"/>
      <c r="J11" s="101" t="s">
        <v>293</v>
      </c>
      <c r="K11" s="104"/>
      <c r="L11" s="104"/>
      <c r="M11" s="104"/>
      <c r="N11" s="124">
        <v>78833152</v>
      </c>
      <c r="O11" s="124">
        <v>77543078</v>
      </c>
      <c r="P11" s="124">
        <v>78865244</v>
      </c>
    </row>
    <row r="12" spans="2:16" x14ac:dyDescent="0.2">
      <c r="B12" s="100" t="s">
        <v>285</v>
      </c>
      <c r="C12" s="171">
        <f>SUM(C8:C11)</f>
        <v>234173023</v>
      </c>
      <c r="D12" s="171">
        <f>SUM(D8:D11)</f>
        <v>238932389</v>
      </c>
      <c r="E12" s="171">
        <f>SUM(E8:E11)</f>
        <v>246620824</v>
      </c>
      <c r="I12" s="103"/>
      <c r="J12" s="101" t="s">
        <v>294</v>
      </c>
      <c r="K12" s="104"/>
      <c r="L12" s="104"/>
      <c r="M12" s="104"/>
      <c r="N12" s="124">
        <v>12940107</v>
      </c>
      <c r="O12" s="124">
        <v>12898333</v>
      </c>
      <c r="P12" s="124">
        <v>12751950</v>
      </c>
    </row>
    <row r="13" spans="2:16" x14ac:dyDescent="0.2">
      <c r="B13" s="100" t="s">
        <v>286</v>
      </c>
      <c r="C13" s="172">
        <v>10865628</v>
      </c>
      <c r="D13" s="172">
        <v>11086463</v>
      </c>
      <c r="E13" s="172">
        <v>11443206</v>
      </c>
      <c r="I13" s="103"/>
      <c r="J13" s="101" t="s">
        <v>295</v>
      </c>
      <c r="K13" s="104"/>
      <c r="L13" s="104"/>
      <c r="M13" s="104"/>
      <c r="N13" s="124">
        <v>4225689</v>
      </c>
      <c r="O13" s="124">
        <v>4192797</v>
      </c>
      <c r="P13" s="124">
        <v>4130363</v>
      </c>
    </row>
    <row r="14" spans="2:16" ht="13.5" thickBot="1" x14ac:dyDescent="0.25">
      <c r="B14" s="98" t="s">
        <v>287</v>
      </c>
      <c r="C14" s="173">
        <f>+C13+C12</f>
        <v>245038651</v>
      </c>
      <c r="D14" s="173">
        <f>+D13+D12</f>
        <v>250018852</v>
      </c>
      <c r="E14" s="173">
        <f>+E13+E12</f>
        <v>258064030</v>
      </c>
      <c r="I14" s="103"/>
      <c r="J14" s="101" t="s">
        <v>296</v>
      </c>
      <c r="K14" s="104"/>
      <c r="L14" s="104"/>
      <c r="M14" s="104"/>
      <c r="N14" s="124">
        <v>743294838</v>
      </c>
      <c r="O14" s="124">
        <v>755129942</v>
      </c>
      <c r="P14" s="124">
        <v>762254760</v>
      </c>
    </row>
    <row r="15" spans="2:16" ht="13.5" thickTop="1" x14ac:dyDescent="0.2">
      <c r="B15" s="95"/>
      <c r="C15" s="95"/>
      <c r="D15" s="95"/>
      <c r="E15" s="95"/>
      <c r="I15" s="104"/>
      <c r="J15" s="104"/>
      <c r="K15" s="104"/>
      <c r="L15" s="104"/>
      <c r="M15" s="104"/>
      <c r="N15" s="105"/>
      <c r="O15" s="106"/>
      <c r="P15" s="105"/>
    </row>
    <row r="16" spans="2:16" x14ac:dyDescent="0.2">
      <c r="B16" s="100" t="s">
        <v>288</v>
      </c>
      <c r="C16" s="96"/>
      <c r="D16" s="96"/>
      <c r="E16" s="96"/>
    </row>
    <row r="17" spans="2:16" x14ac:dyDescent="0.2">
      <c r="B17" s="95"/>
      <c r="C17" s="95"/>
      <c r="D17" s="95"/>
      <c r="E17" s="95"/>
      <c r="I17" s="198" t="s">
        <v>305</v>
      </c>
      <c r="J17" s="198"/>
      <c r="K17" s="198"/>
      <c r="L17" s="198"/>
      <c r="M17" s="198"/>
      <c r="N17" s="198"/>
      <c r="O17" s="198"/>
      <c r="P17" s="198"/>
    </row>
    <row r="18" spans="2:16" x14ac:dyDescent="0.2">
      <c r="B18" s="100" t="s">
        <v>279</v>
      </c>
      <c r="C18" s="171">
        <v>640317803</v>
      </c>
      <c r="D18" s="171">
        <f>AVERAGE(C6,D6)</f>
        <v>645142952.5</v>
      </c>
      <c r="E18" s="171">
        <f>AVERAGE(D6,E6)</f>
        <v>654541120</v>
      </c>
    </row>
    <row r="19" spans="2:16" x14ac:dyDescent="0.2">
      <c r="B19" s="100" t="s">
        <v>280</v>
      </c>
      <c r="C19" s="172">
        <v>-331116263</v>
      </c>
      <c r="D19" s="172">
        <f>AVERAGE(C7,D7)</f>
        <v>-332345018</v>
      </c>
      <c r="E19" s="172">
        <f>AVERAGE(D7,E7)</f>
        <v>-335114607</v>
      </c>
      <c r="J19" s="140" t="s">
        <v>298</v>
      </c>
      <c r="N19" s="1">
        <v>179488</v>
      </c>
      <c r="O19" s="1">
        <v>180575</v>
      </c>
      <c r="P19" s="1">
        <v>181114</v>
      </c>
    </row>
    <row r="20" spans="2:16" x14ac:dyDescent="0.2">
      <c r="B20" s="100" t="s">
        <v>281</v>
      </c>
      <c r="C20" s="171">
        <f>+C19+C18</f>
        <v>309201540</v>
      </c>
      <c r="D20" s="171">
        <f>+D19+D18</f>
        <v>312797934.5</v>
      </c>
      <c r="E20" s="171">
        <f>+E19+E18</f>
        <v>319426513</v>
      </c>
      <c r="J20" s="140" t="s">
        <v>299</v>
      </c>
      <c r="N20" s="1">
        <v>25190</v>
      </c>
      <c r="O20" s="1">
        <v>25416</v>
      </c>
      <c r="P20" s="1">
        <v>25574</v>
      </c>
    </row>
    <row r="21" spans="2:16" x14ac:dyDescent="0.2">
      <c r="B21" s="100" t="s">
        <v>282</v>
      </c>
      <c r="C21" s="171">
        <v>-3594740</v>
      </c>
      <c r="D21" s="171">
        <f>AVERAGE(C9,D9)</f>
        <v>-3589341</v>
      </c>
      <c r="E21" s="171">
        <f>AVERAGE(D9,E9)</f>
        <v>-3582578</v>
      </c>
      <c r="J21" s="140" t="s">
        <v>300</v>
      </c>
      <c r="N21" s="1">
        <v>457</v>
      </c>
      <c r="O21" s="1">
        <v>460</v>
      </c>
      <c r="P21" s="1">
        <v>460</v>
      </c>
    </row>
    <row r="22" spans="2:16" x14ac:dyDescent="0.2">
      <c r="B22" s="100" t="s">
        <v>283</v>
      </c>
      <c r="C22" s="171">
        <v>0</v>
      </c>
      <c r="D22" s="171">
        <v>0</v>
      </c>
      <c r="E22" s="171">
        <v>0</v>
      </c>
      <c r="J22" s="140" t="s">
        <v>301</v>
      </c>
      <c r="N22" s="1">
        <v>13</v>
      </c>
      <c r="O22" s="1">
        <v>13</v>
      </c>
      <c r="P22" s="1">
        <v>13</v>
      </c>
    </row>
    <row r="23" spans="2:16" x14ac:dyDescent="0.2">
      <c r="B23" s="100" t="s">
        <v>284</v>
      </c>
      <c r="C23" s="172">
        <f>+C11</f>
        <v>-72749492</v>
      </c>
      <c r="D23" s="172">
        <f>+D11</f>
        <v>-72562283</v>
      </c>
      <c r="E23" s="172">
        <f>+E11</f>
        <v>-73572374</v>
      </c>
      <c r="J23" s="140" t="s">
        <v>302</v>
      </c>
      <c r="N23" s="1">
        <v>202</v>
      </c>
      <c r="O23" s="1">
        <v>202</v>
      </c>
      <c r="P23" s="1">
        <v>203</v>
      </c>
    </row>
    <row r="24" spans="2:16" x14ac:dyDescent="0.2">
      <c r="B24" s="100" t="s">
        <v>285</v>
      </c>
      <c r="C24" s="171">
        <f>SUM(C20:C23)</f>
        <v>232857308</v>
      </c>
      <c r="D24" s="171">
        <f>SUM(D20:D23)</f>
        <v>236646310.5</v>
      </c>
      <c r="E24" s="171">
        <f>SUM(E20:E23)</f>
        <v>242271561</v>
      </c>
      <c r="N24" s="1" t="s">
        <v>320</v>
      </c>
      <c r="O24" s="1" t="s">
        <v>320</v>
      </c>
      <c r="P24" s="1" t="s">
        <v>320</v>
      </c>
    </row>
    <row r="25" spans="2:16" x14ac:dyDescent="0.2">
      <c r="B25" s="100" t="s">
        <v>286</v>
      </c>
      <c r="C25" s="172">
        <v>10802638</v>
      </c>
      <c r="D25" s="172">
        <f>AVERAGE(C13,D13)</f>
        <v>10976045.5</v>
      </c>
      <c r="E25" s="172">
        <f>AVERAGE(D13,E13)</f>
        <v>11264834.5</v>
      </c>
      <c r="N25" s="107"/>
      <c r="O25" s="107"/>
      <c r="P25" s="107"/>
    </row>
    <row r="26" spans="2:16" ht="13.5" thickBot="1" x14ac:dyDescent="0.25">
      <c r="B26" s="98" t="s">
        <v>289</v>
      </c>
      <c r="C26" s="173">
        <f>+C25+C24</f>
        <v>243659946</v>
      </c>
      <c r="D26" s="173">
        <f>+D25+D24</f>
        <v>247622356</v>
      </c>
      <c r="E26" s="173">
        <f>+E25+E24</f>
        <v>253536395.5</v>
      </c>
      <c r="N26" s="1"/>
      <c r="O26" s="1"/>
      <c r="P26" s="1"/>
    </row>
    <row r="27" spans="2:16" ht="13.5" thickTop="1" x14ac:dyDescent="0.2">
      <c r="B27" s="95"/>
      <c r="C27" s="95"/>
      <c r="D27" s="95"/>
      <c r="E27" s="95"/>
      <c r="N27" s="1"/>
      <c r="O27" s="1"/>
      <c r="P27" s="1"/>
    </row>
    <row r="28" spans="2:16" x14ac:dyDescent="0.2">
      <c r="B28" s="100" t="s">
        <v>290</v>
      </c>
      <c r="C28" s="95"/>
      <c r="D28" s="95"/>
      <c r="E28" s="95"/>
      <c r="N28" s="1"/>
      <c r="O28" s="1"/>
      <c r="P28" s="1"/>
    </row>
    <row r="29" spans="2:16" x14ac:dyDescent="0.2">
      <c r="B29" s="95"/>
      <c r="C29" s="95"/>
      <c r="D29" s="95"/>
      <c r="E29" s="95"/>
      <c r="N29" s="1"/>
      <c r="O29" s="1"/>
      <c r="P29" s="1"/>
    </row>
    <row r="30" spans="2:16" x14ac:dyDescent="0.2">
      <c r="B30" s="100" t="s">
        <v>279</v>
      </c>
      <c r="C30" s="174">
        <v>627219548</v>
      </c>
      <c r="D30" s="174">
        <v>629642061</v>
      </c>
      <c r="E30" s="175">
        <v>632616854</v>
      </c>
      <c r="N30" s="1"/>
      <c r="O30" s="1"/>
      <c r="P30" s="1"/>
    </row>
    <row r="31" spans="2:16" x14ac:dyDescent="0.2">
      <c r="B31" s="100" t="s">
        <v>280</v>
      </c>
      <c r="C31" s="176">
        <v>-324291086</v>
      </c>
      <c r="D31" s="176">
        <v>-325530482</v>
      </c>
      <c r="E31" s="172">
        <v>-326886721</v>
      </c>
      <c r="N31" s="107"/>
      <c r="O31" s="107"/>
      <c r="P31" s="107"/>
    </row>
    <row r="32" spans="2:16" x14ac:dyDescent="0.2">
      <c r="B32" s="100" t="s">
        <v>281</v>
      </c>
      <c r="C32" s="175">
        <f>+C31+C30</f>
        <v>302928462</v>
      </c>
      <c r="D32" s="175">
        <f>+D31+D30</f>
        <v>304111579</v>
      </c>
      <c r="E32" s="175">
        <f>+E31+E30</f>
        <v>305730133</v>
      </c>
    </row>
    <row r="33" spans="2:5" x14ac:dyDescent="0.2">
      <c r="B33" s="100" t="s">
        <v>282</v>
      </c>
      <c r="C33" s="174">
        <v>-3062829</v>
      </c>
      <c r="D33" s="175">
        <v>-3104147</v>
      </c>
      <c r="E33" s="174">
        <v>-3175125</v>
      </c>
    </row>
    <row r="34" spans="2:5" x14ac:dyDescent="0.2">
      <c r="B34" s="100" t="s">
        <v>283</v>
      </c>
      <c r="C34" s="175"/>
      <c r="D34" s="175">
        <v>0</v>
      </c>
      <c r="E34" s="175">
        <v>0</v>
      </c>
    </row>
    <row r="35" spans="2:5" x14ac:dyDescent="0.2">
      <c r="B35" s="100" t="s">
        <v>284</v>
      </c>
      <c r="C35" s="176">
        <v>-72749492</v>
      </c>
      <c r="D35" s="172">
        <v>-72562283</v>
      </c>
      <c r="E35" s="176">
        <v>-73572374</v>
      </c>
    </row>
    <row r="36" spans="2:5" x14ac:dyDescent="0.2">
      <c r="B36" s="100" t="s">
        <v>285</v>
      </c>
      <c r="C36" s="175">
        <f>SUM(C32:C35)</f>
        <v>227116141</v>
      </c>
      <c r="D36" s="175">
        <f>SUM(D32:D35)</f>
        <v>228445149</v>
      </c>
      <c r="E36" s="175">
        <f>SUM(E32:E35)</f>
        <v>228982634</v>
      </c>
    </row>
    <row r="37" spans="2:5" x14ac:dyDescent="0.2">
      <c r="B37" s="100" t="s">
        <v>286</v>
      </c>
      <c r="C37" s="174">
        <v>10509923</v>
      </c>
      <c r="D37" s="172">
        <v>10548091</v>
      </c>
      <c r="E37" s="174">
        <v>10618061</v>
      </c>
    </row>
    <row r="38" spans="2:5" ht="13.5" thickBot="1" x14ac:dyDescent="0.25">
      <c r="B38" s="98" t="s">
        <v>291</v>
      </c>
      <c r="C38" s="173">
        <f>+C37+C36</f>
        <v>237626064</v>
      </c>
      <c r="D38" s="173">
        <f>+D37+D36</f>
        <v>238993240</v>
      </c>
      <c r="E38" s="173">
        <f>+E37+E36</f>
        <v>239600695</v>
      </c>
    </row>
    <row r="39" spans="2:5" ht="13.5" thickTop="1" x14ac:dyDescent="0.2"/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BF7D34-3E27-4F14-83A8-DC19D918D400}"/>
</file>

<file path=customXml/itemProps2.xml><?xml version="1.0" encoding="utf-8"?>
<ds:datastoreItem xmlns:ds="http://schemas.openxmlformats.org/officeDocument/2006/customXml" ds:itemID="{AC348D25-6EE6-443E-B79E-CF33C43282CD}"/>
</file>

<file path=customXml/itemProps3.xml><?xml version="1.0" encoding="utf-8"?>
<ds:datastoreItem xmlns:ds="http://schemas.openxmlformats.org/officeDocument/2006/customXml" ds:itemID="{1574E633-0323-4A2A-8222-B0DAB4C6CC16}"/>
</file>

<file path=customXml/itemProps4.xml><?xml version="1.0" encoding="utf-8"?>
<ds:datastoreItem xmlns:ds="http://schemas.openxmlformats.org/officeDocument/2006/customXml" ds:itemID="{611C63DF-5ECE-4C7C-AC41-16E9B532B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2015-11-06T22:53:55Z</cp:lastPrinted>
  <dcterms:created xsi:type="dcterms:W3CDTF">2004-02-03T00:32:55Z</dcterms:created>
  <dcterms:modified xsi:type="dcterms:W3CDTF">2016-02-09T15:56:15Z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