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umcost Exhibits" sheetId="1" r:id="rId1"/>
  </sheets>
  <definedNames/>
  <calcPr fullCalcOnLoad="1"/>
</workbook>
</file>

<file path=xl/sharedStrings.xml><?xml version="1.0" encoding="utf-8"?>
<sst xmlns="http://schemas.openxmlformats.org/spreadsheetml/2006/main" count="210" uniqueCount="132">
  <si>
    <t>AVISTA UTILITIES</t>
  </si>
  <si>
    <t>Cost of Service General Summary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</si>
  <si>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</si>
  <si>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</si>
  <si>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</si>
  <si>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</si>
  <si>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</si>
  <si>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</si>
  <si>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</si>
  <si>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</si>
  <si>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</si>
  <si>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</si>
  <si>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</t>
  </si>
  <si>
    <t>System</t>
  </si>
  <si>
    <t>Description</t>
  </si>
  <si>
    <t>Total</t>
  </si>
  <si>
    <t>Plant In Service</t>
  </si>
  <si>
    <t xml:space="preserve"> Production Plant</t>
  </si>
  <si>
    <t xml:space="preserve"> Underground Storage Plant</t>
  </si>
  <si>
    <t xml:space="preserve"> Distribution Plant</t>
  </si>
  <si>
    <t xml:space="preserve"> Intangible Plant</t>
  </si>
  <si>
    <t xml:space="preserve"> General Plant</t>
  </si>
  <si>
    <t xml:space="preserve">   Total Plant In Service</t>
  </si>
  <si>
    <t>Accum Depreciation</t>
  </si>
  <si>
    <t xml:space="preserve">   Total Accumulated Depreciation</t>
  </si>
  <si>
    <t>Net Plant</t>
  </si>
  <si>
    <t>Accumlulated Deferred FIT</t>
  </si>
  <si>
    <t>Miscellaneous Rate Base</t>
  </si>
  <si>
    <t xml:space="preserve">   Total Rate Base</t>
  </si>
  <si>
    <t>Revenue From Retail Rates</t>
  </si>
  <si>
    <t>Other Operating Revenues</t>
  </si>
  <si>
    <t xml:space="preserve">   Total Revenues</t>
  </si>
  <si>
    <t>Operating Expenses</t>
  </si>
  <si>
    <t xml:space="preserve"> Purchased Gas Costs</t>
  </si>
  <si>
    <t xml:space="preserve"> Underground Storage Expenses</t>
  </si>
  <si>
    <t xml:space="preserve"> Distribution Expenses</t>
  </si>
  <si>
    <t xml:space="preserve"> Customer Accounting Expenses</t>
  </si>
  <si>
    <t xml:space="preserve"> Customer Information Expenses</t>
  </si>
  <si>
    <t xml:space="preserve"> Sales Expenses</t>
  </si>
  <si>
    <t xml:space="preserve"> Admin &amp; General Expenses</t>
  </si>
  <si>
    <t xml:space="preserve">   Total O&amp;M Expenses</t>
  </si>
  <si>
    <t>Taxes Other Than Income Taxes</t>
  </si>
  <si>
    <t>Depreciation Expense</t>
  </si>
  <si>
    <t xml:space="preserve"> Underground Storage Plant Depr</t>
  </si>
  <si>
    <t xml:space="preserve"> Distribution Plant Depreciation</t>
  </si>
  <si>
    <t xml:space="preserve"> General Plant Depreciation</t>
  </si>
  <si>
    <t xml:space="preserve"> Amortization of Intangible Plant</t>
  </si>
  <si>
    <t xml:space="preserve">   Total Depr &amp; Amort Expense</t>
  </si>
  <si>
    <t>Income Tax</t>
  </si>
  <si>
    <t xml:space="preserve">   Total Operating Expenses</t>
  </si>
  <si>
    <t>Net Income</t>
  </si>
  <si>
    <t>Rate of Return</t>
  </si>
  <si>
    <t>Return Ratio</t>
  </si>
  <si>
    <t>Interest Expense</t>
  </si>
  <si>
    <t>Summary by Function with Margin Analysis</t>
  </si>
  <si>
    <t>Functional Cost Components at Current Rates</t>
  </si>
  <si>
    <t>Production</t>
  </si>
  <si>
    <t>Underground Storage</t>
  </si>
  <si>
    <t>Distribution</t>
  </si>
  <si>
    <t>Common</t>
  </si>
  <si>
    <t xml:space="preserve">     Total Current Rate Revenue</t>
  </si>
  <si>
    <t>Exclude Cost of Gas w / Revenue Exp.</t>
  </si>
  <si>
    <t xml:space="preserve">     Total Margin Revenue at Current Rates</t>
  </si>
  <si>
    <t>Margin per Therm at Current Rates</t>
  </si>
  <si>
    <t xml:space="preserve">     Total Current Margin Melded Rate per Therm</t>
  </si>
  <si>
    <t>Functional Cost Components at Uniform Current Return</t>
  </si>
  <si>
    <t xml:space="preserve">     Total Uniform Current Cost</t>
  </si>
  <si>
    <t xml:space="preserve">     Total Uniform Current Margin</t>
  </si>
  <si>
    <t>Margin per Therm at Uniform Current Return</t>
  </si>
  <si>
    <t xml:space="preserve">     Total Current Uniform Margin Melded Rate per Therm</t>
  </si>
  <si>
    <t>Margin to Cost Ratio at Current Rates</t>
  </si>
  <si>
    <t>Functional Cost Components at Proposed Rates</t>
  </si>
  <si>
    <t xml:space="preserve">     Total Proposed Rate Revenue</t>
  </si>
  <si>
    <t xml:space="preserve">     Total Margin Revenue at Proposed Rates</t>
  </si>
  <si>
    <t>Margin per Therm at Proposed Rates</t>
  </si>
  <si>
    <t xml:space="preserve">     Total Proposed Margin Melded Rate per Therm</t>
  </si>
  <si>
    <t>Functional Cost Components at Uniform Proposed Return</t>
  </si>
  <si>
    <t xml:space="preserve">     Total Uniform Proposed Cost</t>
  </si>
  <si>
    <t xml:space="preserve">     Total Uniform Proposed Margin</t>
  </si>
  <si>
    <t>Margin per Therm at Uniform Proposed Return</t>
  </si>
  <si>
    <t xml:space="preserve">     Total Proposed Uniform Margin Melded Rate per Therm</t>
  </si>
  <si>
    <t>Margin to Cost Ratio at Proposed Rates</t>
  </si>
  <si>
    <t>Summary by Classification with Unit Cost Analysis</t>
  </si>
  <si>
    <t xml:space="preserve">Cost by Classification at Current Return by Schedule </t>
  </si>
  <si>
    <t>Commodity</t>
  </si>
  <si>
    <t>Demand</t>
  </si>
  <si>
    <t>Customer</t>
  </si>
  <si>
    <t>Revenue per Therm at Current Rates</t>
  </si>
  <si>
    <t xml:space="preserve">Commodity </t>
  </si>
  <si>
    <t xml:space="preserve">Demand </t>
  </si>
  <si>
    <t xml:space="preserve">     Total Revenue per Therm at Current Rates</t>
  </si>
  <si>
    <t>Cost per Unit at Current Rates</t>
  </si>
  <si>
    <t>Commodity Cost per Therm</t>
  </si>
  <si>
    <t>Demand Cost per Peak Day Therms</t>
  </si>
  <si>
    <t>Customer Cost per Customer per Month</t>
  </si>
  <si>
    <t xml:space="preserve">Cost by Classification at Uniform Current Return </t>
  </si>
  <si>
    <t>Cost per Therm at Current Return</t>
  </si>
  <si>
    <t xml:space="preserve">     Total Cost per Therm at Current Return</t>
  </si>
  <si>
    <t>Cost per Unit at Uniform Current Return</t>
  </si>
  <si>
    <t>Revenue to Cost Ratio at Current Rates</t>
  </si>
  <si>
    <t xml:space="preserve">Cost by Classification at Proposed Return by Schedule </t>
  </si>
  <si>
    <t>Revenue per Therm at Proposed Rates</t>
  </si>
  <si>
    <t xml:space="preserve">     Total Revenue per Therm at Proposed Rates</t>
  </si>
  <si>
    <t>Cost per Unit at Proposed Rates</t>
  </si>
  <si>
    <t xml:space="preserve">Cost by Classification at Uniform Proposed Return </t>
  </si>
  <si>
    <t>Cost per Therm at Proposed Return</t>
  </si>
  <si>
    <t xml:space="preserve">     Total Cost per Therm at Proposed Return</t>
  </si>
  <si>
    <t>Cost per Unit at Uniform Proposed Return</t>
  </si>
  <si>
    <t>Revenue to Cost Ratio at Proposed Rates</t>
  </si>
  <si>
    <t>Sumcost</t>
  </si>
  <si>
    <t>Natural Gas Utility</t>
  </si>
  <si>
    <t>Company Base Case</t>
  </si>
  <si>
    <t>Washington Jurisdiction</t>
  </si>
  <si>
    <t>UG Storage 80% Sales / 20% Throughput</t>
  </si>
  <si>
    <t>Residential</t>
  </si>
  <si>
    <t>Small Firm</t>
  </si>
  <si>
    <t>Large Firm</t>
  </si>
  <si>
    <t>Interrupt</t>
  </si>
  <si>
    <t>Transport</t>
  </si>
  <si>
    <t>Service</t>
  </si>
  <si>
    <t>Sch 101</t>
  </si>
  <si>
    <t>Sch 111</t>
  </si>
  <si>
    <t>Sch 121</t>
  </si>
  <si>
    <t>Sch 131</t>
  </si>
  <si>
    <t>Sch 146</t>
  </si>
  <si>
    <t>Page 1 of 3</t>
  </si>
  <si>
    <t>Page 2 of 3</t>
  </si>
  <si>
    <t>Page 3 of 3</t>
  </si>
  <si>
    <t>Current Margin to Proposed Cost Ratio</t>
  </si>
  <si>
    <t>Current Revenue to Proposed Cost Ratio</t>
  </si>
  <si>
    <t>File:  WA 09 Gas Case / Gas COS Base Case / Summary Exhibits</t>
  </si>
  <si>
    <t>For the Twelve Months Ended September 30, 2008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</si>
</sst>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&quot;0&quot;)&quot;"/>
    <numFmt numFmtId="165" formatCode="#,##0\ ;\(#,##0\)"/>
    <numFmt numFmtId="166" formatCode="&quot;&quot;"/>
    <numFmt numFmtId="167" formatCode="0.0%"/>
    <numFmt numFmtId="168" formatCode="0.000%"/>
    <numFmt numFmtId="169" formatCode="#,##0.0_);[Red]\(#,##0.0\)"/>
    <numFmt numFmtId="170" formatCode="0.0"/>
    <numFmt numFmtId="171" formatCode="#,##0.0\ ;\(#,##0.0\)"/>
    <numFmt numFmtId="172" formatCode="#,##0.00\ ;\(#,##0.00\)"/>
    <numFmt numFmtId="173" formatCode="0.000000"/>
    <numFmt numFmtId="174" formatCode="&quot;@&quot;\ \ 0.00%"/>
    <numFmt numFmtId="175" formatCode="&quot;$&quot;#,##0.0_);[Red]\(&quot;$&quot;#,##0.0\)"/>
    <numFmt numFmtId="176" formatCode="&quot;$&quot;#,##0.000_);[Red]\(&quot;$&quot;#,##0.000\)"/>
    <numFmt numFmtId="177" formatCode="&quot;$&quot;#,##0.0000_);[Red]\(&quot;$&quot;#,##0.0000\)"/>
    <numFmt numFmtId="178" formatCode="&quot;$&quot;#,##0.00000_);[Red]\(&quot;$&quot;#,##0.00000\)"/>
    <numFmt numFmtId="179" formatCode="&quot;$&quot;#,##0.000000_);[Red]\(&quot;$&quot;#,##0.000000\)"/>
    <numFmt numFmtId="180" formatCode="0.0000E+00"/>
    <numFmt numFmtId="181" formatCode="0.000E+00"/>
    <numFmt numFmtId="182" formatCode="0.0E+00"/>
    <numFmt numFmtId="183" formatCode="0E+00"/>
    <numFmt numFmtId="184" formatCode="#,##0.000_);[Red]\(#,##0.000\)"/>
    <numFmt numFmtId="185" formatCode="#,##0.0000_);[Red]\(#,##0.0000\)"/>
    <numFmt numFmtId="186" formatCode="#,##0.00000_);[Red]\(#,##0.00000\)"/>
    <numFmt numFmtId="187" formatCode="#,##0.000000_);[Red]\(#,##0.000000\)"/>
    <numFmt numFmtId="188" formatCode="0.0000%"/>
    <numFmt numFmtId="189" formatCode="#,##0.0_);\(#,##0.0\)"/>
    <numFmt numFmtId="190" formatCode="#,##0.000_);\(#,##0.000\)"/>
    <numFmt numFmtId="191" formatCode="#,##0.0000_);\(#,##0.0000\)"/>
    <numFmt numFmtId="192" formatCode="#,##0.00000_);\(#,##0.00000\)"/>
    <numFmt numFmtId="193" formatCode="#,##0.000000_);\(#,##0.000000\)"/>
    <numFmt numFmtId="194" formatCode="m/d/yy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15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" fontId="4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37" fontId="4" fillId="0" borderId="0" xfId="0" applyNumberFormat="1" applyFont="1" applyAlignment="1">
      <alignment/>
    </xf>
    <xf numFmtId="37" fontId="4" fillId="0" borderId="2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194" fontId="5" fillId="0" borderId="0" xfId="0" applyNumberFormat="1" applyFont="1" applyAlignment="1" applyProtection="1">
      <alignment/>
      <protection locked="0"/>
    </xf>
    <xf numFmtId="15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37" fontId="5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37" fontId="7" fillId="0" borderId="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right"/>
    </xf>
    <xf numFmtId="18" fontId="5" fillId="0" borderId="0" xfId="0" applyNumberFormat="1" applyFont="1" applyAlignment="1" applyProtection="1">
      <alignment/>
      <protection locked="0"/>
    </xf>
    <xf numFmtId="37" fontId="5" fillId="0" borderId="2" xfId="0" applyNumberFormat="1" applyFont="1" applyBorder="1" applyAlignment="1">
      <alignment/>
    </xf>
    <xf numFmtId="8" fontId="5" fillId="0" borderId="0" xfId="17" applyFont="1" applyAlignment="1">
      <alignment/>
    </xf>
    <xf numFmtId="178" fontId="5" fillId="0" borderId="0" xfId="17" applyNumberFormat="1" applyFont="1" applyAlignment="1">
      <alignment/>
    </xf>
    <xf numFmtId="178" fontId="7" fillId="0" borderId="2" xfId="17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178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="85" zoomScaleNormal="85" workbookViewId="0" topLeftCell="A9">
      <pane ySplit="690" topLeftCell="BM37" activePane="bottomLeft" state="split"/>
      <selection pane="topLeft" activeCell="K5" sqref="K5"/>
      <selection pane="bottomLeft" activeCell="I63" sqref="I63"/>
    </sheetView>
  </sheetViews>
  <sheetFormatPr defaultColWidth="9.00390625" defaultRowHeight="12.75"/>
  <cols>
    <col min="1" max="1" width="3.875" style="1" customWidth="1"/>
    <col min="2" max="2" width="39.75390625" style="1" customWidth="1"/>
    <col min="3" max="4" width="3.00390625" style="1" customWidth="1"/>
    <col min="5" max="5" width="3.375" style="1" customWidth="1"/>
    <col min="6" max="6" width="14.00390625" style="1" customWidth="1"/>
    <col min="7" max="7" width="13.875" style="1" customWidth="1"/>
    <col min="8" max="8" width="12.75390625" style="1" customWidth="1"/>
    <col min="9" max="9" width="12.125" style="1" customWidth="1"/>
    <col min="10" max="10" width="11.875" style="1" customWidth="1"/>
    <col min="11" max="11" width="12.25390625" style="1" customWidth="1"/>
    <col min="12" max="16384" width="9.125" style="1" customWidth="1"/>
  </cols>
  <sheetData>
    <row r="1" ht="14.25">
      <c r="K1" s="2"/>
    </row>
    <row r="2" ht="37.5" customHeight="1"/>
    <row r="3" spans="1:11" ht="14.25">
      <c r="A3" s="3"/>
      <c r="B3" s="4" t="s">
        <v>109</v>
      </c>
      <c r="C3" s="4" t="s">
        <v>0</v>
      </c>
      <c r="D3" s="4"/>
      <c r="F3" s="4"/>
      <c r="G3" s="4"/>
      <c r="H3" s="4"/>
      <c r="I3" s="4" t="s">
        <v>110</v>
      </c>
      <c r="K3" s="5"/>
    </row>
    <row r="4" spans="1:11" ht="14.25">
      <c r="A4" s="3"/>
      <c r="B4" s="4" t="s">
        <v>111</v>
      </c>
      <c r="C4" s="4" t="s">
        <v>1</v>
      </c>
      <c r="D4" s="4"/>
      <c r="F4" s="4"/>
      <c r="G4" s="4"/>
      <c r="H4" s="4"/>
      <c r="I4" s="4" t="s">
        <v>112</v>
      </c>
      <c r="K4" s="6">
        <v>39832</v>
      </c>
    </row>
    <row r="5" spans="1:11" ht="14.25">
      <c r="A5" s="3"/>
      <c r="B5" s="7" t="s">
        <v>113</v>
      </c>
      <c r="C5" s="4" t="s">
        <v>131</v>
      </c>
      <c r="D5" s="4"/>
      <c r="F5" s="4"/>
      <c r="G5" s="4"/>
      <c r="H5" s="4"/>
      <c r="I5" s="4"/>
      <c r="J5" s="4"/>
      <c r="K5" s="8" t="s">
        <v>12</v>
      </c>
    </row>
    <row r="6" spans="1:11" ht="14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4.25">
      <c r="A7" s="3"/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</row>
    <row r="8" spans="1:11" ht="14.25">
      <c r="A8" s="3"/>
      <c r="B8" s="1" t="s">
        <v>12</v>
      </c>
      <c r="C8" s="1" t="s">
        <v>12</v>
      </c>
      <c r="D8" s="3" t="s">
        <v>12</v>
      </c>
      <c r="E8" s="3" t="s">
        <v>12</v>
      </c>
      <c r="F8" s="3" t="s">
        <v>12</v>
      </c>
      <c r="G8" s="9" t="s">
        <v>114</v>
      </c>
      <c r="H8" s="9" t="s">
        <v>115</v>
      </c>
      <c r="I8" s="9" t="s">
        <v>116</v>
      </c>
      <c r="J8" s="9" t="s">
        <v>117</v>
      </c>
      <c r="K8" s="9" t="s">
        <v>118</v>
      </c>
    </row>
    <row r="9" spans="1:11" ht="14.25">
      <c r="A9" s="3"/>
      <c r="B9" s="1" t="s">
        <v>12</v>
      </c>
      <c r="D9" s="3"/>
      <c r="E9" s="3"/>
      <c r="F9" s="3" t="s">
        <v>13</v>
      </c>
      <c r="G9" s="9" t="s">
        <v>119</v>
      </c>
      <c r="H9" s="9" t="s">
        <v>119</v>
      </c>
      <c r="I9" s="9" t="s">
        <v>119</v>
      </c>
      <c r="J9" s="9" t="s">
        <v>119</v>
      </c>
      <c r="K9" s="9" t="s">
        <v>119</v>
      </c>
    </row>
    <row r="10" spans="1:11" ht="14.25">
      <c r="A10" s="3"/>
      <c r="B10" s="10" t="s">
        <v>14</v>
      </c>
      <c r="C10" s="11"/>
      <c r="D10" s="11"/>
      <c r="E10" s="11"/>
      <c r="F10" s="11" t="s">
        <v>15</v>
      </c>
      <c r="G10" s="12" t="s">
        <v>120</v>
      </c>
      <c r="H10" s="12" t="s">
        <v>121</v>
      </c>
      <c r="I10" s="12" t="s">
        <v>122</v>
      </c>
      <c r="J10" s="12" t="s">
        <v>123</v>
      </c>
      <c r="K10" s="12" t="s">
        <v>124</v>
      </c>
    </row>
    <row r="11" spans="1:2" ht="14.25">
      <c r="A11" s="3"/>
      <c r="B11" s="1" t="s">
        <v>16</v>
      </c>
    </row>
    <row r="12" spans="1:5" ht="14.25">
      <c r="A12" s="3">
        <v>1</v>
      </c>
      <c r="B12" s="1" t="s">
        <v>17</v>
      </c>
      <c r="E12" s="4"/>
    </row>
    <row r="13" spans="1:11" ht="14.25">
      <c r="A13" s="3">
        <v>2</v>
      </c>
      <c r="B13" s="1" t="s">
        <v>18</v>
      </c>
      <c r="D13" s="2"/>
      <c r="E13" s="13"/>
      <c r="F13" s="14">
        <f>SUM(G13:K13)</f>
        <v>22826000</v>
      </c>
      <c r="G13" s="14">
        <v>14996827.826765465</v>
      </c>
      <c r="H13" s="14">
        <v>6329831.612883339</v>
      </c>
      <c r="I13" s="14">
        <v>842400.6333949998</v>
      </c>
      <c r="J13" s="14">
        <v>82740.30902297937</v>
      </c>
      <c r="K13" s="14">
        <v>574199.6179332188</v>
      </c>
    </row>
    <row r="14" spans="1:11" ht="14.25">
      <c r="A14" s="3">
        <v>3</v>
      </c>
      <c r="B14" s="1" t="s">
        <v>19</v>
      </c>
      <c r="D14" s="2"/>
      <c r="E14" s="13"/>
      <c r="F14" s="14">
        <f>SUM(G14:K14)</f>
        <v>253055000</v>
      </c>
      <c r="G14" s="14">
        <v>194962847.87178198</v>
      </c>
      <c r="H14" s="14">
        <v>46769000.89184306</v>
      </c>
      <c r="I14" s="14">
        <v>4556471.083271846</v>
      </c>
      <c r="J14" s="14">
        <v>216352.28632787408</v>
      </c>
      <c r="K14" s="14">
        <v>6550327.866775241</v>
      </c>
    </row>
    <row r="15" spans="1:11" ht="14.25">
      <c r="A15" s="3">
        <v>4</v>
      </c>
      <c r="B15" s="1" t="s">
        <v>20</v>
      </c>
      <c r="D15" s="2"/>
      <c r="E15" s="13"/>
      <c r="F15" s="14">
        <f>SUM(G15:K15)</f>
        <v>3334000.0000000005</v>
      </c>
      <c r="G15" s="14">
        <v>2539851.8357728072</v>
      </c>
      <c r="H15" s="14">
        <v>639651.9541005511</v>
      </c>
      <c r="I15" s="14">
        <v>64827.42472463742</v>
      </c>
      <c r="J15" s="14">
        <v>3553.3206319237743</v>
      </c>
      <c r="K15" s="14">
        <v>86115.46477008081</v>
      </c>
    </row>
    <row r="16" spans="1:11" ht="14.25">
      <c r="A16" s="3">
        <v>5</v>
      </c>
      <c r="B16" s="1" t="s">
        <v>21</v>
      </c>
      <c r="D16" s="2"/>
      <c r="E16" s="13"/>
      <c r="F16" s="14">
        <f>SUM(G16:K16)</f>
        <v>27246000.000000004</v>
      </c>
      <c r="G16" s="14">
        <v>20735611.818438474</v>
      </c>
      <c r="H16" s="14">
        <v>5244039.243093129</v>
      </c>
      <c r="I16" s="14">
        <v>533192.4227920912</v>
      </c>
      <c r="J16" s="14">
        <v>29538.37652078017</v>
      </c>
      <c r="K16" s="14">
        <v>703618.1391555298</v>
      </c>
    </row>
    <row r="17" spans="1:11" ht="14.25">
      <c r="A17" s="3">
        <v>6</v>
      </c>
      <c r="B17" s="1" t="s">
        <v>22</v>
      </c>
      <c r="E17" s="3"/>
      <c r="F17" s="15">
        <f aca="true" t="shared" si="0" ref="F17:K17">SUM(F13:F16)</f>
        <v>306461000</v>
      </c>
      <c r="G17" s="15">
        <f t="shared" si="0"/>
        <v>233235139.35275874</v>
      </c>
      <c r="H17" s="15">
        <f t="shared" si="0"/>
        <v>58982523.70192008</v>
      </c>
      <c r="I17" s="15">
        <f t="shared" si="0"/>
        <v>5996891.564183574</v>
      </c>
      <c r="J17" s="15">
        <f t="shared" si="0"/>
        <v>332184.2925035574</v>
      </c>
      <c r="K17" s="15">
        <f t="shared" si="0"/>
        <v>7914261.08863407</v>
      </c>
    </row>
    <row r="18" spans="1:5" ht="14.25">
      <c r="A18" s="3"/>
      <c r="E18" s="3"/>
    </row>
    <row r="19" spans="1:5" ht="14.25">
      <c r="A19" s="3"/>
      <c r="B19" s="1" t="s">
        <v>23</v>
      </c>
      <c r="E19" s="3"/>
    </row>
    <row r="20" spans="1:5" ht="14.25">
      <c r="A20" s="3">
        <v>7</v>
      </c>
      <c r="B20" s="1" t="s">
        <v>17</v>
      </c>
      <c r="E20" s="13"/>
    </row>
    <row r="21" spans="1:11" ht="14.25">
      <c r="A21" s="3">
        <v>8</v>
      </c>
      <c r="B21" s="1" t="s">
        <v>18</v>
      </c>
      <c r="D21" s="2"/>
      <c r="E21" s="13"/>
      <c r="F21" s="14">
        <f>SUM(G21:K21)</f>
        <v>-8167000</v>
      </c>
      <c r="G21" s="14">
        <v>-5365771.175904388</v>
      </c>
      <c r="H21" s="14">
        <v>-2264774.151512233</v>
      </c>
      <c r="I21" s="14">
        <v>-301405.6765502919</v>
      </c>
      <c r="J21" s="14">
        <v>-29603.964943076866</v>
      </c>
      <c r="K21" s="14">
        <v>-205445.0310900113</v>
      </c>
    </row>
    <row r="22" spans="1:11" ht="14.25">
      <c r="A22" s="3">
        <v>9</v>
      </c>
      <c r="B22" s="1" t="s">
        <v>19</v>
      </c>
      <c r="D22" s="2"/>
      <c r="E22" s="13"/>
      <c r="F22" s="14">
        <f>SUM(G22:K22)</f>
        <v>-89619000.00000001</v>
      </c>
      <c r="G22" s="14">
        <v>-69858792.92409693</v>
      </c>
      <c r="H22" s="14">
        <v>-15845998.990924891</v>
      </c>
      <c r="I22" s="14">
        <v>-1624372.215836788</v>
      </c>
      <c r="J22" s="14">
        <v>-69248.03342462</v>
      </c>
      <c r="K22" s="14">
        <v>-2220587.835716777</v>
      </c>
    </row>
    <row r="23" spans="1:11" ht="14.25">
      <c r="A23" s="3">
        <v>10</v>
      </c>
      <c r="B23" s="1" t="s">
        <v>20</v>
      </c>
      <c r="D23" s="2"/>
      <c r="E23" s="13"/>
      <c r="F23" s="14">
        <f>SUM(G23:K23)</f>
        <v>-1323000</v>
      </c>
      <c r="G23" s="14">
        <v>-1007143.4298414683</v>
      </c>
      <c r="H23" s="14">
        <v>-254415.96555190216</v>
      </c>
      <c r="I23" s="14">
        <v>-25845.18944426734</v>
      </c>
      <c r="J23" s="14">
        <v>-1427.6662034812264</v>
      </c>
      <c r="K23" s="14">
        <v>-34167.748958880955</v>
      </c>
    </row>
    <row r="24" spans="1:11" ht="14.25">
      <c r="A24" s="3">
        <v>11</v>
      </c>
      <c r="B24" s="1" t="s">
        <v>21</v>
      </c>
      <c r="D24" s="2"/>
      <c r="E24" s="13"/>
      <c r="F24" s="14">
        <f>SUM(G24:K24)</f>
        <v>-10274000.000000002</v>
      </c>
      <c r="G24" s="14">
        <v>-7819044.110057875</v>
      </c>
      <c r="H24" s="14">
        <v>-1977437.3920406231</v>
      </c>
      <c r="I24" s="14">
        <v>-201057.73147493007</v>
      </c>
      <c r="J24" s="14">
        <v>-11138.415928007613</v>
      </c>
      <c r="K24" s="14">
        <v>-265322.35049856553</v>
      </c>
    </row>
    <row r="25" spans="1:11" ht="14.25">
      <c r="A25" s="3">
        <v>12</v>
      </c>
      <c r="B25" s="1" t="s">
        <v>24</v>
      </c>
      <c r="E25" s="3"/>
      <c r="F25" s="15">
        <f aca="true" t="shared" si="1" ref="F25:K25">SUM(F21:F24)</f>
        <v>-109383000.00000001</v>
      </c>
      <c r="G25" s="15">
        <f t="shared" si="1"/>
        <v>-84050751.63990067</v>
      </c>
      <c r="H25" s="15">
        <f t="shared" si="1"/>
        <v>-20342626.500029646</v>
      </c>
      <c r="I25" s="15">
        <f t="shared" si="1"/>
        <v>-2152680.8133062776</v>
      </c>
      <c r="J25" s="15">
        <f t="shared" si="1"/>
        <v>-111418.0804991857</v>
      </c>
      <c r="K25" s="15">
        <f t="shared" si="1"/>
        <v>-2725522.966264235</v>
      </c>
    </row>
    <row r="26" spans="1:5" ht="14.25">
      <c r="A26" s="3"/>
      <c r="E26" s="3"/>
    </row>
    <row r="27" spans="1:11" ht="14.25">
      <c r="A27" s="3">
        <v>13</v>
      </c>
      <c r="B27" s="1" t="s">
        <v>25</v>
      </c>
      <c r="E27" s="3"/>
      <c r="F27" s="14">
        <f aca="true" t="shared" si="2" ref="F27:K27">F17+F25</f>
        <v>197078000</v>
      </c>
      <c r="G27" s="14">
        <f t="shared" si="2"/>
        <v>149184387.71285808</v>
      </c>
      <c r="H27" s="14">
        <f t="shared" si="2"/>
        <v>38639897.20189043</v>
      </c>
      <c r="I27" s="14">
        <f t="shared" si="2"/>
        <v>3844210.7508772966</v>
      </c>
      <c r="J27" s="14">
        <f t="shared" si="2"/>
        <v>220766.2120043717</v>
      </c>
      <c r="K27" s="14">
        <f t="shared" si="2"/>
        <v>5188738.122369835</v>
      </c>
    </row>
    <row r="28" spans="1:11" ht="14.25">
      <c r="A28" s="3">
        <v>14</v>
      </c>
      <c r="B28" s="1" t="s">
        <v>26</v>
      </c>
      <c r="D28" s="2"/>
      <c r="E28" s="13"/>
      <c r="F28" s="14">
        <f>SUM(G28:K28)</f>
        <v>-30808999.999999996</v>
      </c>
      <c r="G28" s="14">
        <v>-23447490.572435454</v>
      </c>
      <c r="H28" s="14">
        <v>-5929604.656815894</v>
      </c>
      <c r="I28" s="14">
        <v>-602876.816955279</v>
      </c>
      <c r="J28" s="14">
        <v>-33395.00252150225</v>
      </c>
      <c r="K28" s="14">
        <v>-795632.9512718652</v>
      </c>
    </row>
    <row r="29" spans="1:11" ht="14.25">
      <c r="A29" s="3">
        <v>15</v>
      </c>
      <c r="B29" s="1" t="s">
        <v>27</v>
      </c>
      <c r="D29" s="2"/>
      <c r="E29" s="13"/>
      <c r="F29" s="14">
        <f>SUM(G29:K29)</f>
        <v>11994000.000000002</v>
      </c>
      <c r="G29" s="14">
        <v>7855536.018822636</v>
      </c>
      <c r="H29" s="14">
        <v>3345966.2122555</v>
      </c>
      <c r="I29" s="14">
        <v>445688.2020576416</v>
      </c>
      <c r="J29" s="14">
        <v>43829.81514285237</v>
      </c>
      <c r="K29" s="14">
        <v>302979.751721371</v>
      </c>
    </row>
    <row r="30" spans="1:11" ht="14.25">
      <c r="A30" s="3">
        <v>16</v>
      </c>
      <c r="B30" s="1" t="s">
        <v>28</v>
      </c>
      <c r="E30" s="3"/>
      <c r="F30" s="15">
        <f aca="true" t="shared" si="3" ref="F30:K30">SUM(F27:F29)</f>
        <v>178263000</v>
      </c>
      <c r="G30" s="15">
        <f t="shared" si="3"/>
        <v>133592433.15924527</v>
      </c>
      <c r="H30" s="15">
        <f t="shared" si="3"/>
        <v>36056258.75733004</v>
      </c>
      <c r="I30" s="15">
        <f t="shared" si="3"/>
        <v>3687022.135979659</v>
      </c>
      <c r="J30" s="15">
        <f t="shared" si="3"/>
        <v>231201.0246257218</v>
      </c>
      <c r="K30" s="15">
        <f t="shared" si="3"/>
        <v>4696084.922819341</v>
      </c>
    </row>
    <row r="31" spans="1:5" ht="14.25">
      <c r="A31" s="3"/>
      <c r="E31" s="3"/>
    </row>
    <row r="32" spans="1:11" ht="14.25">
      <c r="A32" s="3">
        <v>17</v>
      </c>
      <c r="B32" s="1" t="s">
        <v>29</v>
      </c>
      <c r="D32" s="2"/>
      <c r="E32" s="13"/>
      <c r="F32" s="14">
        <f>SUM(G32:K32)</f>
        <v>215587000</v>
      </c>
      <c r="G32" s="14">
        <v>150653394.40495017</v>
      </c>
      <c r="H32" s="14">
        <v>55578115.18929029</v>
      </c>
      <c r="I32" s="14">
        <v>6991326.65779738</v>
      </c>
      <c r="J32" s="14">
        <v>653476.4241884623</v>
      </c>
      <c r="K32" s="14">
        <v>1710687.3237737068</v>
      </c>
    </row>
    <row r="33" spans="1:11" ht="14.25">
      <c r="A33" s="3">
        <v>18</v>
      </c>
      <c r="B33" s="1" t="s">
        <v>30</v>
      </c>
      <c r="D33" s="2"/>
      <c r="E33" s="13"/>
      <c r="F33" s="14">
        <f>SUM(G33:K33)</f>
        <v>1851999.9999999853</v>
      </c>
      <c r="G33" s="14">
        <v>1388226.4124157727</v>
      </c>
      <c r="H33" s="14">
        <v>374331.9660070911</v>
      </c>
      <c r="I33" s="14">
        <v>38264.84645659104</v>
      </c>
      <c r="J33" s="14">
        <v>2395.350702654221</v>
      </c>
      <c r="K33" s="14">
        <v>48781.424417876406</v>
      </c>
    </row>
    <row r="34" spans="1:11" ht="14.25">
      <c r="A34" s="3">
        <v>19</v>
      </c>
      <c r="B34" s="1" t="s">
        <v>31</v>
      </c>
      <c r="E34" s="3"/>
      <c r="F34" s="15">
        <f aca="true" t="shared" si="4" ref="F34:K34">SUM(F32:F33)</f>
        <v>217439000</v>
      </c>
      <c r="G34" s="15">
        <f t="shared" si="4"/>
        <v>152041620.81736594</v>
      </c>
      <c r="H34" s="15">
        <f t="shared" si="4"/>
        <v>55952447.15529738</v>
      </c>
      <c r="I34" s="15">
        <f t="shared" si="4"/>
        <v>7029591.504253971</v>
      </c>
      <c r="J34" s="15">
        <f t="shared" si="4"/>
        <v>655871.7748911165</v>
      </c>
      <c r="K34" s="15">
        <f t="shared" si="4"/>
        <v>1759468.7481915832</v>
      </c>
    </row>
    <row r="35" spans="1:5" ht="14.25">
      <c r="A35" s="3"/>
      <c r="E35" s="3"/>
    </row>
    <row r="36" spans="1:5" ht="14.25">
      <c r="A36" s="3"/>
      <c r="B36" s="1" t="s">
        <v>32</v>
      </c>
      <c r="E36" s="3"/>
    </row>
    <row r="37" spans="1:11" ht="14.25">
      <c r="A37" s="3">
        <v>20</v>
      </c>
      <c r="B37" s="1" t="s">
        <v>33</v>
      </c>
      <c r="D37" s="2"/>
      <c r="E37" s="13"/>
      <c r="F37" s="14">
        <f aca="true" t="shared" si="5" ref="F37:F43">SUM(G37:K37)</f>
        <v>158106999.99999997</v>
      </c>
      <c r="G37" s="14">
        <v>106721476.4492763</v>
      </c>
      <c r="H37" s="14">
        <v>44906397.17536952</v>
      </c>
      <c r="I37" s="14">
        <v>5873748.736645113</v>
      </c>
      <c r="J37" s="14">
        <v>565291.9864198697</v>
      </c>
      <c r="K37" s="14">
        <v>40085.65228917459</v>
      </c>
    </row>
    <row r="38" spans="1:11" ht="14.25">
      <c r="A38" s="3">
        <v>21</v>
      </c>
      <c r="B38" s="1" t="s">
        <v>34</v>
      </c>
      <c r="D38" s="2"/>
      <c r="E38" s="13"/>
      <c r="F38" s="14">
        <f t="shared" si="5"/>
        <v>410000</v>
      </c>
      <c r="G38" s="14">
        <v>269372.6193364514</v>
      </c>
      <c r="H38" s="14">
        <v>113696.26571813585</v>
      </c>
      <c r="I38" s="14">
        <v>15131.177590990532</v>
      </c>
      <c r="J38" s="14">
        <v>1486.179212276419</v>
      </c>
      <c r="K38" s="14">
        <v>10313.758142145787</v>
      </c>
    </row>
    <row r="39" spans="1:11" ht="14.25">
      <c r="A39" s="3">
        <v>22</v>
      </c>
      <c r="B39" s="1" t="s">
        <v>35</v>
      </c>
      <c r="D39" s="2"/>
      <c r="E39" s="13"/>
      <c r="F39" s="14">
        <f t="shared" si="5"/>
        <v>6981000</v>
      </c>
      <c r="G39" s="14">
        <v>5301331.177816366</v>
      </c>
      <c r="H39" s="14">
        <v>1354674.2056562034</v>
      </c>
      <c r="I39" s="14">
        <v>114040.21395777458</v>
      </c>
      <c r="J39" s="14">
        <v>7526.506227272273</v>
      </c>
      <c r="K39" s="14">
        <v>203427.89634238376</v>
      </c>
    </row>
    <row r="40" spans="1:11" ht="14.25">
      <c r="A40" s="3">
        <v>23</v>
      </c>
      <c r="B40" s="1" t="s">
        <v>36</v>
      </c>
      <c r="D40" s="2"/>
      <c r="E40" s="13"/>
      <c r="F40" s="14">
        <f t="shared" si="5"/>
        <v>5053000.000000001</v>
      </c>
      <c r="G40" s="14">
        <v>4809584.988311641</v>
      </c>
      <c r="H40" s="14">
        <v>216815.65358259555</v>
      </c>
      <c r="I40" s="14">
        <v>19434.211337772795</v>
      </c>
      <c r="J40" s="14">
        <v>1752.9049765832929</v>
      </c>
      <c r="K40" s="14">
        <v>5412.241791408211</v>
      </c>
    </row>
    <row r="41" spans="1:11" ht="14.25">
      <c r="A41" s="3">
        <v>24</v>
      </c>
      <c r="B41" s="1" t="s">
        <v>37</v>
      </c>
      <c r="D41" s="2"/>
      <c r="E41" s="13"/>
      <c r="F41" s="14">
        <f t="shared" si="5"/>
        <v>745999.9999999998</v>
      </c>
      <c r="G41" s="14">
        <v>614277.811518962</v>
      </c>
      <c r="H41" s="14">
        <v>88893.78094850585</v>
      </c>
      <c r="I41" s="14">
        <v>9396.65735062343</v>
      </c>
      <c r="J41" s="14">
        <v>878.6584608954247</v>
      </c>
      <c r="K41" s="14">
        <v>32553.091721013123</v>
      </c>
    </row>
    <row r="42" spans="1:11" ht="14.25">
      <c r="A42" s="3">
        <v>25</v>
      </c>
      <c r="B42" s="1" t="s">
        <v>38</v>
      </c>
      <c r="D42" s="2"/>
      <c r="E42" s="13"/>
      <c r="F42" s="14">
        <f t="shared" si="5"/>
        <v>538999.9999999999</v>
      </c>
      <c r="G42" s="14">
        <v>530306.7087389732</v>
      </c>
      <c r="H42" s="14">
        <v>8458.85278539586</v>
      </c>
      <c r="I42" s="14">
        <v>121.90800732805091</v>
      </c>
      <c r="J42" s="14">
        <v>3.7510156100938743</v>
      </c>
      <c r="K42" s="14">
        <v>108.77945269272234</v>
      </c>
    </row>
    <row r="43" spans="1:11" ht="14.25">
      <c r="A43" s="3">
        <v>26</v>
      </c>
      <c r="B43" s="1" t="s">
        <v>39</v>
      </c>
      <c r="D43" s="2"/>
      <c r="E43" s="13"/>
      <c r="F43" s="14">
        <f t="shared" si="5"/>
        <v>10510000.015122265</v>
      </c>
      <c r="G43" s="14">
        <v>7576844.232723548</v>
      </c>
      <c r="H43" s="14">
        <v>2031672.9516201743</v>
      </c>
      <c r="I43" s="14">
        <v>235384.51603034177</v>
      </c>
      <c r="J43" s="14">
        <v>20432.706334249382</v>
      </c>
      <c r="K43" s="14">
        <v>645665.6084139511</v>
      </c>
    </row>
    <row r="44" spans="1:11" ht="14.25">
      <c r="A44" s="3">
        <v>27</v>
      </c>
      <c r="B44" s="1" t="s">
        <v>40</v>
      </c>
      <c r="E44" s="3"/>
      <c r="F44" s="15">
        <f aca="true" t="shared" si="6" ref="F44:K44">SUM(F37:F43)</f>
        <v>182346000.01512223</v>
      </c>
      <c r="G44" s="15">
        <f t="shared" si="6"/>
        <v>125823193.98772225</v>
      </c>
      <c r="H44" s="15">
        <f t="shared" si="6"/>
        <v>48720608.88568053</v>
      </c>
      <c r="I44" s="15">
        <f t="shared" si="6"/>
        <v>6267257.420919944</v>
      </c>
      <c r="J44" s="15">
        <f t="shared" si="6"/>
        <v>597372.6926467567</v>
      </c>
      <c r="K44" s="15">
        <f t="shared" si="6"/>
        <v>937567.0281527693</v>
      </c>
    </row>
    <row r="45" spans="1:5" ht="14.25">
      <c r="A45" s="3"/>
      <c r="E45" s="3"/>
    </row>
    <row r="46" spans="1:11" ht="14.25">
      <c r="A46" s="3">
        <v>28</v>
      </c>
      <c r="B46" s="1" t="s">
        <v>41</v>
      </c>
      <c r="D46" s="2"/>
      <c r="E46" s="13"/>
      <c r="F46" s="14">
        <f>SUM(G46:K46)</f>
        <v>10609000</v>
      </c>
      <c r="G46" s="14">
        <v>7535099.128450259</v>
      </c>
      <c r="H46" s="14">
        <v>2605804.193675024</v>
      </c>
      <c r="I46" s="14">
        <v>318656.78641191905</v>
      </c>
      <c r="J46" s="14">
        <v>28308.174526314833</v>
      </c>
      <c r="K46" s="14">
        <v>121131.71693648331</v>
      </c>
    </row>
    <row r="47" spans="1:5" ht="14.25">
      <c r="A47" s="3">
        <v>29</v>
      </c>
      <c r="B47" s="1" t="s">
        <v>42</v>
      </c>
      <c r="E47" s="3"/>
    </row>
    <row r="48" spans="1:11" ht="14.25">
      <c r="A48" s="3">
        <v>30</v>
      </c>
      <c r="B48" s="1" t="s">
        <v>43</v>
      </c>
      <c r="D48" s="2"/>
      <c r="E48" s="13"/>
      <c r="F48" s="14">
        <f>SUM(G48:K48)</f>
        <v>299000.00000000006</v>
      </c>
      <c r="G48" s="14">
        <v>196444.9101990219</v>
      </c>
      <c r="H48" s="14">
        <v>82915.08158468932</v>
      </c>
      <c r="I48" s="14">
        <v>11034.688048063828</v>
      </c>
      <c r="J48" s="14">
        <v>1083.8233767576812</v>
      </c>
      <c r="K48" s="14">
        <v>7521.496791467293</v>
      </c>
    </row>
    <row r="49" spans="1:11" ht="14.25">
      <c r="A49" s="3">
        <v>31</v>
      </c>
      <c r="B49" s="1" t="s">
        <v>44</v>
      </c>
      <c r="D49" s="2"/>
      <c r="E49" s="13"/>
      <c r="F49" s="14">
        <f>SUM(G49:K49)</f>
        <v>5268000</v>
      </c>
      <c r="G49" s="14">
        <v>4249922.9312327625</v>
      </c>
      <c r="H49" s="14">
        <v>822830.6622104105</v>
      </c>
      <c r="I49" s="14">
        <v>73289.250451537</v>
      </c>
      <c r="J49" s="14">
        <v>4178.84932021238</v>
      </c>
      <c r="K49" s="14">
        <v>117778.30678507772</v>
      </c>
    </row>
    <row r="50" spans="1:11" ht="14.25">
      <c r="A50" s="3">
        <v>32</v>
      </c>
      <c r="B50" s="1" t="s">
        <v>45</v>
      </c>
      <c r="D50" s="2"/>
      <c r="E50" s="13"/>
      <c r="F50" s="14">
        <f>SUM(G50:K50)</f>
        <v>1804000.0000000007</v>
      </c>
      <c r="G50" s="14">
        <v>1372937.0814234386</v>
      </c>
      <c r="H50" s="14">
        <v>347215.9874675184</v>
      </c>
      <c r="I50" s="14">
        <v>35303.49888853161</v>
      </c>
      <c r="J50" s="14">
        <v>1955.7818117700738</v>
      </c>
      <c r="K50" s="14">
        <v>46587.65040874168</v>
      </c>
    </row>
    <row r="51" spans="1:11" ht="14.25">
      <c r="A51" s="3">
        <v>33</v>
      </c>
      <c r="B51" s="1" t="s">
        <v>46</v>
      </c>
      <c r="D51" s="2"/>
      <c r="E51" s="13"/>
      <c r="F51" s="14">
        <f>SUM(G51:K51)</f>
        <v>622000.0000000001</v>
      </c>
      <c r="G51" s="14">
        <v>473421.0187757088</v>
      </c>
      <c r="H51" s="14">
        <v>119678.11442234919</v>
      </c>
      <c r="I51" s="14">
        <v>12164.452110080818</v>
      </c>
      <c r="J51" s="14">
        <v>673.1868795636175</v>
      </c>
      <c r="K51" s="14">
        <v>16063.227812297624</v>
      </c>
    </row>
    <row r="52" spans="1:11" ht="14.25">
      <c r="A52" s="3">
        <v>34</v>
      </c>
      <c r="B52" s="1" t="s">
        <v>47</v>
      </c>
      <c r="E52" s="3"/>
      <c r="F52" s="15">
        <f aca="true" t="shared" si="7" ref="F52:K52">SUM(F48:F51)</f>
        <v>7993000.000000001</v>
      </c>
      <c r="G52" s="15">
        <f t="shared" si="7"/>
        <v>6292725.941630932</v>
      </c>
      <c r="H52" s="15">
        <f t="shared" si="7"/>
        <v>1372639.8456849675</v>
      </c>
      <c r="I52" s="15">
        <f t="shared" si="7"/>
        <v>131791.88949821325</v>
      </c>
      <c r="J52" s="15">
        <f t="shared" si="7"/>
        <v>7891.641388303752</v>
      </c>
      <c r="K52" s="15">
        <f t="shared" si="7"/>
        <v>187950.68179758432</v>
      </c>
    </row>
    <row r="53" spans="1:11" ht="14.25">
      <c r="A53" s="3">
        <v>35</v>
      </c>
      <c r="B53" s="1" t="s">
        <v>48</v>
      </c>
      <c r="D53" s="2"/>
      <c r="E53" s="13"/>
      <c r="F53" s="14">
        <f>SUM(G53:K53)</f>
        <v>4077000.00000001</v>
      </c>
      <c r="G53" s="14">
        <v>3067988.002045717</v>
      </c>
      <c r="H53" s="14">
        <v>792244.6308196308</v>
      </c>
      <c r="I53" s="14">
        <v>72813.01371913083</v>
      </c>
      <c r="J53" s="14">
        <v>5646.897839109134</v>
      </c>
      <c r="K53" s="14">
        <v>138307.45557642216</v>
      </c>
    </row>
    <row r="54" spans="1:11" ht="14.25">
      <c r="A54" s="3">
        <v>36</v>
      </c>
      <c r="B54" s="1" t="s">
        <v>49</v>
      </c>
      <c r="E54" s="3"/>
      <c r="F54" s="14">
        <f aca="true" t="shared" si="8" ref="F54:K54">F44+F46+F52+F53</f>
        <v>205025000.01512223</v>
      </c>
      <c r="G54" s="14">
        <f t="shared" si="8"/>
        <v>142719007.05984917</v>
      </c>
      <c r="H54" s="14">
        <f t="shared" si="8"/>
        <v>53491297.555860154</v>
      </c>
      <c r="I54" s="14">
        <f t="shared" si="8"/>
        <v>6790519.110549207</v>
      </c>
      <c r="J54" s="14">
        <f t="shared" si="8"/>
        <v>639219.4064004844</v>
      </c>
      <c r="K54" s="14">
        <f t="shared" si="8"/>
        <v>1384956.8824632592</v>
      </c>
    </row>
    <row r="55" spans="1:5" ht="14.25">
      <c r="A55" s="3"/>
      <c r="E55" s="3"/>
    </row>
    <row r="56" spans="1:11" ht="14.25">
      <c r="A56" s="3">
        <v>37</v>
      </c>
      <c r="B56" s="1" t="s">
        <v>50</v>
      </c>
      <c r="E56" s="3"/>
      <c r="F56" s="14">
        <f aca="true" t="shared" si="9" ref="F56:K56">F34-F54</f>
        <v>12413999.984877765</v>
      </c>
      <c r="G56" s="14">
        <f t="shared" si="9"/>
        <v>9322613.757516772</v>
      </c>
      <c r="H56" s="14">
        <f t="shared" si="9"/>
        <v>2461149.5994372293</v>
      </c>
      <c r="I56" s="14">
        <f t="shared" si="9"/>
        <v>239072.39370476454</v>
      </c>
      <c r="J56" s="14">
        <f t="shared" si="9"/>
        <v>16652.368490632158</v>
      </c>
      <c r="K56" s="14">
        <f t="shared" si="9"/>
        <v>374511.86572832405</v>
      </c>
    </row>
    <row r="57" spans="1:5" ht="14.25">
      <c r="A57" s="3"/>
      <c r="E57" s="3"/>
    </row>
    <row r="58" spans="1:11" ht="14.25">
      <c r="A58" s="3">
        <v>38</v>
      </c>
      <c r="B58" s="1" t="s">
        <v>51</v>
      </c>
      <c r="E58" s="3"/>
      <c r="F58" s="16">
        <f aca="true" t="shared" si="10" ref="F58:K58">F56/F30</f>
        <v>0.06963867984314055</v>
      </c>
      <c r="G58" s="16">
        <f t="shared" si="10"/>
        <v>0.06978399552318955</v>
      </c>
      <c r="H58" s="16">
        <f t="shared" si="10"/>
        <v>0.06825859599027011</v>
      </c>
      <c r="I58" s="16">
        <f t="shared" si="10"/>
        <v>0.06484159435111227</v>
      </c>
      <c r="J58" s="16">
        <f t="shared" si="10"/>
        <v>0.07202549607031254</v>
      </c>
      <c r="K58" s="16">
        <f t="shared" si="10"/>
        <v>0.07974980688881626</v>
      </c>
    </row>
    <row r="59" spans="1:11" ht="14.25">
      <c r="A59" s="3">
        <v>39</v>
      </c>
      <c r="B59" s="1" t="s">
        <v>52</v>
      </c>
      <c r="E59" s="3"/>
      <c r="F59" s="17">
        <f aca="true" t="shared" si="11" ref="F59:K59">F58/$F58</f>
        <v>1</v>
      </c>
      <c r="G59" s="17">
        <f t="shared" si="11"/>
        <v>1.0020867092882335</v>
      </c>
      <c r="H59" s="17">
        <f t="shared" si="11"/>
        <v>0.9801822226386392</v>
      </c>
      <c r="I59" s="17">
        <f t="shared" si="11"/>
        <v>0.9311146405584712</v>
      </c>
      <c r="J59" s="17">
        <f t="shared" si="11"/>
        <v>1.0342742888370118</v>
      </c>
      <c r="K59" s="17">
        <f t="shared" si="11"/>
        <v>1.1451941229852545</v>
      </c>
    </row>
    <row r="60" spans="1:5" ht="14.25">
      <c r="A60" s="3"/>
      <c r="E60" s="3"/>
    </row>
    <row r="61" spans="1:11" ht="14.25">
      <c r="A61" s="3">
        <v>40</v>
      </c>
      <c r="B61" s="1" t="s">
        <v>53</v>
      </c>
      <c r="D61" s="2"/>
      <c r="E61" s="13"/>
      <c r="F61" s="14">
        <f>SUM(G61:K61)</f>
        <v>6149999.999999999</v>
      </c>
      <c r="G61" s="14">
        <v>4608883.862211216</v>
      </c>
      <c r="H61" s="14">
        <v>1243926.060694478</v>
      </c>
      <c r="I61" s="14">
        <v>127200.74348729073</v>
      </c>
      <c r="J61" s="14">
        <v>7976.340022596892</v>
      </c>
      <c r="K61" s="14">
        <v>162012.9935844171</v>
      </c>
    </row>
    <row r="62" ht="132" customHeight="1">
      <c r="A62" s="3"/>
    </row>
    <row r="63" spans="1:11" ht="14.25">
      <c r="A63" s="18" t="s">
        <v>130</v>
      </c>
      <c r="B63" s="18"/>
      <c r="C63" s="18"/>
      <c r="D63" s="18"/>
      <c r="E63" s="18"/>
      <c r="F63" s="18"/>
      <c r="G63" s="18"/>
      <c r="H63" s="18"/>
      <c r="I63" s="18"/>
      <c r="J63" s="18"/>
      <c r="K63" s="19" t="s">
        <v>125</v>
      </c>
    </row>
    <row r="64" spans="2:11" s="20" customFormat="1" ht="12.75" customHeight="1">
      <c r="B64" s="20" t="str">
        <f>B3</f>
        <v>Sumcost</v>
      </c>
      <c r="C64" s="20" t="str">
        <f>C3</f>
        <v>AVISTA UTILITIES</v>
      </c>
      <c r="I64" s="20" t="str">
        <f>I3</f>
        <v>Natural Gas Utility</v>
      </c>
      <c r="K64" s="21"/>
    </row>
    <row r="65" spans="2:11" s="20" customFormat="1" ht="12.75" customHeight="1">
      <c r="B65" s="20" t="str">
        <f>B4</f>
        <v>Company Base Case</v>
      </c>
      <c r="C65" s="20" t="s">
        <v>54</v>
      </c>
      <c r="I65" s="20" t="str">
        <f>I4</f>
        <v>Washington Jurisdiction</v>
      </c>
      <c r="K65" s="22">
        <f>K4</f>
        <v>39832</v>
      </c>
    </row>
    <row r="66" spans="2:3" s="20" customFormat="1" ht="12.75" customHeight="1">
      <c r="B66" s="20" t="str">
        <f>B5</f>
        <v>UG Storage 80% Sales / 20% Throughput</v>
      </c>
      <c r="C66" s="20" t="str">
        <f>C5</f>
        <v>For the Twelve Months Ended September 30, 2008</v>
      </c>
    </row>
    <row r="67" s="20" customFormat="1" ht="12.75" customHeight="1"/>
    <row r="68" spans="2:11" s="20" customFormat="1" ht="12.75" customHeight="1">
      <c r="B68" s="23" t="str">
        <f aca="true" t="shared" si="12" ref="B68:K68">B7</f>
        <v>(b)</v>
      </c>
      <c r="C68" s="23" t="str">
        <f t="shared" si="12"/>
        <v>(c)</v>
      </c>
      <c r="D68" s="23" t="str">
        <f t="shared" si="12"/>
        <v>(d)</v>
      </c>
      <c r="E68" s="23" t="str">
        <f t="shared" si="12"/>
        <v>(e)</v>
      </c>
      <c r="F68" s="23" t="str">
        <f t="shared" si="12"/>
        <v>(f)</v>
      </c>
      <c r="G68" s="23" t="str">
        <f t="shared" si="12"/>
        <v>(g)</v>
      </c>
      <c r="H68" s="23" t="str">
        <f t="shared" si="12"/>
        <v>(h)</v>
      </c>
      <c r="I68" s="23" t="str">
        <f t="shared" si="12"/>
        <v>(i)</v>
      </c>
      <c r="J68" s="23" t="str">
        <f t="shared" si="12"/>
        <v>(j)</v>
      </c>
      <c r="K68" s="23" t="str">
        <f t="shared" si="12"/>
        <v>(k)</v>
      </c>
    </row>
    <row r="69" spans="6:11" s="20" customFormat="1" ht="12.75" customHeight="1">
      <c r="F69" s="23" t="str">
        <f aca="true" t="shared" si="13" ref="F69:K71">F8</f>
        <v> </v>
      </c>
      <c r="G69" s="23" t="str">
        <f t="shared" si="13"/>
        <v>Residential</v>
      </c>
      <c r="H69" s="23" t="str">
        <f t="shared" si="13"/>
        <v>Small Firm</v>
      </c>
      <c r="I69" s="23" t="str">
        <f t="shared" si="13"/>
        <v>Large Firm</v>
      </c>
      <c r="J69" s="23" t="str">
        <f t="shared" si="13"/>
        <v>Interrupt</v>
      </c>
      <c r="K69" s="23" t="str">
        <f t="shared" si="13"/>
        <v>Transport</v>
      </c>
    </row>
    <row r="70" spans="6:11" s="20" customFormat="1" ht="12.75" customHeight="1">
      <c r="F70" s="23" t="str">
        <f t="shared" si="13"/>
        <v>System</v>
      </c>
      <c r="G70" s="23" t="str">
        <f t="shared" si="13"/>
        <v>Service</v>
      </c>
      <c r="H70" s="23" t="str">
        <f t="shared" si="13"/>
        <v>Service</v>
      </c>
      <c r="I70" s="23" t="str">
        <f t="shared" si="13"/>
        <v>Service</v>
      </c>
      <c r="J70" s="23" t="str">
        <f t="shared" si="13"/>
        <v>Service</v>
      </c>
      <c r="K70" s="23" t="str">
        <f t="shared" si="13"/>
        <v>Service</v>
      </c>
    </row>
    <row r="71" spans="2:11" s="20" customFormat="1" ht="12.75" customHeight="1">
      <c r="B71" s="24" t="str">
        <f>B10</f>
        <v>Description</v>
      </c>
      <c r="C71" s="25"/>
      <c r="D71" s="25"/>
      <c r="E71" s="25"/>
      <c r="F71" s="24" t="str">
        <f t="shared" si="13"/>
        <v>Total</v>
      </c>
      <c r="G71" s="24" t="str">
        <f t="shared" si="13"/>
        <v>Sch 101</v>
      </c>
      <c r="H71" s="24" t="str">
        <f t="shared" si="13"/>
        <v>Sch 111</v>
      </c>
      <c r="I71" s="24" t="str">
        <f t="shared" si="13"/>
        <v>Sch 121</v>
      </c>
      <c r="J71" s="24" t="str">
        <f t="shared" si="13"/>
        <v>Sch 131</v>
      </c>
      <c r="K71" s="24" t="str">
        <f t="shared" si="13"/>
        <v>Sch 146</v>
      </c>
    </row>
    <row r="72" spans="2:11" s="20" customFormat="1" ht="12.75" customHeight="1">
      <c r="B72" s="26"/>
      <c r="C72" s="27"/>
      <c r="D72" s="27"/>
      <c r="E72" s="27"/>
      <c r="F72" s="26"/>
      <c r="G72" s="26"/>
      <c r="H72" s="26"/>
      <c r="I72" s="26"/>
      <c r="J72" s="26"/>
      <c r="K72" s="26"/>
    </row>
    <row r="73" s="20" customFormat="1" ht="12.75" customHeight="1">
      <c r="B73" s="28" t="s">
        <v>55</v>
      </c>
    </row>
    <row r="74" spans="1:11" s="20" customFormat="1" ht="12.75" customHeight="1">
      <c r="A74" s="20">
        <v>1</v>
      </c>
      <c r="B74" s="20" t="s">
        <v>56</v>
      </c>
      <c r="F74" s="29">
        <f>SUM(G74:K74)</f>
        <v>165442628.23014346</v>
      </c>
      <c r="G74" s="30">
        <v>111672990.77440993</v>
      </c>
      <c r="H74" s="30">
        <v>46989901.60486142</v>
      </c>
      <c r="I74" s="30">
        <v>6146270.744205205</v>
      </c>
      <c r="J74" s="30">
        <v>591519.6161507196</v>
      </c>
      <c r="K74" s="30">
        <v>41945.49051617393</v>
      </c>
    </row>
    <row r="75" spans="1:11" s="20" customFormat="1" ht="12.75" customHeight="1">
      <c r="A75" s="20">
        <v>2</v>
      </c>
      <c r="B75" s="20" t="s">
        <v>57</v>
      </c>
      <c r="F75" s="29">
        <f>SUM(G75:K75)</f>
        <v>3078148.9126108354</v>
      </c>
      <c r="G75" s="29">
        <v>2031991.0427001233</v>
      </c>
      <c r="H75" s="29">
        <v>839774.1326937503</v>
      </c>
      <c r="I75" s="29">
        <v>106428.94059681939</v>
      </c>
      <c r="J75" s="29">
        <v>11554.402179463279</v>
      </c>
      <c r="K75" s="29">
        <v>88400.3944406791</v>
      </c>
    </row>
    <row r="76" spans="1:11" s="20" customFormat="1" ht="12.75" customHeight="1">
      <c r="A76" s="20">
        <v>3</v>
      </c>
      <c r="B76" s="20" t="s">
        <v>58</v>
      </c>
      <c r="F76" s="29">
        <f>SUM(G76:K76)</f>
        <v>32572828.083586656</v>
      </c>
      <c r="G76" s="29">
        <v>26327595.38979</v>
      </c>
      <c r="H76" s="29">
        <v>4987661.591458924</v>
      </c>
      <c r="I76" s="29">
        <v>432502.6392299253</v>
      </c>
      <c r="J76" s="29">
        <v>26078.909467079087</v>
      </c>
      <c r="K76" s="29">
        <v>798989.5536407314</v>
      </c>
    </row>
    <row r="77" spans="1:11" s="20" customFormat="1" ht="12.75" customHeight="1">
      <c r="A77" s="20">
        <v>4</v>
      </c>
      <c r="B77" s="20" t="s">
        <v>59</v>
      </c>
      <c r="F77" s="29">
        <f>SUM(G77:K77)</f>
        <v>14493394.773659032</v>
      </c>
      <c r="G77" s="29">
        <v>10620817.198050085</v>
      </c>
      <c r="H77" s="29">
        <v>2760777.8602761924</v>
      </c>
      <c r="I77" s="29">
        <v>306124.3337654313</v>
      </c>
      <c r="J77" s="29">
        <v>24323.496391200264</v>
      </c>
      <c r="K77" s="29">
        <v>781351.8851761225</v>
      </c>
    </row>
    <row r="78" spans="1:11" s="20" customFormat="1" ht="12.75" customHeight="1">
      <c r="A78" s="20">
        <v>5</v>
      </c>
      <c r="B78" s="28" t="s">
        <v>60</v>
      </c>
      <c r="F78" s="31">
        <f aca="true" t="shared" si="14" ref="F78:K78">SUM(F74:F77)</f>
        <v>215586999.99999997</v>
      </c>
      <c r="G78" s="31">
        <f t="shared" si="14"/>
        <v>150653394.40495014</v>
      </c>
      <c r="H78" s="31">
        <f t="shared" si="14"/>
        <v>55578115.18929029</v>
      </c>
      <c r="I78" s="31">
        <f t="shared" si="14"/>
        <v>6991326.65779738</v>
      </c>
      <c r="J78" s="31">
        <f t="shared" si="14"/>
        <v>653476.4241884622</v>
      </c>
      <c r="K78" s="31">
        <f t="shared" si="14"/>
        <v>1710687.3237737068</v>
      </c>
    </row>
    <row r="79" spans="1:11" s="20" customFormat="1" ht="12.75" customHeight="1">
      <c r="A79" s="20">
        <v>6</v>
      </c>
      <c r="B79" s="20" t="s">
        <v>61</v>
      </c>
      <c r="F79" s="29">
        <f>SUM(G79:K79)</f>
        <v>164492500.11163527</v>
      </c>
      <c r="G79" s="29">
        <v>111047028.07348484</v>
      </c>
      <c r="H79" s="29">
        <v>46730608.51296059</v>
      </c>
      <c r="I79" s="29">
        <v>6112344.0051219305</v>
      </c>
      <c r="J79" s="29">
        <v>588208.7456067536</v>
      </c>
      <c r="K79" s="29">
        <v>14310.77446117966</v>
      </c>
    </row>
    <row r="80" spans="1:11" s="20" customFormat="1" ht="12.75" customHeight="1">
      <c r="A80" s="20">
        <v>7</v>
      </c>
      <c r="B80" s="28" t="s">
        <v>62</v>
      </c>
      <c r="F80" s="31">
        <f aca="true" t="shared" si="15" ref="F80:K80">F78-F79</f>
        <v>51094499.8883647</v>
      </c>
      <c r="G80" s="31">
        <f t="shared" si="15"/>
        <v>39606366.331465304</v>
      </c>
      <c r="H80" s="31">
        <f t="shared" si="15"/>
        <v>8847506.676329702</v>
      </c>
      <c r="I80" s="31">
        <f t="shared" si="15"/>
        <v>878982.6526754498</v>
      </c>
      <c r="J80" s="31">
        <f t="shared" si="15"/>
        <v>65267.67858170858</v>
      </c>
      <c r="K80" s="31">
        <f t="shared" si="15"/>
        <v>1696376.549312527</v>
      </c>
    </row>
    <row r="81" s="20" customFormat="1" ht="12.75" customHeight="1"/>
    <row r="82" s="20" customFormat="1" ht="12.75" customHeight="1">
      <c r="B82" s="20" t="s">
        <v>63</v>
      </c>
    </row>
    <row r="83" spans="1:11" s="20" customFormat="1" ht="12.75" customHeight="1">
      <c r="A83" s="20">
        <v>8</v>
      </c>
      <c r="B83" s="20" t="s">
        <v>56</v>
      </c>
      <c r="F83" s="38">
        <v>0.004718478804018124</v>
      </c>
      <c r="G83" s="38">
        <v>0.005276088628706232</v>
      </c>
      <c r="H83" s="38">
        <v>0.005177997321540887</v>
      </c>
      <c r="I83" s="38">
        <v>0.00509080504850537</v>
      </c>
      <c r="J83" s="38">
        <v>0.00505810794611698</v>
      </c>
      <c r="K83" s="38">
        <v>0.001091118083366316</v>
      </c>
    </row>
    <row r="84" spans="1:11" s="20" customFormat="1" ht="12.75" customHeight="1">
      <c r="A84" s="20">
        <v>9</v>
      </c>
      <c r="B84" s="20" t="s">
        <v>57</v>
      </c>
      <c r="F84" s="38">
        <v>0.015286549378804082</v>
      </c>
      <c r="G84" s="38">
        <v>0.017127162398300658</v>
      </c>
      <c r="H84" s="38">
        <v>0.016770011795958654</v>
      </c>
      <c r="I84" s="38">
        <v>0.01596996949124638</v>
      </c>
      <c r="J84" s="38">
        <v>0.01765197784102052</v>
      </c>
      <c r="K84" s="38">
        <v>0.0034903658412480157</v>
      </c>
    </row>
    <row r="85" spans="1:11" s="20" customFormat="1" ht="12.75" customHeight="1">
      <c r="A85" s="20">
        <v>10</v>
      </c>
      <c r="B85" s="20" t="s">
        <v>58</v>
      </c>
      <c r="F85" s="38">
        <v>0.1617615518427635</v>
      </c>
      <c r="G85" s="38">
        <v>0.22190895152692383</v>
      </c>
      <c r="H85" s="38">
        <v>0.09960195303314867</v>
      </c>
      <c r="I85" s="38">
        <v>0.06489826840944674</v>
      </c>
      <c r="J85" s="38">
        <v>0.03984146690419634</v>
      </c>
      <c r="K85" s="38">
        <v>0.0315469841869654</v>
      </c>
    </row>
    <row r="86" spans="1:11" s="20" customFormat="1" ht="12.75" customHeight="1">
      <c r="A86" s="20">
        <v>11</v>
      </c>
      <c r="B86" s="20" t="s">
        <v>59</v>
      </c>
      <c r="F86" s="38">
        <v>0.07197637319180941</v>
      </c>
      <c r="G86" s="38">
        <v>0.08952030650290295</v>
      </c>
      <c r="H86" s="38">
        <v>0.055131821141408445</v>
      </c>
      <c r="I86" s="38">
        <v>0.04593483918328285</v>
      </c>
      <c r="J86" s="38">
        <v>0.03715967409172822</v>
      </c>
      <c r="K86" s="38">
        <v>0.030850585534927272</v>
      </c>
    </row>
    <row r="87" spans="1:11" s="20" customFormat="1" ht="12.75" customHeight="1">
      <c r="A87" s="20">
        <v>12</v>
      </c>
      <c r="B87" s="20" t="s">
        <v>64</v>
      </c>
      <c r="F87" s="39">
        <f aca="true" t="shared" si="16" ref="F87:K87">SUM(F83:F86)</f>
        <v>0.25374295321739515</v>
      </c>
      <c r="G87" s="39">
        <f t="shared" si="16"/>
        <v>0.33383250905683365</v>
      </c>
      <c r="H87" s="39">
        <f t="shared" si="16"/>
        <v>0.17668178329205667</v>
      </c>
      <c r="I87" s="39">
        <f t="shared" si="16"/>
        <v>0.13189388213248132</v>
      </c>
      <c r="J87" s="39">
        <f t="shared" si="16"/>
        <v>0.09971122678306205</v>
      </c>
      <c r="K87" s="39">
        <f t="shared" si="16"/>
        <v>0.06697905364650701</v>
      </c>
    </row>
    <row r="88" s="20" customFormat="1" ht="12.75" customHeight="1"/>
    <row r="89" s="20" customFormat="1" ht="12.75" customHeight="1">
      <c r="B89" s="28" t="s">
        <v>65</v>
      </c>
    </row>
    <row r="90" spans="1:11" s="20" customFormat="1" ht="12.75" customHeight="1">
      <c r="A90" s="20">
        <v>13</v>
      </c>
      <c r="B90" s="20" t="s">
        <v>56</v>
      </c>
      <c r="F90" s="29">
        <f>SUM(G90:K90)</f>
        <v>165442628.23014346</v>
      </c>
      <c r="G90" s="30">
        <v>111672990.77440993</v>
      </c>
      <c r="H90" s="30">
        <v>46989901.60486142</v>
      </c>
      <c r="I90" s="30">
        <v>6146270.744205205</v>
      </c>
      <c r="J90" s="30">
        <v>591519.6161507196</v>
      </c>
      <c r="K90" s="30">
        <v>41945.49051617393</v>
      </c>
    </row>
    <row r="91" spans="1:11" s="20" customFormat="1" ht="12.75" customHeight="1">
      <c r="A91" s="20">
        <v>14</v>
      </c>
      <c r="B91" s="20" t="s">
        <v>57</v>
      </c>
      <c r="F91" s="29">
        <f>SUM(G91:K91)</f>
        <v>3086658.6217735354</v>
      </c>
      <c r="G91" s="29">
        <v>2027954.4340111667</v>
      </c>
      <c r="H91" s="29">
        <v>855955.0215666798</v>
      </c>
      <c r="I91" s="29">
        <v>113914.09699711569</v>
      </c>
      <c r="J91" s="29">
        <v>11188.604583106364</v>
      </c>
      <c r="K91" s="29">
        <v>77646.46461546655</v>
      </c>
    </row>
    <row r="92" spans="1:11" s="20" customFormat="1" ht="12.75" customHeight="1">
      <c r="A92" s="20">
        <v>15</v>
      </c>
      <c r="B92" s="20" t="s">
        <v>58</v>
      </c>
      <c r="F92" s="29">
        <f>SUM(G92:K92)</f>
        <v>32564716.314538475</v>
      </c>
      <c r="G92" s="29">
        <v>26301078.0764357</v>
      </c>
      <c r="H92" s="29">
        <v>5050278.810453336</v>
      </c>
      <c r="I92" s="29">
        <v>453039.8331885098</v>
      </c>
      <c r="J92" s="29">
        <v>25561.220682903153</v>
      </c>
      <c r="K92" s="29">
        <v>734758.3737780211</v>
      </c>
    </row>
    <row r="93" spans="1:11" s="20" customFormat="1" ht="12.75" customHeight="1">
      <c r="A93" s="20">
        <v>16</v>
      </c>
      <c r="B93" s="20" t="s">
        <v>59</v>
      </c>
      <c r="F93" s="29">
        <f>SUM(G93:K93)</f>
        <v>14492996.833544578</v>
      </c>
      <c r="G93" s="29">
        <v>10617835.87509755</v>
      </c>
      <c r="H93" s="29">
        <v>2767939.1292559104</v>
      </c>
      <c r="I93" s="29">
        <v>308655.43772906193</v>
      </c>
      <c r="J93" s="29">
        <v>24253.712956157542</v>
      </c>
      <c r="K93" s="29">
        <v>774312.6785058983</v>
      </c>
    </row>
    <row r="94" spans="1:11" s="20" customFormat="1" ht="12.75" customHeight="1">
      <c r="A94" s="20">
        <v>17</v>
      </c>
      <c r="B94" s="20" t="s">
        <v>66</v>
      </c>
      <c r="F94" s="31">
        <f aca="true" t="shared" si="17" ref="F94:K94">SUM(F90:F93)</f>
        <v>215587000.00000006</v>
      </c>
      <c r="G94" s="31">
        <f t="shared" si="17"/>
        <v>150619859.15995434</v>
      </c>
      <c r="H94" s="31">
        <f t="shared" si="17"/>
        <v>55664074.56613735</v>
      </c>
      <c r="I94" s="31">
        <f t="shared" si="17"/>
        <v>7021880.112119892</v>
      </c>
      <c r="J94" s="31">
        <f t="shared" si="17"/>
        <v>652523.1543728866</v>
      </c>
      <c r="K94" s="31">
        <f t="shared" si="17"/>
        <v>1628663.00741556</v>
      </c>
    </row>
    <row r="95" spans="1:11" s="20" customFormat="1" ht="12.75" customHeight="1">
      <c r="A95" s="20">
        <v>18</v>
      </c>
      <c r="B95" s="20" t="s">
        <v>61</v>
      </c>
      <c r="F95" s="29">
        <f>SUM(G95:K95)</f>
        <v>164492500.11163527</v>
      </c>
      <c r="G95" s="29">
        <v>111047028.07348484</v>
      </c>
      <c r="H95" s="29">
        <v>46730608.51296059</v>
      </c>
      <c r="I95" s="29">
        <v>6112344.0051219305</v>
      </c>
      <c r="J95" s="29">
        <v>588208.7456067536</v>
      </c>
      <c r="K95" s="29">
        <v>14310.77446117966</v>
      </c>
    </row>
    <row r="96" spans="1:11" s="20" customFormat="1" ht="12.75" customHeight="1">
      <c r="A96" s="20">
        <v>19</v>
      </c>
      <c r="B96" s="20" t="s">
        <v>67</v>
      </c>
      <c r="F96" s="31">
        <f aca="true" t="shared" si="18" ref="F96:K96">F94-F95</f>
        <v>51094499.88836479</v>
      </c>
      <c r="G96" s="31">
        <f t="shared" si="18"/>
        <v>39572831.0864695</v>
      </c>
      <c r="H96" s="31">
        <f t="shared" si="18"/>
        <v>8933466.05317676</v>
      </c>
      <c r="I96" s="31">
        <f t="shared" si="18"/>
        <v>909536.1069979612</v>
      </c>
      <c r="J96" s="31">
        <f t="shared" si="18"/>
        <v>64314.40876613301</v>
      </c>
      <c r="K96" s="31">
        <f t="shared" si="18"/>
        <v>1614352.2329543803</v>
      </c>
    </row>
    <row r="97" s="20" customFormat="1" ht="12.75" customHeight="1"/>
    <row r="98" s="20" customFormat="1" ht="12.75" customHeight="1">
      <c r="B98" s="20" t="s">
        <v>68</v>
      </c>
    </row>
    <row r="99" spans="1:11" s="20" customFormat="1" ht="12.75" customHeight="1">
      <c r="A99" s="20">
        <v>20</v>
      </c>
      <c r="B99" s="20" t="s">
        <v>56</v>
      </c>
      <c r="F99" s="38">
        <v>0.004718478804018124</v>
      </c>
      <c r="G99" s="38">
        <v>0.005276088628706232</v>
      </c>
      <c r="H99" s="38">
        <v>0.005177997321540887</v>
      </c>
      <c r="I99" s="38">
        <v>0.00509080504850537</v>
      </c>
      <c r="J99" s="38">
        <v>0.00505810794611698</v>
      </c>
      <c r="K99" s="38">
        <v>0.001091118083366316</v>
      </c>
    </row>
    <row r="100" spans="1:11" s="20" customFormat="1" ht="12.75" customHeight="1">
      <c r="A100" s="20">
        <v>21</v>
      </c>
      <c r="B100" s="20" t="s">
        <v>57</v>
      </c>
      <c r="F100" s="38">
        <v>0.015328809871394917</v>
      </c>
      <c r="G100" s="38">
        <v>0.01709313879726043</v>
      </c>
      <c r="H100" s="38">
        <v>0.01709313879726042</v>
      </c>
      <c r="I100" s="38">
        <v>0.017093138797260425</v>
      </c>
      <c r="J100" s="38">
        <v>0.017093138797260425</v>
      </c>
      <c r="K100" s="38">
        <v>0.003065761974278983</v>
      </c>
    </row>
    <row r="101" spans="1:11" s="20" customFormat="1" ht="12.75" customHeight="1">
      <c r="A101" s="20">
        <v>22</v>
      </c>
      <c r="B101" s="20" t="s">
        <v>58</v>
      </c>
      <c r="F101" s="38">
        <v>0.16172126758049263</v>
      </c>
      <c r="G101" s="38">
        <v>0.22168544348843258</v>
      </c>
      <c r="H101" s="38">
        <v>0.10085239819487093</v>
      </c>
      <c r="I101" s="38">
        <v>0.06797993359482965</v>
      </c>
      <c r="J101" s="38">
        <v>0.03905057951730404</v>
      </c>
      <c r="K101" s="38">
        <v>0.029010905953894807</v>
      </c>
    </row>
    <row r="102" spans="1:11" s="20" customFormat="1" ht="12.75" customHeight="1">
      <c r="A102" s="20">
        <v>23</v>
      </c>
      <c r="B102" s="20" t="s">
        <v>59</v>
      </c>
      <c r="F102" s="38">
        <v>0.07197439696148979</v>
      </c>
      <c r="G102" s="38">
        <v>0.08949517765080821</v>
      </c>
      <c r="H102" s="38">
        <v>0.055274829315378596</v>
      </c>
      <c r="I102" s="38">
        <v>0.04631463863305358</v>
      </c>
      <c r="J102" s="38">
        <v>0.03705306401966115</v>
      </c>
      <c r="K102" s="38">
        <v>0.030572652312268148</v>
      </c>
    </row>
    <row r="103" spans="1:11" s="20" customFormat="1" ht="12.75" customHeight="1">
      <c r="A103" s="20">
        <v>24</v>
      </c>
      <c r="B103" s="20" t="s">
        <v>69</v>
      </c>
      <c r="F103" s="39">
        <f aca="true" t="shared" si="19" ref="F103:K103">SUM(F99:F102)</f>
        <v>0.25374295321739543</v>
      </c>
      <c r="G103" s="39">
        <f t="shared" si="19"/>
        <v>0.3335498485652075</v>
      </c>
      <c r="H103" s="39">
        <f t="shared" si="19"/>
        <v>0.17839836362905084</v>
      </c>
      <c r="I103" s="39">
        <f t="shared" si="19"/>
        <v>0.13647851607364903</v>
      </c>
      <c r="J103" s="39">
        <f t="shared" si="19"/>
        <v>0.0982548902803426</v>
      </c>
      <c r="K103" s="39">
        <f t="shared" si="19"/>
        <v>0.06374043832380825</v>
      </c>
    </row>
    <row r="104" s="20" customFormat="1" ht="12.75" customHeight="1"/>
    <row r="105" spans="1:11" s="20" customFormat="1" ht="12.75" customHeight="1">
      <c r="A105" s="20">
        <v>25</v>
      </c>
      <c r="B105" s="28" t="s">
        <v>70</v>
      </c>
      <c r="F105" s="32">
        <f aca="true" t="shared" si="20" ref="F105:K105">F80/F96</f>
        <v>0.9999999999999982</v>
      </c>
      <c r="G105" s="32">
        <f t="shared" si="20"/>
        <v>1.0008474310297013</v>
      </c>
      <c r="H105" s="32">
        <f t="shared" si="20"/>
        <v>0.9903778246499867</v>
      </c>
      <c r="I105" s="32">
        <f t="shared" si="20"/>
        <v>0.9664076510130457</v>
      </c>
      <c r="J105" s="32">
        <f t="shared" si="20"/>
        <v>1.0148220256372402</v>
      </c>
      <c r="K105" s="32">
        <f t="shared" si="20"/>
        <v>1.050809429741387</v>
      </c>
    </row>
    <row r="106" spans="2:11" s="20" customFormat="1" ht="12.75" customHeight="1" thickBot="1"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="20" customFormat="1" ht="12.75" customHeight="1"/>
    <row r="108" s="20" customFormat="1" ht="12.75" customHeight="1">
      <c r="B108" s="28" t="s">
        <v>71</v>
      </c>
    </row>
    <row r="109" spans="1:11" s="20" customFormat="1" ht="12.75" customHeight="1">
      <c r="A109" s="20">
        <v>26</v>
      </c>
      <c r="B109" s="20" t="s">
        <v>56</v>
      </c>
      <c r="F109" s="29">
        <f>SUM(G109:K109)</f>
        <v>165437869.70778322</v>
      </c>
      <c r="G109" s="30">
        <v>111669778.79434581</v>
      </c>
      <c r="H109" s="30">
        <v>46988550.06384759</v>
      </c>
      <c r="I109" s="30">
        <v>6146093.962881788</v>
      </c>
      <c r="J109" s="30">
        <v>591502.6026436805</v>
      </c>
      <c r="K109" s="30">
        <v>41944.284064386586</v>
      </c>
    </row>
    <row r="110" spans="1:11" s="20" customFormat="1" ht="12.75" customHeight="1">
      <c r="A110" s="20">
        <v>27</v>
      </c>
      <c r="B110" s="20" t="s">
        <v>57</v>
      </c>
      <c r="F110" s="29">
        <f>SUM(G110:K110)</f>
        <v>3763395.03964503</v>
      </c>
      <c r="G110" s="29">
        <v>2463803.0081354375</v>
      </c>
      <c r="H110" s="29">
        <v>1043414.450036836</v>
      </c>
      <c r="I110" s="29">
        <v>138861.98675736017</v>
      </c>
      <c r="J110" s="29">
        <v>13638.977987877952</v>
      </c>
      <c r="K110" s="29">
        <v>103676.61672751878</v>
      </c>
    </row>
    <row r="111" spans="1:11" s="20" customFormat="1" ht="12.75" customHeight="1">
      <c r="A111" s="20">
        <v>28</v>
      </c>
      <c r="B111" s="20" t="s">
        <v>58</v>
      </c>
      <c r="F111" s="29">
        <f>SUM(G111:K111)</f>
        <v>36380286.30502081</v>
      </c>
      <c r="G111" s="29">
        <v>29163883.76525226</v>
      </c>
      <c r="H111" s="29">
        <v>5775664.131719844</v>
      </c>
      <c r="I111" s="29">
        <v>521485.8852159326</v>
      </c>
      <c r="J111" s="29">
        <v>29028.7899187055</v>
      </c>
      <c r="K111" s="29">
        <v>890223.7329140707</v>
      </c>
    </row>
    <row r="112" spans="1:11" s="20" customFormat="1" ht="12.75" customHeight="1">
      <c r="A112" s="20">
        <v>29</v>
      </c>
      <c r="B112" s="20" t="s">
        <v>59</v>
      </c>
      <c r="F112" s="29">
        <f>SUM(G112:K112)</f>
        <v>14923448.947550897</v>
      </c>
      <c r="G112" s="29">
        <v>10939478.76847518</v>
      </c>
      <c r="H112" s="29">
        <v>2850835.4092488815</v>
      </c>
      <c r="I112" s="29">
        <v>317083.7913398825</v>
      </c>
      <c r="J112" s="29">
        <v>24720.536012858553</v>
      </c>
      <c r="K112" s="29">
        <v>791330.4424740946</v>
      </c>
    </row>
    <row r="113" spans="1:11" s="20" customFormat="1" ht="12.75" customHeight="1">
      <c r="A113" s="20">
        <v>30</v>
      </c>
      <c r="B113" s="28" t="s">
        <v>72</v>
      </c>
      <c r="F113" s="31">
        <f aca="true" t="shared" si="21" ref="F113:K113">SUM(F109:F112)</f>
        <v>220504999.99999994</v>
      </c>
      <c r="G113" s="31">
        <f t="shared" si="21"/>
        <v>154236944.33620867</v>
      </c>
      <c r="H113" s="31">
        <f t="shared" si="21"/>
        <v>56658464.05485315</v>
      </c>
      <c r="I113" s="31">
        <f t="shared" si="21"/>
        <v>7123525.626194963</v>
      </c>
      <c r="J113" s="31">
        <f t="shared" si="21"/>
        <v>658890.9065631224</v>
      </c>
      <c r="K113" s="31">
        <f t="shared" si="21"/>
        <v>1827175.0761800706</v>
      </c>
    </row>
    <row r="114" spans="1:11" s="20" customFormat="1" ht="12.75" customHeight="1">
      <c r="A114" s="20">
        <v>31</v>
      </c>
      <c r="B114" s="20" t="s">
        <v>61</v>
      </c>
      <c r="F114" s="29">
        <f>SUM(G114:K114)</f>
        <v>164487768.9172131</v>
      </c>
      <c r="G114" s="29">
        <v>111043834.09759255</v>
      </c>
      <c r="H114" s="29">
        <v>46729264.42983102</v>
      </c>
      <c r="I114" s="29">
        <v>6112168.199611991</v>
      </c>
      <c r="J114" s="29">
        <v>588191.8273282036</v>
      </c>
      <c r="K114" s="29">
        <v>14310.362849365982</v>
      </c>
    </row>
    <row r="115" spans="1:11" s="20" customFormat="1" ht="12.75" customHeight="1">
      <c r="A115" s="20">
        <v>32</v>
      </c>
      <c r="B115" s="28" t="s">
        <v>73</v>
      </c>
      <c r="F115" s="31">
        <f aca="true" t="shared" si="22" ref="F115:K115">F113-F114</f>
        <v>56017231.08278683</v>
      </c>
      <c r="G115" s="31">
        <f t="shared" si="22"/>
        <v>43193110.238616124</v>
      </c>
      <c r="H115" s="31">
        <f t="shared" si="22"/>
        <v>9929199.625022128</v>
      </c>
      <c r="I115" s="31">
        <f t="shared" si="22"/>
        <v>1011357.4265829725</v>
      </c>
      <c r="J115" s="31">
        <f t="shared" si="22"/>
        <v>70699.07923491881</v>
      </c>
      <c r="K115" s="31">
        <f t="shared" si="22"/>
        <v>1812864.7133307047</v>
      </c>
    </row>
    <row r="116" s="20" customFormat="1" ht="12.75" customHeight="1"/>
    <row r="117" s="20" customFormat="1" ht="12.75" customHeight="1">
      <c r="B117" s="20" t="s">
        <v>74</v>
      </c>
    </row>
    <row r="118" spans="1:11" s="20" customFormat="1" ht="12.75" customHeight="1">
      <c r="A118" s="20">
        <v>33</v>
      </c>
      <c r="B118" s="20" t="s">
        <v>56</v>
      </c>
      <c r="F118" s="38">
        <v>0.0047183430893770395</v>
      </c>
      <c r="G118" s="38">
        <v>0.005275936875884317</v>
      </c>
      <c r="H118" s="38">
        <v>0.005177848390057692</v>
      </c>
      <c r="I118" s="38">
        <v>0.00509065862487873</v>
      </c>
      <c r="J118" s="38">
        <v>0.005057962462936462</v>
      </c>
      <c r="K118" s="38">
        <v>0.0010910867002224863</v>
      </c>
    </row>
    <row r="119" spans="1:11" s="20" customFormat="1" ht="12.75" customHeight="1">
      <c r="A119" s="20">
        <v>34</v>
      </c>
      <c r="B119" s="20" t="s">
        <v>57</v>
      </c>
      <c r="F119" s="38">
        <v>0.01868958446740144</v>
      </c>
      <c r="G119" s="38">
        <v>0.02076680130522839</v>
      </c>
      <c r="H119" s="38">
        <v>0.020836641608693925</v>
      </c>
      <c r="I119" s="38">
        <v>0.020836641608693925</v>
      </c>
      <c r="J119" s="38">
        <v>0.020836641608693918</v>
      </c>
      <c r="K119" s="38">
        <v>0.004093526096252046</v>
      </c>
    </row>
    <row r="120" spans="1:11" s="20" customFormat="1" ht="12.75" customHeight="1">
      <c r="A120" s="20">
        <v>35</v>
      </c>
      <c r="B120" s="20" t="s">
        <v>58</v>
      </c>
      <c r="F120" s="38">
        <v>0.18066996068264643</v>
      </c>
      <c r="G120" s="38">
        <v>0.24581534215274287</v>
      </c>
      <c r="H120" s="38">
        <v>0.1153381032441962</v>
      </c>
      <c r="I120" s="38">
        <v>0.07825046110872347</v>
      </c>
      <c r="J120" s="38">
        <v>0.04434808036259925</v>
      </c>
      <c r="K120" s="38">
        <v>0.0351492380559077</v>
      </c>
    </row>
    <row r="121" spans="1:11" s="20" customFormat="1" ht="12.75" customHeight="1">
      <c r="A121" s="20">
        <v>36</v>
      </c>
      <c r="B121" s="20" t="s">
        <v>59</v>
      </c>
      <c r="F121" s="38">
        <v>0.07411208674933928</v>
      </c>
      <c r="G121" s="38">
        <v>0.09220622802129498</v>
      </c>
      <c r="H121" s="38">
        <v>0.05693024062087327</v>
      </c>
      <c r="I121" s="38">
        <v>0.04757933740080832</v>
      </c>
      <c r="J121" s="38">
        <v>0.037766242436387036</v>
      </c>
      <c r="K121" s="38">
        <v>0.031244574902940213</v>
      </c>
    </row>
    <row r="122" spans="1:11" s="20" customFormat="1" ht="12.75" customHeight="1">
      <c r="A122" s="20">
        <v>37</v>
      </c>
      <c r="B122" s="20" t="s">
        <v>75</v>
      </c>
      <c r="F122" s="39">
        <f aca="true" t="shared" si="23" ref="F122:K122">SUM(F118:F121)</f>
        <v>0.2781899749887642</v>
      </c>
      <c r="G122" s="39">
        <f t="shared" si="23"/>
        <v>0.3640643083551505</v>
      </c>
      <c r="H122" s="39">
        <f t="shared" si="23"/>
        <v>0.1982828338638211</v>
      </c>
      <c r="I122" s="39">
        <f t="shared" si="23"/>
        <v>0.15175709874310445</v>
      </c>
      <c r="J122" s="39">
        <f t="shared" si="23"/>
        <v>0.10800892687061667</v>
      </c>
      <c r="K122" s="39">
        <f t="shared" si="23"/>
        <v>0.07157842575532244</v>
      </c>
    </row>
    <row r="123" s="20" customFormat="1" ht="12.75" customHeight="1"/>
    <row r="124" s="20" customFormat="1" ht="12.75" customHeight="1">
      <c r="B124" s="28" t="s">
        <v>76</v>
      </c>
    </row>
    <row r="125" spans="1:11" s="20" customFormat="1" ht="12.75" customHeight="1">
      <c r="A125" s="20">
        <v>38</v>
      </c>
      <c r="B125" s="20" t="s">
        <v>56</v>
      </c>
      <c r="F125" s="29">
        <f>SUM(G125:K125)</f>
        <v>165437869.70778322</v>
      </c>
      <c r="G125" s="30">
        <v>111669778.79434581</v>
      </c>
      <c r="H125" s="30">
        <v>46988550.06384759</v>
      </c>
      <c r="I125" s="30">
        <v>6146093.962881788</v>
      </c>
      <c r="J125" s="30">
        <v>591502.6026436805</v>
      </c>
      <c r="K125" s="30">
        <v>41944.284064386586</v>
      </c>
    </row>
    <row r="126" spans="1:11" s="20" customFormat="1" ht="12.75" customHeight="1">
      <c r="A126" s="20">
        <v>39</v>
      </c>
      <c r="B126" s="20" t="s">
        <v>57</v>
      </c>
      <c r="F126" s="29">
        <f>SUM(G126:K126)</f>
        <v>3762655.897799404</v>
      </c>
      <c r="G126" s="29">
        <v>2472088.9630535925</v>
      </c>
      <c r="H126" s="29">
        <v>1043414.4506392974</v>
      </c>
      <c r="I126" s="29">
        <v>138861.98683753825</v>
      </c>
      <c r="J126" s="29">
        <v>13638.977995753023</v>
      </c>
      <c r="K126" s="29">
        <v>94651.51927322308</v>
      </c>
    </row>
    <row r="127" spans="1:11" s="20" customFormat="1" ht="12.75" customHeight="1">
      <c r="A127" s="20">
        <v>40</v>
      </c>
      <c r="B127" s="20" t="s">
        <v>58</v>
      </c>
      <c r="F127" s="29">
        <f>SUM(G127:K127)</f>
        <v>36380813.25843568</v>
      </c>
      <c r="G127" s="29">
        <v>29218315.90865161</v>
      </c>
      <c r="H127" s="29">
        <v>5775664.134051265</v>
      </c>
      <c r="I127" s="29">
        <v>521485.88543591916</v>
      </c>
      <c r="J127" s="29">
        <v>29028.78992985056</v>
      </c>
      <c r="K127" s="29">
        <v>836318.5403670385</v>
      </c>
    </row>
    <row r="128" spans="1:11" s="20" customFormat="1" ht="12.75" customHeight="1">
      <c r="A128" s="20">
        <v>41</v>
      </c>
      <c r="B128" s="20" t="s">
        <v>59</v>
      </c>
      <c r="F128" s="29">
        <f>SUM(G128:K128)</f>
        <v>14923661.15180508</v>
      </c>
      <c r="G128" s="29">
        <v>10945598.536202176</v>
      </c>
      <c r="H128" s="29">
        <v>2850835.4095155164</v>
      </c>
      <c r="I128" s="29">
        <v>317083.7913669947</v>
      </c>
      <c r="J128" s="29">
        <v>24720.53601436089</v>
      </c>
      <c r="K128" s="29">
        <v>785422.8787060329</v>
      </c>
    </row>
    <row r="129" spans="1:11" s="20" customFormat="1" ht="12.75" customHeight="1">
      <c r="A129" s="20">
        <v>42</v>
      </c>
      <c r="B129" s="20" t="s">
        <v>77</v>
      </c>
      <c r="F129" s="31">
        <f aca="true" t="shared" si="24" ref="F129:K129">SUM(F125:F128)</f>
        <v>220505000.0158234</v>
      </c>
      <c r="G129" s="31">
        <f t="shared" si="24"/>
        <v>154305782.2022532</v>
      </c>
      <c r="H129" s="31">
        <f t="shared" si="24"/>
        <v>56658464.058053665</v>
      </c>
      <c r="I129" s="31">
        <f t="shared" si="24"/>
        <v>7123525.626522239</v>
      </c>
      <c r="J129" s="31">
        <f t="shared" si="24"/>
        <v>658890.906583645</v>
      </c>
      <c r="K129" s="31">
        <f t="shared" si="24"/>
        <v>1758337.222410681</v>
      </c>
    </row>
    <row r="130" spans="1:11" s="20" customFormat="1" ht="12.75" customHeight="1">
      <c r="A130" s="20">
        <v>43</v>
      </c>
      <c r="B130" s="20" t="s">
        <v>61</v>
      </c>
      <c r="F130" s="29">
        <f>SUM(G130:K130)</f>
        <v>164487768.9172131</v>
      </c>
      <c r="G130" s="29">
        <v>111043834.09759255</v>
      </c>
      <c r="H130" s="29">
        <v>46729264.42983102</v>
      </c>
      <c r="I130" s="29">
        <v>6112168.199611991</v>
      </c>
      <c r="J130" s="29">
        <v>588191.8273282036</v>
      </c>
      <c r="K130" s="29">
        <v>14310.362849365982</v>
      </c>
    </row>
    <row r="131" spans="1:11" s="20" customFormat="1" ht="12.75" customHeight="1">
      <c r="A131" s="20">
        <v>44</v>
      </c>
      <c r="B131" s="20" t="s">
        <v>78</v>
      </c>
      <c r="F131" s="31">
        <f aca="true" t="shared" si="25" ref="F131:K131">F129-F130</f>
        <v>56017231.09861028</v>
      </c>
      <c r="G131" s="31">
        <f t="shared" si="25"/>
        <v>43261948.104660645</v>
      </c>
      <c r="H131" s="31">
        <f t="shared" si="25"/>
        <v>9929199.628222644</v>
      </c>
      <c r="I131" s="31">
        <f t="shared" si="25"/>
        <v>1011357.4269102486</v>
      </c>
      <c r="J131" s="31">
        <f t="shared" si="25"/>
        <v>70699.07925544144</v>
      </c>
      <c r="K131" s="31">
        <f t="shared" si="25"/>
        <v>1744026.859561315</v>
      </c>
    </row>
    <row r="132" s="20" customFormat="1" ht="12.75" customHeight="1"/>
    <row r="133" s="20" customFormat="1" ht="12.75" customHeight="1">
      <c r="B133" s="20" t="s">
        <v>79</v>
      </c>
    </row>
    <row r="134" spans="1:11" s="20" customFormat="1" ht="12.75" customHeight="1">
      <c r="A134" s="20">
        <v>45</v>
      </c>
      <c r="B134" s="20" t="s">
        <v>56</v>
      </c>
      <c r="F134" s="38">
        <v>0.0047183430893770395</v>
      </c>
      <c r="G134" s="38">
        <v>0.005275936875884317</v>
      </c>
      <c r="H134" s="38">
        <v>0.005177848390057692</v>
      </c>
      <c r="I134" s="38">
        <v>0.00509065862487873</v>
      </c>
      <c r="J134" s="38">
        <v>0.005057962462936462</v>
      </c>
      <c r="K134" s="38">
        <v>0.0010910867002224863</v>
      </c>
    </row>
    <row r="135" spans="1:11" s="20" customFormat="1" ht="12.75" customHeight="1">
      <c r="A135" s="20">
        <v>46</v>
      </c>
      <c r="B135" s="20" t="s">
        <v>57</v>
      </c>
      <c r="F135" s="38">
        <v>0.018685913778087218</v>
      </c>
      <c r="G135" s="38">
        <v>0.02083664162072489</v>
      </c>
      <c r="H135" s="38">
        <v>0.02083664162072488</v>
      </c>
      <c r="I135" s="38">
        <v>0.020836641620724877</v>
      </c>
      <c r="J135" s="38">
        <v>0.02083664162072488</v>
      </c>
      <c r="K135" s="38">
        <v>0.0037371827556174435</v>
      </c>
    </row>
    <row r="136" spans="1:11" s="20" customFormat="1" ht="12.75" customHeight="1">
      <c r="A136" s="20">
        <v>47</v>
      </c>
      <c r="B136" s="20" t="s">
        <v>58</v>
      </c>
      <c r="F136" s="38">
        <v>0.18067257761237449</v>
      </c>
      <c r="G136" s="38">
        <v>0.24627413756084143</v>
      </c>
      <c r="H136" s="38">
        <v>0.1153381032907539</v>
      </c>
      <c r="I136" s="38">
        <v>0.07825046114173308</v>
      </c>
      <c r="J136" s="38">
        <v>0.044348080379625864</v>
      </c>
      <c r="K136" s="38">
        <v>0.03302086697880447</v>
      </c>
    </row>
    <row r="137" spans="1:11" s="20" customFormat="1" ht="12.75" customHeight="1">
      <c r="A137" s="20">
        <v>48</v>
      </c>
      <c r="B137" s="20" t="s">
        <v>59</v>
      </c>
      <c r="F137" s="38">
        <v>0.07411314058750698</v>
      </c>
      <c r="G137" s="38">
        <v>0.0922578100674249</v>
      </c>
      <c r="H137" s="38">
        <v>0.05693024062619788</v>
      </c>
      <c r="I137" s="38">
        <v>0.04757933740487659</v>
      </c>
      <c r="J137" s="38">
        <v>0.03776624243868219</v>
      </c>
      <c r="K137" s="38">
        <v>0.031011323016322517</v>
      </c>
    </row>
    <row r="138" spans="1:11" s="20" customFormat="1" ht="12.75" customHeight="1">
      <c r="A138" s="20">
        <v>49</v>
      </c>
      <c r="B138" s="20" t="s">
        <v>80</v>
      </c>
      <c r="F138" s="39">
        <f aca="true" t="shared" si="26" ref="F138:K138">SUM(F134:F137)</f>
        <v>0.2781899750673457</v>
      </c>
      <c r="G138" s="39">
        <f t="shared" si="26"/>
        <v>0.3646445261248755</v>
      </c>
      <c r="H138" s="39">
        <f t="shared" si="26"/>
        <v>0.19828283392773438</v>
      </c>
      <c r="I138" s="39">
        <f t="shared" si="26"/>
        <v>0.15175709879221327</v>
      </c>
      <c r="J138" s="39">
        <f t="shared" si="26"/>
        <v>0.10800892690196941</v>
      </c>
      <c r="K138" s="39">
        <f t="shared" si="26"/>
        <v>0.06886045945096692</v>
      </c>
    </row>
    <row r="139" s="20" customFormat="1" ht="12.75" customHeight="1"/>
    <row r="140" spans="1:11" s="20" customFormat="1" ht="12.75" customHeight="1">
      <c r="A140" s="20">
        <v>50</v>
      </c>
      <c r="B140" s="28" t="s">
        <v>81</v>
      </c>
      <c r="F140" s="32">
        <f aca="true" t="shared" si="27" ref="F140:K140">F115/F131</f>
        <v>0.9999999997175253</v>
      </c>
      <c r="G140" s="32">
        <f t="shared" si="27"/>
        <v>0.9984088126156967</v>
      </c>
      <c r="H140" s="32">
        <f t="shared" si="27"/>
        <v>0.9999999996776663</v>
      </c>
      <c r="I140" s="32">
        <f t="shared" si="27"/>
        <v>0.9999999996763992</v>
      </c>
      <c r="J140" s="32">
        <f t="shared" si="27"/>
        <v>0.9999999997097186</v>
      </c>
      <c r="K140" s="32">
        <f t="shared" si="27"/>
        <v>1.03947063853518</v>
      </c>
    </row>
    <row r="141" s="20" customFormat="1" ht="12.75" customHeight="1"/>
    <row r="142" spans="1:11" s="20" customFormat="1" ht="12.75" customHeight="1">
      <c r="A142" s="20">
        <v>51</v>
      </c>
      <c r="B142" s="28" t="s">
        <v>128</v>
      </c>
      <c r="F142" s="32">
        <f aca="true" t="shared" si="28" ref="F142:K142">F80/F131</f>
        <v>0.9121211257018431</v>
      </c>
      <c r="G142" s="32">
        <f t="shared" si="28"/>
        <v>0.9155012214347896</v>
      </c>
      <c r="H142" s="32">
        <f t="shared" si="28"/>
        <v>0.8910594013219001</v>
      </c>
      <c r="I142" s="32">
        <f t="shared" si="28"/>
        <v>0.8691117791667277</v>
      </c>
      <c r="J142" s="32">
        <f t="shared" si="28"/>
        <v>0.9231757933634641</v>
      </c>
      <c r="K142" s="32">
        <f t="shared" si="28"/>
        <v>0.9726779951882314</v>
      </c>
    </row>
    <row r="143" s="20" customFormat="1" ht="12" customHeight="1"/>
    <row r="144" spans="1:11" s="20" customFormat="1" ht="12.75" customHeight="1">
      <c r="A144" s="18" t="str">
        <f>$A$63</f>
        <v>File:  WA 09 Gas Case / Gas COS Base Case / Summary Exhibits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9" t="s">
        <v>126</v>
      </c>
    </row>
    <row r="145" spans="1:11" ht="12.75" customHeight="1">
      <c r="A145" s="20"/>
      <c r="B145" s="20" t="str">
        <f>B3</f>
        <v>Sumcost</v>
      </c>
      <c r="C145" s="20" t="str">
        <f>C3</f>
        <v>AVISTA UTILITIES</v>
      </c>
      <c r="D145" s="20"/>
      <c r="E145" s="20"/>
      <c r="F145" s="20"/>
      <c r="G145" s="20"/>
      <c r="H145" s="20"/>
      <c r="I145" s="20" t="str">
        <f>I3</f>
        <v>Natural Gas Utility</v>
      </c>
      <c r="J145" s="20"/>
      <c r="K145" s="20"/>
    </row>
    <row r="146" spans="1:11" ht="12.75" customHeight="1">
      <c r="A146" s="20"/>
      <c r="B146" s="20" t="str">
        <f>B4</f>
        <v>Company Base Case</v>
      </c>
      <c r="C146" s="20" t="s">
        <v>82</v>
      </c>
      <c r="D146" s="20"/>
      <c r="E146" s="20"/>
      <c r="F146" s="20"/>
      <c r="G146" s="20"/>
      <c r="H146" s="20"/>
      <c r="I146" s="20" t="str">
        <f>I4</f>
        <v>Washington Jurisdiction</v>
      </c>
      <c r="J146" s="20"/>
      <c r="K146" s="22">
        <f>K4</f>
        <v>39832</v>
      </c>
    </row>
    <row r="147" spans="1:11" ht="12.75" customHeight="1">
      <c r="A147" s="20"/>
      <c r="B147" s="20" t="str">
        <f>B5</f>
        <v>UG Storage 80% Sales / 20% Throughput</v>
      </c>
      <c r="C147" s="20" t="str">
        <f>C5</f>
        <v>For the Twelve Months Ended September 30, 2008</v>
      </c>
      <c r="D147" s="20"/>
      <c r="E147" s="20"/>
      <c r="F147" s="20"/>
      <c r="G147" s="20"/>
      <c r="H147" s="20"/>
      <c r="I147" s="20"/>
      <c r="J147" s="20"/>
      <c r="K147" s="35" t="str">
        <f>K5</f>
        <v> </v>
      </c>
    </row>
    <row r="148" spans="1:11" ht="12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ht="12.75" customHeight="1">
      <c r="A149" s="20"/>
      <c r="B149" s="23" t="str">
        <f aca="true" t="shared" si="29" ref="B149:K149">B7</f>
        <v>(b)</v>
      </c>
      <c r="C149" s="23" t="str">
        <f t="shared" si="29"/>
        <v>(c)</v>
      </c>
      <c r="D149" s="23" t="str">
        <f t="shared" si="29"/>
        <v>(d)</v>
      </c>
      <c r="E149" s="23" t="str">
        <f t="shared" si="29"/>
        <v>(e)</v>
      </c>
      <c r="F149" s="23" t="str">
        <f t="shared" si="29"/>
        <v>(f)</v>
      </c>
      <c r="G149" s="23" t="str">
        <f t="shared" si="29"/>
        <v>(g)</v>
      </c>
      <c r="H149" s="23" t="str">
        <f t="shared" si="29"/>
        <v>(h)</v>
      </c>
      <c r="I149" s="23" t="str">
        <f t="shared" si="29"/>
        <v>(i)</v>
      </c>
      <c r="J149" s="23" t="str">
        <f t="shared" si="29"/>
        <v>(j)</v>
      </c>
      <c r="K149" s="23" t="str">
        <f t="shared" si="29"/>
        <v>(k)</v>
      </c>
    </row>
    <row r="150" spans="1:11" ht="12.75" customHeight="1">
      <c r="A150" s="20"/>
      <c r="B150" s="20"/>
      <c r="C150" s="20"/>
      <c r="D150" s="20"/>
      <c r="E150" s="20"/>
      <c r="F150" s="23" t="str">
        <f aca="true" t="shared" si="30" ref="F150:K152">F8</f>
        <v> </v>
      </c>
      <c r="G150" s="23" t="str">
        <f t="shared" si="30"/>
        <v>Residential</v>
      </c>
      <c r="H150" s="23" t="str">
        <f t="shared" si="30"/>
        <v>Small Firm</v>
      </c>
      <c r="I150" s="23" t="str">
        <f t="shared" si="30"/>
        <v>Large Firm</v>
      </c>
      <c r="J150" s="23" t="str">
        <f t="shared" si="30"/>
        <v>Interrupt</v>
      </c>
      <c r="K150" s="23" t="str">
        <f t="shared" si="30"/>
        <v>Transport</v>
      </c>
    </row>
    <row r="151" spans="1:11" ht="12.75" customHeight="1">
      <c r="A151" s="20"/>
      <c r="B151" s="20"/>
      <c r="C151" s="20"/>
      <c r="D151" s="20"/>
      <c r="E151" s="20"/>
      <c r="F151" s="23" t="str">
        <f t="shared" si="30"/>
        <v>System</v>
      </c>
      <c r="G151" s="23" t="str">
        <f t="shared" si="30"/>
        <v>Service</v>
      </c>
      <c r="H151" s="23" t="str">
        <f t="shared" si="30"/>
        <v>Service</v>
      </c>
      <c r="I151" s="23" t="str">
        <f t="shared" si="30"/>
        <v>Service</v>
      </c>
      <c r="J151" s="23" t="str">
        <f t="shared" si="30"/>
        <v>Service</v>
      </c>
      <c r="K151" s="23" t="str">
        <f t="shared" si="30"/>
        <v>Service</v>
      </c>
    </row>
    <row r="152" spans="1:11" ht="12.75" customHeight="1">
      <c r="A152" s="20"/>
      <c r="B152" s="24" t="str">
        <f>B10</f>
        <v>Description</v>
      </c>
      <c r="C152" s="25"/>
      <c r="D152" s="25"/>
      <c r="E152" s="25"/>
      <c r="F152" s="24" t="str">
        <f t="shared" si="30"/>
        <v>Total</v>
      </c>
      <c r="G152" s="24" t="str">
        <f t="shared" si="30"/>
        <v>Sch 101</v>
      </c>
      <c r="H152" s="24" t="str">
        <f t="shared" si="30"/>
        <v>Sch 111</v>
      </c>
      <c r="I152" s="24" t="str">
        <f t="shared" si="30"/>
        <v>Sch 121</v>
      </c>
      <c r="J152" s="24" t="str">
        <f t="shared" si="30"/>
        <v>Sch 131</v>
      </c>
      <c r="K152" s="24" t="str">
        <f t="shared" si="30"/>
        <v>Sch 146</v>
      </c>
    </row>
    <row r="153" spans="1:11" ht="9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1:11" ht="12.75" customHeight="1">
      <c r="A154" s="20"/>
      <c r="B154" s="28" t="s">
        <v>83</v>
      </c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1:11" ht="12.75" customHeight="1">
      <c r="A155" s="20">
        <v>1</v>
      </c>
      <c r="B155" s="20" t="s">
        <v>84</v>
      </c>
      <c r="C155" s="20"/>
      <c r="D155" s="20"/>
      <c r="E155" s="20"/>
      <c r="F155" s="29">
        <f>SUM(G155:K155)</f>
        <v>163284840.40095147</v>
      </c>
      <c r="G155" s="30">
        <v>109379172.37251522</v>
      </c>
      <c r="H155" s="30">
        <v>46120945.26856883</v>
      </c>
      <c r="I155" s="30">
        <v>6125258.380218743</v>
      </c>
      <c r="J155" s="30">
        <v>588792.0213417611</v>
      </c>
      <c r="K155" s="30">
        <v>1070672.3583069139</v>
      </c>
    </row>
    <row r="156" spans="1:11" ht="12.75" customHeight="1">
      <c r="A156" s="20">
        <v>2</v>
      </c>
      <c r="B156" s="20" t="s">
        <v>85</v>
      </c>
      <c r="C156" s="20"/>
      <c r="D156" s="20"/>
      <c r="E156" s="20"/>
      <c r="F156" s="29">
        <f>SUM(G156:K156)</f>
        <v>27029036.757222656</v>
      </c>
      <c r="G156" s="30">
        <v>18524733.619571846</v>
      </c>
      <c r="H156" s="30">
        <v>7304371.603789039</v>
      </c>
      <c r="I156" s="30">
        <v>771988.9430537333</v>
      </c>
      <c r="J156" s="30">
        <v>51116.539083452866</v>
      </c>
      <c r="K156" s="30">
        <v>376826.051724585</v>
      </c>
    </row>
    <row r="157" spans="1:11" ht="12.75" customHeight="1">
      <c r="A157" s="20">
        <v>3</v>
      </c>
      <c r="B157" s="20" t="s">
        <v>86</v>
      </c>
      <c r="C157" s="20"/>
      <c r="D157" s="20"/>
      <c r="E157" s="20"/>
      <c r="F157" s="29">
        <f>SUM(G157:K157)</f>
        <v>25273122.82600195</v>
      </c>
      <c r="G157" s="30">
        <v>22749488.397039175</v>
      </c>
      <c r="H157" s="30">
        <v>2152798.316932418</v>
      </c>
      <c r="I157" s="30">
        <v>94079.33452490505</v>
      </c>
      <c r="J157" s="30">
        <v>13567.863763248528</v>
      </c>
      <c r="K157" s="30">
        <v>263188.91374220804</v>
      </c>
    </row>
    <row r="158" spans="1:11" ht="12.75" customHeight="1">
      <c r="A158" s="20">
        <v>4</v>
      </c>
      <c r="B158" s="20" t="s">
        <v>60</v>
      </c>
      <c r="C158" s="20"/>
      <c r="D158" s="20"/>
      <c r="E158" s="20"/>
      <c r="F158" s="36">
        <f aca="true" t="shared" si="31" ref="F158:K158">SUM(F155:F157)</f>
        <v>215586999.98417607</v>
      </c>
      <c r="G158" s="36">
        <f t="shared" si="31"/>
        <v>150653394.38912624</v>
      </c>
      <c r="H158" s="36">
        <f t="shared" si="31"/>
        <v>55578115.189290285</v>
      </c>
      <c r="I158" s="36">
        <f t="shared" si="31"/>
        <v>6991326.657797382</v>
      </c>
      <c r="J158" s="36">
        <f t="shared" si="31"/>
        <v>653476.4241884626</v>
      </c>
      <c r="K158" s="36">
        <f t="shared" si="31"/>
        <v>1710687.3237737068</v>
      </c>
    </row>
    <row r="159" spans="1:11" ht="9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1:11" ht="12.75" customHeight="1">
      <c r="A160" s="20"/>
      <c r="B160" s="20" t="s">
        <v>87</v>
      </c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1:11" ht="12.75" customHeight="1">
      <c r="A161" s="20">
        <v>5</v>
      </c>
      <c r="B161" s="20" t="s">
        <v>88</v>
      </c>
      <c r="C161" s="20"/>
      <c r="D161" s="34"/>
      <c r="E161" s="20"/>
      <c r="F161" s="38">
        <v>0.8108970184558647</v>
      </c>
      <c r="G161" s="38">
        <v>0.9219306625124009</v>
      </c>
      <c r="H161" s="38">
        <v>0.9210200291757794</v>
      </c>
      <c r="I161" s="38">
        <v>0.919112685981372</v>
      </c>
      <c r="J161" s="38">
        <v>0.8995137569443022</v>
      </c>
      <c r="K161" s="38">
        <v>0.04227399945721554</v>
      </c>
    </row>
    <row r="162" spans="1:11" ht="12.75" customHeight="1">
      <c r="A162" s="20">
        <v>6</v>
      </c>
      <c r="B162" s="20" t="s">
        <v>89</v>
      </c>
      <c r="C162" s="20"/>
      <c r="D162" s="20"/>
      <c r="E162" s="20"/>
      <c r="F162" s="38">
        <v>0.134230252265587</v>
      </c>
      <c r="G162" s="38">
        <v>0.1561405116560299</v>
      </c>
      <c r="H162" s="38">
        <v>0.14586588606234077</v>
      </c>
      <c r="I162" s="38">
        <v>0.1158391674201829</v>
      </c>
      <c r="J162" s="38">
        <v>0.0780921419556025</v>
      </c>
      <c r="K162" s="38">
        <v>0.014878449212287762</v>
      </c>
    </row>
    <row r="163" spans="1:11" ht="12.75" customHeight="1">
      <c r="A163" s="20">
        <v>7</v>
      </c>
      <c r="B163" s="20" t="s">
        <v>86</v>
      </c>
      <c r="C163" s="20"/>
      <c r="D163" s="20"/>
      <c r="E163" s="20"/>
      <c r="F163" s="38">
        <v>0.12551012020681387</v>
      </c>
      <c r="G163" s="38">
        <v>0.1917499506969273</v>
      </c>
      <c r="H163" s="38">
        <v>0.04299067066220587</v>
      </c>
      <c r="I163" s="38">
        <v>0.01411687548231027</v>
      </c>
      <c r="J163" s="38">
        <v>0.020727998452791736</v>
      </c>
      <c r="K163" s="38">
        <v>0.010391645875940238</v>
      </c>
    </row>
    <row r="164" spans="1:11" ht="12.75" customHeight="1">
      <c r="A164" s="20">
        <v>8</v>
      </c>
      <c r="B164" s="20" t="s">
        <v>90</v>
      </c>
      <c r="C164" s="20"/>
      <c r="D164" s="20"/>
      <c r="E164" s="20"/>
      <c r="F164" s="40">
        <f aca="true" t="shared" si="32" ref="F164:K164">SUM(F161:F163)</f>
        <v>1.0706373909282656</v>
      </c>
      <c r="G164" s="40">
        <f t="shared" si="32"/>
        <v>1.2698211248653581</v>
      </c>
      <c r="H164" s="40">
        <f t="shared" si="32"/>
        <v>1.1098765859003261</v>
      </c>
      <c r="I164" s="40">
        <f t="shared" si="32"/>
        <v>1.0490687288838652</v>
      </c>
      <c r="J164" s="40">
        <f t="shared" si="32"/>
        <v>0.9983338973526965</v>
      </c>
      <c r="K164" s="40">
        <f t="shared" si="32"/>
        <v>0.06754409454544355</v>
      </c>
    </row>
    <row r="165" spans="1:11" ht="9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1:11" ht="12.75" customHeight="1">
      <c r="A166" s="20"/>
      <c r="B166" s="20" t="s">
        <v>91</v>
      </c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1:11" ht="12.75" customHeight="1">
      <c r="A167" s="20">
        <v>9</v>
      </c>
      <c r="B167" s="20" t="s">
        <v>92</v>
      </c>
      <c r="C167" s="20"/>
      <c r="D167" s="20"/>
      <c r="E167" s="20"/>
      <c r="F167" s="38">
        <v>0.8108970184558647</v>
      </c>
      <c r="G167" s="38">
        <v>0.9219306625124009</v>
      </c>
      <c r="H167" s="38">
        <v>0.9210200291757794</v>
      </c>
      <c r="I167" s="38">
        <v>0.919112685981372</v>
      </c>
      <c r="J167" s="38">
        <v>0.8995137569443022</v>
      </c>
      <c r="K167" s="38">
        <v>0.04227399945721554</v>
      </c>
    </row>
    <row r="168" spans="1:11" ht="12.75" customHeight="1">
      <c r="A168" s="20">
        <v>10</v>
      </c>
      <c r="B168" s="20" t="s">
        <v>93</v>
      </c>
      <c r="C168" s="20"/>
      <c r="D168" s="20"/>
      <c r="E168" s="20"/>
      <c r="F168" s="37">
        <v>18.083004387769797</v>
      </c>
      <c r="G168" s="37">
        <v>19.013951066462983</v>
      </c>
      <c r="H168" s="37">
        <v>20.080374597470847</v>
      </c>
      <c r="I168" s="37">
        <v>21.258819149975892</v>
      </c>
      <c r="J168" s="37">
        <v>15.530647888430078</v>
      </c>
      <c r="K168" s="37">
        <v>3.2183157749834206</v>
      </c>
    </row>
    <row r="169" spans="1:11" ht="12.75" customHeight="1">
      <c r="A169" s="20">
        <v>11</v>
      </c>
      <c r="B169" s="20" t="s">
        <v>94</v>
      </c>
      <c r="C169" s="20"/>
      <c r="D169" s="20"/>
      <c r="E169" s="20"/>
      <c r="F169" s="37">
        <v>14.656752974049647</v>
      </c>
      <c r="G169" s="37">
        <v>13.409486229497274</v>
      </c>
      <c r="H169" s="37">
        <v>79.55353892806689</v>
      </c>
      <c r="I169" s="37">
        <v>241.22906288437193</v>
      </c>
      <c r="J169" s="37">
        <v>1130.655313604044</v>
      </c>
      <c r="K169" s="37">
        <v>756.2899820178392</v>
      </c>
    </row>
    <row r="170" spans="1:11" ht="12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1:11" ht="12.75" customHeight="1">
      <c r="A171" s="20"/>
      <c r="B171" s="28" t="s">
        <v>95</v>
      </c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1:11" ht="12.75" customHeight="1">
      <c r="A172" s="20">
        <v>12</v>
      </c>
      <c r="B172" s="20" t="s">
        <v>84</v>
      </c>
      <c r="C172" s="20"/>
      <c r="D172" s="20"/>
      <c r="E172" s="20"/>
      <c r="F172" s="29">
        <f>SUM(G172:K172)</f>
        <v>163289564.2307013</v>
      </c>
      <c r="G172" s="30">
        <v>109369988.81186955</v>
      </c>
      <c r="H172" s="30">
        <v>46157757.89662264</v>
      </c>
      <c r="I172" s="30">
        <v>6142287.622595514</v>
      </c>
      <c r="J172" s="30">
        <v>588273.648157944</v>
      </c>
      <c r="K172" s="30">
        <v>1031256.2514556374</v>
      </c>
    </row>
    <row r="173" spans="1:11" ht="12.75" customHeight="1">
      <c r="A173" s="20">
        <v>13</v>
      </c>
      <c r="B173" s="20" t="s">
        <v>85</v>
      </c>
      <c r="C173" s="20"/>
      <c r="D173" s="20"/>
      <c r="E173" s="20"/>
      <c r="F173" s="29">
        <f>SUM(G173:K173)</f>
        <v>27034916.661849927</v>
      </c>
      <c r="G173" s="30">
        <v>18516304.87897914</v>
      </c>
      <c r="H173" s="30">
        <v>7334258.93321033</v>
      </c>
      <c r="I173" s="30">
        <v>782359.9274363903</v>
      </c>
      <c r="J173" s="30">
        <v>50896.26981750843</v>
      </c>
      <c r="K173" s="30">
        <v>351096.6524065638</v>
      </c>
    </row>
    <row r="174" spans="1:11" ht="12.75" customHeight="1">
      <c r="A174" s="20">
        <v>14</v>
      </c>
      <c r="B174" s="20" t="s">
        <v>86</v>
      </c>
      <c r="C174" s="20"/>
      <c r="D174" s="20"/>
      <c r="E174" s="20"/>
      <c r="F174" s="29">
        <f>SUM(G174:K174)</f>
        <v>25262519.09162492</v>
      </c>
      <c r="G174" s="30">
        <v>22733565.45328176</v>
      </c>
      <c r="H174" s="30">
        <v>2172057.736304376</v>
      </c>
      <c r="I174" s="30">
        <v>97232.56208798861</v>
      </c>
      <c r="J174" s="30">
        <v>13353.236397434574</v>
      </c>
      <c r="K174" s="30">
        <v>246310.1035533585</v>
      </c>
    </row>
    <row r="175" spans="1:11" ht="12.75" customHeight="1">
      <c r="A175" s="20">
        <v>15</v>
      </c>
      <c r="B175" s="20" t="s">
        <v>66</v>
      </c>
      <c r="C175" s="20"/>
      <c r="D175" s="20"/>
      <c r="E175" s="20"/>
      <c r="F175" s="36">
        <f aca="true" t="shared" si="33" ref="F175:K175">SUM(F172:F174)</f>
        <v>215586999.98417613</v>
      </c>
      <c r="G175" s="36">
        <f t="shared" si="33"/>
        <v>150619859.14413044</v>
      </c>
      <c r="H175" s="36">
        <f t="shared" si="33"/>
        <v>55664074.56613734</v>
      </c>
      <c r="I175" s="36">
        <f t="shared" si="33"/>
        <v>7021880.112119893</v>
      </c>
      <c r="J175" s="36">
        <f t="shared" si="33"/>
        <v>652523.154372887</v>
      </c>
      <c r="K175" s="36">
        <f t="shared" si="33"/>
        <v>1628663.0074155596</v>
      </c>
    </row>
    <row r="176" spans="1:11" ht="9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1:11" ht="12.75" customHeight="1">
      <c r="A177" s="20"/>
      <c r="B177" s="20" t="s">
        <v>96</v>
      </c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1:11" ht="12.75" customHeight="1">
      <c r="A178" s="20">
        <v>16</v>
      </c>
      <c r="B178" s="20" t="s">
        <v>88</v>
      </c>
      <c r="C178" s="20"/>
      <c r="D178" s="20"/>
      <c r="E178" s="20"/>
      <c r="F178" s="38">
        <v>0.8109204777032168</v>
      </c>
      <c r="G178" s="38">
        <v>0.9218532564947227</v>
      </c>
      <c r="H178" s="38">
        <v>0.9217551651875573</v>
      </c>
      <c r="I178" s="38">
        <v>0.9216679729145222</v>
      </c>
      <c r="J178" s="38">
        <v>0.8987218239812639</v>
      </c>
      <c r="K178" s="38">
        <v>0.04071770964856545</v>
      </c>
    </row>
    <row r="179" spans="1:11" ht="12.75" customHeight="1">
      <c r="A179" s="20">
        <v>17</v>
      </c>
      <c r="B179" s="20" t="s">
        <v>89</v>
      </c>
      <c r="C179" s="20"/>
      <c r="D179" s="20"/>
      <c r="E179" s="20"/>
      <c r="F179" s="38">
        <v>0.13425945275425055</v>
      </c>
      <c r="G179" s="38">
        <v>0.15606946783452144</v>
      </c>
      <c r="H179" s="38">
        <v>0.14646272614996889</v>
      </c>
      <c r="I179" s="38">
        <v>0.11739536353804761</v>
      </c>
      <c r="J179" s="38">
        <v>0.07775563054279917</v>
      </c>
      <c r="K179" s="38">
        <v>0.013862559893426017</v>
      </c>
    </row>
    <row r="180" spans="1:11" ht="12.75" customHeight="1">
      <c r="A180" s="20">
        <v>18</v>
      </c>
      <c r="B180" s="20" t="s">
        <v>86</v>
      </c>
      <c r="C180" s="20"/>
      <c r="D180" s="20"/>
      <c r="E180" s="20"/>
      <c r="F180" s="38">
        <v>0.12545746047079848</v>
      </c>
      <c r="G180" s="38">
        <v>0.19161574004448767</v>
      </c>
      <c r="H180" s="38">
        <v>0.043375274899794154</v>
      </c>
      <c r="I180" s="38">
        <v>0.014590026372463044</v>
      </c>
      <c r="J180" s="38">
        <v>0.020400106325914037</v>
      </c>
      <c r="K180" s="38">
        <v>0.009725209680753317</v>
      </c>
    </row>
    <row r="181" spans="1:11" ht="12.75" customHeight="1">
      <c r="A181" s="20">
        <v>19</v>
      </c>
      <c r="B181" s="20" t="s">
        <v>97</v>
      </c>
      <c r="C181" s="20"/>
      <c r="D181" s="20"/>
      <c r="E181" s="20"/>
      <c r="F181" s="40">
        <f aca="true" t="shared" si="34" ref="F181:K181">SUM(F178:F180)</f>
        <v>1.0706373909282658</v>
      </c>
      <c r="G181" s="40">
        <f t="shared" si="34"/>
        <v>1.2695384643737317</v>
      </c>
      <c r="H181" s="40">
        <f t="shared" si="34"/>
        <v>1.1115931662373204</v>
      </c>
      <c r="I181" s="40">
        <f t="shared" si="34"/>
        <v>1.0536533628250329</v>
      </c>
      <c r="J181" s="40">
        <f t="shared" si="34"/>
        <v>0.9968775608499771</v>
      </c>
      <c r="K181" s="40">
        <f t="shared" si="34"/>
        <v>0.06430547922274478</v>
      </c>
    </row>
    <row r="182" spans="1:11" ht="9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1:11" ht="12.75" customHeight="1">
      <c r="A183" s="20"/>
      <c r="B183" s="20" t="s">
        <v>98</v>
      </c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1:11" ht="12.75" customHeight="1">
      <c r="A184" s="20">
        <v>20</v>
      </c>
      <c r="B184" s="20" t="s">
        <v>92</v>
      </c>
      <c r="C184" s="20"/>
      <c r="D184" s="20"/>
      <c r="E184" s="20"/>
      <c r="F184" s="38">
        <v>0.8109204777032168</v>
      </c>
      <c r="G184" s="38">
        <v>0.9218532564947227</v>
      </c>
      <c r="H184" s="38">
        <v>0.9217551651875573</v>
      </c>
      <c r="I184" s="38">
        <v>0.9216679729145222</v>
      </c>
      <c r="J184" s="38">
        <v>0.8987218239812639</v>
      </c>
      <c r="K184" s="38">
        <v>0.04071770964856545</v>
      </c>
    </row>
    <row r="185" spans="1:11" ht="12.75" customHeight="1">
      <c r="A185" s="20">
        <v>21</v>
      </c>
      <c r="B185" s="20" t="s">
        <v>93</v>
      </c>
      <c r="C185" s="20"/>
      <c r="D185" s="20"/>
      <c r="E185" s="20"/>
      <c r="F185" s="37">
        <v>18.086938169877154</v>
      </c>
      <c r="G185" s="37">
        <v>19.00529973228065</v>
      </c>
      <c r="H185" s="37">
        <v>20.162537554539764</v>
      </c>
      <c r="I185" s="37">
        <v>21.54441246498634</v>
      </c>
      <c r="J185" s="37">
        <v>15.46372386596367</v>
      </c>
      <c r="K185" s="37">
        <v>2.9985715950705196</v>
      </c>
    </row>
    <row r="186" spans="1:11" ht="12.75" customHeight="1">
      <c r="A186" s="20">
        <v>22</v>
      </c>
      <c r="B186" s="20" t="s">
        <v>94</v>
      </c>
      <c r="C186" s="20"/>
      <c r="D186" s="20"/>
      <c r="E186" s="20"/>
      <c r="F186" s="37">
        <v>14.650603503862026</v>
      </c>
      <c r="G186" s="37">
        <v>13.400100590078855</v>
      </c>
      <c r="H186" s="37">
        <v>80.26524283302079</v>
      </c>
      <c r="I186" s="37">
        <v>249.31426176407336</v>
      </c>
      <c r="J186" s="37">
        <v>1112.7696997862145</v>
      </c>
      <c r="K186" s="37">
        <v>707.7876538889612</v>
      </c>
    </row>
    <row r="187" spans="1:11" ht="12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1:11" ht="12.75" customHeight="1">
      <c r="A188" s="20">
        <v>23</v>
      </c>
      <c r="B188" s="28" t="s">
        <v>99</v>
      </c>
      <c r="C188" s="20"/>
      <c r="D188" s="20"/>
      <c r="E188" s="20"/>
      <c r="F188" s="32">
        <f aca="true" t="shared" si="35" ref="F188:K188">F158/F175</f>
        <v>0.9999999999999998</v>
      </c>
      <c r="G188" s="32">
        <f t="shared" si="35"/>
        <v>1.000222648229698</v>
      </c>
      <c r="H188" s="32">
        <f t="shared" si="35"/>
        <v>0.9984557476699819</v>
      </c>
      <c r="I188" s="32">
        <f t="shared" si="35"/>
        <v>0.9956488214218049</v>
      </c>
      <c r="J188" s="32">
        <f t="shared" si="35"/>
        <v>1.0014608980680413</v>
      </c>
      <c r="K188" s="32">
        <f t="shared" si="35"/>
        <v>1.0503629762478042</v>
      </c>
    </row>
    <row r="189" spans="1:11" ht="9" customHeight="1" thickBot="1">
      <c r="A189" s="20"/>
      <c r="B189" s="33"/>
      <c r="C189" s="33"/>
      <c r="D189" s="33"/>
      <c r="E189" s="33"/>
      <c r="F189" s="33"/>
      <c r="G189" s="33"/>
      <c r="H189" s="33"/>
      <c r="I189" s="33"/>
      <c r="J189" s="33"/>
      <c r="K189" s="33"/>
    </row>
    <row r="190" spans="1:11" ht="9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1:11" ht="12.75" customHeight="1">
      <c r="A191" s="20"/>
      <c r="B191" s="28" t="s">
        <v>100</v>
      </c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1:11" ht="12.75" customHeight="1">
      <c r="A192" s="20">
        <v>24</v>
      </c>
      <c r="B192" s="20" t="s">
        <v>84</v>
      </c>
      <c r="C192" s="20"/>
      <c r="D192" s="20"/>
      <c r="E192" s="20"/>
      <c r="F192" s="29">
        <f>SUM(G192:K192)</f>
        <v>164858778.99489313</v>
      </c>
      <c r="G192" s="30">
        <v>110358561.06736344</v>
      </c>
      <c r="H192" s="30">
        <v>46582969.31212842</v>
      </c>
      <c r="I192" s="30">
        <v>6198876.56420515</v>
      </c>
      <c r="J192" s="30">
        <v>591729.6176491933</v>
      </c>
      <c r="K192" s="30">
        <v>1126642.43354692</v>
      </c>
    </row>
    <row r="193" spans="1:11" ht="12.75" customHeight="1">
      <c r="A193" s="20">
        <v>25</v>
      </c>
      <c r="B193" s="20" t="s">
        <v>85</v>
      </c>
      <c r="C193" s="20"/>
      <c r="D193" s="20"/>
      <c r="E193" s="20"/>
      <c r="F193" s="29">
        <f>SUM(G193:K193)</f>
        <v>28388973.066763327</v>
      </c>
      <c r="G193" s="30">
        <v>19425978.494117208</v>
      </c>
      <c r="H193" s="30">
        <v>7680345.243504176</v>
      </c>
      <c r="I193" s="30">
        <v>816908.2663386185</v>
      </c>
      <c r="J193" s="30">
        <v>52370.52047251137</v>
      </c>
      <c r="K193" s="30">
        <v>413370.5423308146</v>
      </c>
    </row>
    <row r="194" spans="1:11" ht="12.75" customHeight="1">
      <c r="A194" s="20">
        <v>26</v>
      </c>
      <c r="B194" s="20" t="s">
        <v>86</v>
      </c>
      <c r="C194" s="20"/>
      <c r="D194" s="20"/>
      <c r="E194" s="20"/>
      <c r="F194" s="29">
        <f>SUM(G194:K194)</f>
        <v>27257247.92252008</v>
      </c>
      <c r="G194" s="30">
        <v>24452404.75890458</v>
      </c>
      <c r="H194" s="30">
        <v>2395149.499220554</v>
      </c>
      <c r="I194" s="30">
        <v>107740.79565119544</v>
      </c>
      <c r="J194" s="30">
        <v>14790.768441418142</v>
      </c>
      <c r="K194" s="30">
        <v>287162.1003023358</v>
      </c>
    </row>
    <row r="195" spans="1:11" ht="12.75" customHeight="1">
      <c r="A195" s="20">
        <v>27</v>
      </c>
      <c r="B195" s="20" t="s">
        <v>72</v>
      </c>
      <c r="C195" s="20"/>
      <c r="D195" s="20"/>
      <c r="E195" s="20"/>
      <c r="F195" s="36">
        <f aca="true" t="shared" si="36" ref="F195:K195">SUM(F192:F194)</f>
        <v>220504999.98417655</v>
      </c>
      <c r="G195" s="36">
        <f t="shared" si="36"/>
        <v>154236944.32038522</v>
      </c>
      <c r="H195" s="36">
        <f t="shared" si="36"/>
        <v>56658464.05485314</v>
      </c>
      <c r="I195" s="36">
        <f t="shared" si="36"/>
        <v>7123525.626194964</v>
      </c>
      <c r="J195" s="36">
        <f t="shared" si="36"/>
        <v>658890.9065631229</v>
      </c>
      <c r="K195" s="36">
        <f t="shared" si="36"/>
        <v>1827175.0761800704</v>
      </c>
    </row>
    <row r="196" spans="1:11" ht="9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1:11" ht="12.75" customHeight="1">
      <c r="A197" s="20"/>
      <c r="B197" s="20" t="s">
        <v>101</v>
      </c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1:11" ht="12.75" customHeight="1">
      <c r="A198" s="20">
        <v>28</v>
      </c>
      <c r="B198" s="20" t="s">
        <v>88</v>
      </c>
      <c r="C198" s="20"/>
      <c r="D198" s="34"/>
      <c r="E198" s="20"/>
      <c r="F198" s="38">
        <v>0.8187134336841608</v>
      </c>
      <c r="G198" s="38">
        <v>0.9301856936002524</v>
      </c>
      <c r="H198" s="38">
        <v>0.9302464965779808</v>
      </c>
      <c r="I198" s="38">
        <v>0.9301593068128022</v>
      </c>
      <c r="J198" s="38">
        <v>0.9040016035779275</v>
      </c>
      <c r="K198" s="38">
        <v>0.044483899537253</v>
      </c>
    </row>
    <row r="199" spans="1:11" ht="12.75" customHeight="1">
      <c r="A199" s="20">
        <v>29</v>
      </c>
      <c r="B199" s="20" t="s">
        <v>89</v>
      </c>
      <c r="C199" s="20"/>
      <c r="D199" s="20"/>
      <c r="E199" s="20"/>
      <c r="F199" s="38">
        <v>0.1409839000383289</v>
      </c>
      <c r="G199" s="38">
        <v>0.1637368873302373</v>
      </c>
      <c r="H199" s="38">
        <v>0.15337395534850407</v>
      </c>
      <c r="I199" s="38">
        <v>0.12257944143216049</v>
      </c>
      <c r="J199" s="38">
        <v>0.08000788379571744</v>
      </c>
      <c r="K199" s="38">
        <v>0.016321357272877778</v>
      </c>
    </row>
    <row r="200" spans="1:11" ht="12.75" customHeight="1">
      <c r="A200" s="20">
        <v>30</v>
      </c>
      <c r="B200" s="20" t="s">
        <v>86</v>
      </c>
      <c r="C200" s="20"/>
      <c r="D200" s="20"/>
      <c r="E200" s="20"/>
      <c r="F200" s="38">
        <v>0.13536358315572722</v>
      </c>
      <c r="G200" s="38">
        <v>0.20610342198075537</v>
      </c>
      <c r="H200" s="38">
        <v>0.04783034364986946</v>
      </c>
      <c r="I200" s="38">
        <v>0.016166817125713474</v>
      </c>
      <c r="J200" s="38">
        <v>0.022596263547380393</v>
      </c>
      <c r="K200" s="38">
        <v>0.011338193592211868</v>
      </c>
    </row>
    <row r="201" spans="1:11" ht="12.75" customHeight="1">
      <c r="A201" s="20">
        <v>31</v>
      </c>
      <c r="B201" s="20" t="s">
        <v>102</v>
      </c>
      <c r="C201" s="20"/>
      <c r="D201" s="20"/>
      <c r="E201" s="20"/>
      <c r="F201" s="40">
        <f aca="true" t="shared" si="37" ref="F201:K201">SUM(F198:F200)</f>
        <v>1.0950609168782168</v>
      </c>
      <c r="G201" s="40">
        <f t="shared" si="37"/>
        <v>1.3000260029112451</v>
      </c>
      <c r="H201" s="40">
        <f t="shared" si="37"/>
        <v>1.1314507955763544</v>
      </c>
      <c r="I201" s="40">
        <f t="shared" si="37"/>
        <v>1.068905565370676</v>
      </c>
      <c r="J201" s="40">
        <f t="shared" si="37"/>
        <v>1.0066057509210253</v>
      </c>
      <c r="K201" s="40">
        <f t="shared" si="37"/>
        <v>0.07214345040234264</v>
      </c>
    </row>
    <row r="202" spans="1:11" ht="9" customHeight="1">
      <c r="A202" s="20"/>
      <c r="B202" s="20"/>
      <c r="C202" s="20"/>
      <c r="D202" s="20"/>
      <c r="E202" s="20"/>
      <c r="F202" s="41"/>
      <c r="G202" s="41"/>
      <c r="H202" s="41"/>
      <c r="I202" s="41"/>
      <c r="J202" s="41"/>
      <c r="K202" s="41"/>
    </row>
    <row r="203" spans="1:11" ht="12.75" customHeight="1">
      <c r="A203" s="20"/>
      <c r="B203" s="20" t="s">
        <v>103</v>
      </c>
      <c r="C203" s="20"/>
      <c r="D203" s="20"/>
      <c r="E203" s="20"/>
      <c r="F203" s="41"/>
      <c r="G203" s="41"/>
      <c r="H203" s="41"/>
      <c r="I203" s="41"/>
      <c r="J203" s="41"/>
      <c r="K203" s="41"/>
    </row>
    <row r="204" spans="1:11" ht="12.75" customHeight="1">
      <c r="A204" s="20">
        <v>32</v>
      </c>
      <c r="B204" s="20" t="s">
        <v>92</v>
      </c>
      <c r="C204" s="20"/>
      <c r="D204" s="20"/>
      <c r="E204" s="20"/>
      <c r="F204" s="38">
        <v>0.8187134336841608</v>
      </c>
      <c r="G204" s="38">
        <v>0.9301856936002524</v>
      </c>
      <c r="H204" s="38">
        <v>0.9302464965779808</v>
      </c>
      <c r="I204" s="38">
        <v>0.9301593068128022</v>
      </c>
      <c r="J204" s="38">
        <v>0.9040016035779275</v>
      </c>
      <c r="K204" s="38">
        <v>0.044483899537253</v>
      </c>
    </row>
    <row r="205" spans="1:11" ht="12.75" customHeight="1">
      <c r="A205" s="20">
        <v>33</v>
      </c>
      <c r="B205" s="20" t="s">
        <v>93</v>
      </c>
      <c r="C205" s="20"/>
      <c r="D205" s="20"/>
      <c r="E205" s="20"/>
      <c r="F205" s="37">
        <v>18.992830900397557</v>
      </c>
      <c r="G205" s="37">
        <v>19.93899680776321</v>
      </c>
      <c r="H205" s="37">
        <v>21.113959953442905</v>
      </c>
      <c r="I205" s="37">
        <v>22.49579511788973</v>
      </c>
      <c r="J205" s="37">
        <v>15.911642841557029</v>
      </c>
      <c r="K205" s="37">
        <v>3.5304271857218747</v>
      </c>
    </row>
    <row r="206" spans="1:11" ht="12.75" customHeight="1">
      <c r="A206" s="20">
        <v>34</v>
      </c>
      <c r="B206" s="20" t="s">
        <v>94</v>
      </c>
      <c r="C206" s="20"/>
      <c r="D206" s="20"/>
      <c r="E206" s="20"/>
      <c r="F206" s="37">
        <v>15.807415344089616</v>
      </c>
      <c r="G206" s="37">
        <v>14.413255329966</v>
      </c>
      <c r="H206" s="37">
        <v>88.5092753120932</v>
      </c>
      <c r="I206" s="37">
        <v>276.2584503876806</v>
      </c>
      <c r="J206" s="37">
        <v>1232.5640367848453</v>
      </c>
      <c r="K206" s="37">
        <v>825.1784491446431</v>
      </c>
    </row>
    <row r="207" spans="1:11" ht="12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 ht="12.75" customHeight="1">
      <c r="A208" s="20"/>
      <c r="B208" s="28" t="s">
        <v>104</v>
      </c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 ht="12.75" customHeight="1">
      <c r="A209" s="20">
        <v>35</v>
      </c>
      <c r="B209" s="20" t="s">
        <v>84</v>
      </c>
      <c r="C209" s="20"/>
      <c r="D209" s="20"/>
      <c r="E209" s="20"/>
      <c r="F209" s="29">
        <f>SUM(G209:K209)</f>
        <v>164844550.64888036</v>
      </c>
      <c r="G209" s="30">
        <v>110377412.18109818</v>
      </c>
      <c r="H209" s="30">
        <v>46582969.313499056</v>
      </c>
      <c r="I209" s="30">
        <v>6198876.564387561</v>
      </c>
      <c r="J209" s="30">
        <v>591729.6176603531</v>
      </c>
      <c r="K209" s="30">
        <v>1093562.9722352342</v>
      </c>
    </row>
    <row r="210" spans="1:11" ht="12.75" customHeight="1">
      <c r="A210" s="20">
        <v>36</v>
      </c>
      <c r="B210" s="20" t="s">
        <v>85</v>
      </c>
      <c r="C210" s="20"/>
      <c r="D210" s="20"/>
      <c r="E210" s="20"/>
      <c r="F210" s="29">
        <f>SUM(G210:K210)</f>
        <v>28384681.693216823</v>
      </c>
      <c r="G210" s="30">
        <v>19443280.187184237</v>
      </c>
      <c r="H210" s="30">
        <v>7680345.244616968</v>
      </c>
      <c r="I210" s="30">
        <v>816908.2664497085</v>
      </c>
      <c r="J210" s="30">
        <v>52370.520477253434</v>
      </c>
      <c r="K210" s="30">
        <v>391777.47448865575</v>
      </c>
    </row>
    <row r="211" spans="1:11" ht="12.75" customHeight="1">
      <c r="A211" s="20">
        <v>37</v>
      </c>
      <c r="B211" s="20" t="s">
        <v>86</v>
      </c>
      <c r="C211" s="20"/>
      <c r="D211" s="20"/>
      <c r="E211" s="20"/>
      <c r="F211" s="29">
        <f>SUM(G211:K211)</f>
        <v>27275767.65790275</v>
      </c>
      <c r="G211" s="30">
        <v>24485089.818147313</v>
      </c>
      <c r="H211" s="30">
        <v>2395149.4999376377</v>
      </c>
      <c r="I211" s="30">
        <v>107740.7956849716</v>
      </c>
      <c r="J211" s="30">
        <v>14790.76844603875</v>
      </c>
      <c r="K211" s="30">
        <v>272996.7756867909</v>
      </c>
    </row>
    <row r="212" spans="1:11" ht="12.75" customHeight="1">
      <c r="A212" s="20">
        <v>38</v>
      </c>
      <c r="B212" s="20" t="s">
        <v>77</v>
      </c>
      <c r="C212" s="20"/>
      <c r="D212" s="20"/>
      <c r="E212" s="20"/>
      <c r="F212" s="36">
        <f aca="true" t="shared" si="38" ref="F212:K212">SUM(F209:F211)</f>
        <v>220504999.99999994</v>
      </c>
      <c r="G212" s="36">
        <f t="shared" si="38"/>
        <v>154305782.1864297</v>
      </c>
      <c r="H212" s="36">
        <f t="shared" si="38"/>
        <v>56658464.058053665</v>
      </c>
      <c r="I212" s="36">
        <f t="shared" si="38"/>
        <v>7123525.626522241</v>
      </c>
      <c r="J212" s="36">
        <f t="shared" si="38"/>
        <v>658890.9065836453</v>
      </c>
      <c r="K212" s="36">
        <f t="shared" si="38"/>
        <v>1758337.222410681</v>
      </c>
    </row>
    <row r="213" spans="1:11" ht="9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1:11" ht="12.75" customHeight="1">
      <c r="A214" s="20"/>
      <c r="B214" s="20" t="s">
        <v>105</v>
      </c>
      <c r="C214" s="20"/>
      <c r="D214" s="20"/>
      <c r="E214" s="20"/>
      <c r="F214" s="20"/>
      <c r="G214" s="20"/>
      <c r="H214" s="20"/>
      <c r="I214" s="20"/>
      <c r="J214" s="20"/>
      <c r="K214" s="20"/>
    </row>
    <row r="215" spans="1:11" ht="12.75" customHeight="1">
      <c r="A215" s="20">
        <v>39</v>
      </c>
      <c r="B215" s="20" t="s">
        <v>88</v>
      </c>
      <c r="C215" s="20"/>
      <c r="D215" s="20"/>
      <c r="E215" s="20"/>
      <c r="F215" s="38">
        <v>0.8186427735828864</v>
      </c>
      <c r="G215" s="38">
        <v>0.9303445850911788</v>
      </c>
      <c r="H215" s="38">
        <v>0.930246496605352</v>
      </c>
      <c r="I215" s="38">
        <v>0.9301593068401736</v>
      </c>
      <c r="J215" s="38">
        <v>0.9040016035949766</v>
      </c>
      <c r="K215" s="38">
        <v>0.0431778033083875</v>
      </c>
    </row>
    <row r="216" spans="1:11" ht="12.75" customHeight="1">
      <c r="A216" s="20">
        <v>40</v>
      </c>
      <c r="B216" s="20" t="s">
        <v>89</v>
      </c>
      <c r="C216" s="20"/>
      <c r="D216" s="20"/>
      <c r="E216" s="20"/>
      <c r="F216" s="38">
        <v>0.1409625884333728</v>
      </c>
      <c r="G216" s="38">
        <v>0.16388271912806393</v>
      </c>
      <c r="H216" s="38">
        <v>0.15337395537072612</v>
      </c>
      <c r="I216" s="38">
        <v>0.12257944144882986</v>
      </c>
      <c r="J216" s="38">
        <v>0.080007883802962</v>
      </c>
      <c r="K216" s="38">
        <v>0.01546878521275425</v>
      </c>
    </row>
    <row r="217" spans="1:11" ht="12.75" customHeight="1">
      <c r="A217" s="20">
        <v>41</v>
      </c>
      <c r="B217" s="20" t="s">
        <v>86</v>
      </c>
      <c r="C217" s="20"/>
      <c r="D217" s="20"/>
      <c r="E217" s="20"/>
      <c r="F217" s="38">
        <v>0.13545555494053912</v>
      </c>
      <c r="G217" s="38">
        <v>0.20637891646172735</v>
      </c>
      <c r="H217" s="38">
        <v>0.04783034366418939</v>
      </c>
      <c r="I217" s="38">
        <v>0.016166817130781688</v>
      </c>
      <c r="J217" s="38">
        <v>0.022596263554439423</v>
      </c>
      <c r="K217" s="38">
        <v>0.010778895576845367</v>
      </c>
    </row>
    <row r="218" spans="1:11" ht="12.75" customHeight="1">
      <c r="A218" s="20">
        <v>42</v>
      </c>
      <c r="B218" s="20" t="s">
        <v>106</v>
      </c>
      <c r="C218" s="20"/>
      <c r="D218" s="20"/>
      <c r="E218" s="20"/>
      <c r="F218" s="40">
        <f aca="true" t="shared" si="39" ref="F218:K218">SUM(F215:F217)</f>
        <v>1.0950609169567984</v>
      </c>
      <c r="G218" s="40">
        <f t="shared" si="39"/>
        <v>1.30060622068097</v>
      </c>
      <c r="H218" s="40">
        <f t="shared" si="39"/>
        <v>1.1314507956402675</v>
      </c>
      <c r="I218" s="40">
        <f t="shared" si="39"/>
        <v>1.068905565419785</v>
      </c>
      <c r="J218" s="40">
        <f t="shared" si="39"/>
        <v>1.006605750952378</v>
      </c>
      <c r="K218" s="40">
        <f t="shared" si="39"/>
        <v>0.06942548409798711</v>
      </c>
    </row>
    <row r="219" spans="1:11" ht="9" customHeight="1">
      <c r="A219" s="20"/>
      <c r="B219" s="20"/>
      <c r="C219" s="20"/>
      <c r="D219" s="20"/>
      <c r="E219" s="20"/>
      <c r="F219" s="41"/>
      <c r="G219" s="41"/>
      <c r="H219" s="41"/>
      <c r="I219" s="41"/>
      <c r="J219" s="41"/>
      <c r="K219" s="41"/>
    </row>
    <row r="220" spans="1:11" ht="12.75" customHeight="1">
      <c r="A220" s="20"/>
      <c r="B220" s="20" t="s">
        <v>107</v>
      </c>
      <c r="C220" s="20"/>
      <c r="D220" s="20"/>
      <c r="E220" s="20"/>
      <c r="F220" s="41"/>
      <c r="G220" s="41"/>
      <c r="H220" s="41"/>
      <c r="I220" s="41"/>
      <c r="J220" s="41"/>
      <c r="K220" s="41"/>
    </row>
    <row r="221" spans="1:11" ht="12.75" customHeight="1">
      <c r="A221" s="20">
        <v>43</v>
      </c>
      <c r="B221" s="20" t="s">
        <v>92</v>
      </c>
      <c r="C221" s="20"/>
      <c r="D221" s="20"/>
      <c r="E221" s="20"/>
      <c r="F221" s="38">
        <v>0.8186427735828864</v>
      </c>
      <c r="G221" s="38">
        <v>0.9303445850911788</v>
      </c>
      <c r="H221" s="38">
        <v>0.930246496605352</v>
      </c>
      <c r="I221" s="38">
        <v>0.9301593068401736</v>
      </c>
      <c r="J221" s="38">
        <v>0.9040016035949766</v>
      </c>
      <c r="K221" s="38">
        <v>0.0431778033083875</v>
      </c>
    </row>
    <row r="222" spans="1:11" ht="12.75" customHeight="1">
      <c r="A222" s="20">
        <v>44</v>
      </c>
      <c r="B222" s="20" t="s">
        <v>93</v>
      </c>
      <c r="C222" s="20"/>
      <c r="D222" s="20"/>
      <c r="E222" s="20"/>
      <c r="F222" s="37">
        <v>18.989959879599887</v>
      </c>
      <c r="G222" s="37">
        <v>19.956755419147285</v>
      </c>
      <c r="H222" s="37">
        <v>21.113959956502068</v>
      </c>
      <c r="I222" s="37">
        <v>22.495795120948898</v>
      </c>
      <c r="J222" s="37">
        <v>15.911642842997802</v>
      </c>
      <c r="K222" s="37">
        <v>3.34600970569717</v>
      </c>
    </row>
    <row r="223" spans="1:11" ht="12.75" customHeight="1">
      <c r="A223" s="20">
        <v>45</v>
      </c>
      <c r="B223" s="20" t="s">
        <v>94</v>
      </c>
      <c r="C223" s="20"/>
      <c r="D223" s="20"/>
      <c r="E223" s="20"/>
      <c r="F223" s="37">
        <v>15.818155575461788</v>
      </c>
      <c r="G223" s="37">
        <v>14.432521251211192</v>
      </c>
      <c r="H223" s="37">
        <v>88.50927533859199</v>
      </c>
      <c r="I223" s="37">
        <v>276.2584504742862</v>
      </c>
      <c r="J223" s="37">
        <v>1232.5640371698958</v>
      </c>
      <c r="K223" s="37">
        <v>784.4734933528473</v>
      </c>
    </row>
    <row r="224" spans="1:11" ht="12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</row>
    <row r="225" spans="1:11" ht="12.75" customHeight="1">
      <c r="A225" s="20">
        <v>46</v>
      </c>
      <c r="B225" s="28" t="s">
        <v>108</v>
      </c>
      <c r="C225" s="20"/>
      <c r="D225" s="20"/>
      <c r="E225" s="20"/>
      <c r="F225" s="32">
        <f aca="true" t="shared" si="40" ref="F225:K225">F195/F212</f>
        <v>0.9999999999282402</v>
      </c>
      <c r="G225" s="32">
        <f t="shared" si="40"/>
        <v>0.9995538866718466</v>
      </c>
      <c r="H225" s="32">
        <f t="shared" si="40"/>
        <v>0.999999999943512</v>
      </c>
      <c r="I225" s="32">
        <f t="shared" si="40"/>
        <v>0.9999999999540569</v>
      </c>
      <c r="J225" s="32">
        <f t="shared" si="40"/>
        <v>0.9999999999688531</v>
      </c>
      <c r="K225" s="32">
        <f t="shared" si="40"/>
        <v>1.0391494037048323</v>
      </c>
    </row>
    <row r="226" spans="1:11" ht="12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1:11" ht="12.75" customHeight="1">
      <c r="A227" s="20">
        <v>47</v>
      </c>
      <c r="B227" s="28" t="s">
        <v>129</v>
      </c>
      <c r="C227" s="20"/>
      <c r="D227" s="20"/>
      <c r="E227" s="20"/>
      <c r="F227" s="32">
        <f aca="true" t="shared" si="41" ref="F227:K227">F158/F212</f>
        <v>0.9776966507978329</v>
      </c>
      <c r="G227" s="32">
        <f t="shared" si="41"/>
        <v>0.9763301948536788</v>
      </c>
      <c r="H227" s="32">
        <f t="shared" si="41"/>
        <v>0.9809322598710684</v>
      </c>
      <c r="I227" s="32">
        <f t="shared" si="41"/>
        <v>0.9814419185588865</v>
      </c>
      <c r="J227" s="32">
        <f t="shared" si="41"/>
        <v>0.9917824296236583</v>
      </c>
      <c r="K227" s="32">
        <f t="shared" si="41"/>
        <v>0.9729005915192729</v>
      </c>
    </row>
    <row r="228" spans="1:11" ht="4.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</row>
    <row r="229" spans="1:11" ht="12.75" customHeight="1">
      <c r="A229" s="18" t="str">
        <f>$A$63</f>
        <v>File:  WA 09 Gas Case / Gas COS Base Case / Summary Exhibits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9" t="s">
        <v>127</v>
      </c>
    </row>
  </sheetData>
  <sheetProtection/>
  <printOptions horizontalCentered="1"/>
  <pageMargins left="0.75" right="0.75" top="0.75" bottom="0.25" header="0.5" footer="0.5"/>
  <pageSetup horizontalDpi="600" verticalDpi="600" orientation="portrait" scale="70" r:id="rId1"/>
  <headerFooter alignWithMargins="0">
    <oddHeader>&amp;RExhibit No.___(TLK-7)</oddHeader>
  </headerFooter>
  <rowBreaks count="2" manualBreakCount="2">
    <brk id="63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 Employee</dc:creator>
  <cp:keywords/>
  <dc:description/>
  <cp:lastModifiedBy>Patrick Ehrbar</cp:lastModifiedBy>
  <cp:lastPrinted>2009-01-21T22:44:31Z</cp:lastPrinted>
  <dcterms:created xsi:type="dcterms:W3CDTF">2008-02-27T22:35:45Z</dcterms:created>
  <dcterms:modified xsi:type="dcterms:W3CDTF">2009-01-21T22:45:04Z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090135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