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firstSheet="1" activeTab="4"/>
  </bookViews>
  <sheets>
    <sheet name="Page 1 Revenue" sheetId="1" r:id="rId1"/>
    <sheet name="Page 2-4 Ratebase" sheetId="2" r:id="rId2"/>
    <sheet name="Page 5-8 Expense" sheetId="3" r:id="rId3"/>
    <sheet name="Page 9-10 Wage" sheetId="4" r:id="rId4"/>
    <sheet name="Page 11-12 Basic Charge" sheetId="5" r:id="rId5"/>
  </sheets>
  <definedNames>
    <definedName name="_xlnm.Print_Area" localSheetId="0">'Page 1 Revenue'!$A$5:$U$22</definedName>
    <definedName name="_xlnm.Print_Area" localSheetId="4">'Page 11-12 Basic Charge'!$A$5:$T$73</definedName>
    <definedName name="_xlnm.Print_Area" localSheetId="1">'Page 2-4 Ratebase'!$A$5:$U$108</definedName>
    <definedName name="_xlnm.Print_Area" localSheetId="2">'Page 5-8 Expense'!$A$5:$U$170</definedName>
    <definedName name="_xlnm.Print_Area" localSheetId="3">'Page 9-10 Wage'!$A$5:$V$78</definedName>
    <definedName name="_xlnm.Print_Titles" localSheetId="0">'Page 1 Revenue'!$A:$C,'Page 1 Revenue'!$5:$7</definedName>
    <definedName name="_xlnm.Print_Titles" localSheetId="4">'Page 11-12 Basic Charge'!$A:$C,'Page 11-12 Basic Charge'!$5:$7</definedName>
    <definedName name="_xlnm.Print_Titles" localSheetId="1">'Page 2-4 Ratebase'!$A:$C,'Page 2-4 Ratebase'!$5:$7</definedName>
    <definedName name="_xlnm.Print_Titles" localSheetId="2">'Page 5-8 Expense'!$A:$C,'Page 5-8 Expense'!$5:$7</definedName>
    <definedName name="_xlnm.Print_Titles" localSheetId="3">'Page 9-10 Wage'!$A:$C,'Page 9-10 Wage'!$5:$7</definedName>
  </definedNames>
  <calcPr fullCalcOnLoad="1"/>
</workbook>
</file>

<file path=xl/sharedStrings.xml><?xml version="1.0" encoding="utf-8"?>
<sst xmlns="http://schemas.openxmlformats.org/spreadsheetml/2006/main" count="1133" uniqueCount="651">
  <si>
    <t>ID #</t>
  </si>
  <si>
    <t>Method</t>
  </si>
  <si>
    <t>Puget Sound Energy</t>
  </si>
  <si>
    <t>Allocation of Gas Operating Revenue</t>
  </si>
  <si>
    <t xml:space="preserve">Report Run: </t>
  </si>
  <si>
    <t>Category</t>
  </si>
  <si>
    <t>Rentals</t>
  </si>
  <si>
    <t>Reference</t>
  </si>
  <si>
    <t xml:space="preserve">Allocation </t>
  </si>
  <si>
    <t xml:space="preserve">Total </t>
  </si>
  <si>
    <t>Residential</t>
  </si>
  <si>
    <t>Com &amp; Ind</t>
  </si>
  <si>
    <t>Interruptible</t>
  </si>
  <si>
    <t>Transportation</t>
  </si>
  <si>
    <t>CNG</t>
  </si>
  <si>
    <t>All</t>
  </si>
  <si>
    <t>Small</t>
  </si>
  <si>
    <t>Large</t>
  </si>
  <si>
    <t>General</t>
  </si>
  <si>
    <t>Limited</t>
  </si>
  <si>
    <t>Non-Exclusive</t>
  </si>
  <si>
    <t>Firm &amp; Interruptible</t>
  </si>
  <si>
    <t>Special Contracts</t>
  </si>
  <si>
    <t>Allocation</t>
  </si>
  <si>
    <t>23, 16</t>
  </si>
  <si>
    <t>31, 36, 51 ,61</t>
  </si>
  <si>
    <t>99, 199, 299</t>
  </si>
  <si>
    <t>OPERATING REVENUE</t>
  </si>
  <si>
    <t>Sales of Gas - Sales Revenue</t>
  </si>
  <si>
    <t>ID480.00</t>
  </si>
  <si>
    <t>SALES</t>
  </si>
  <si>
    <t>Sales of Gas - Recovered Gas Costs</t>
  </si>
  <si>
    <t>ID480.01</t>
  </si>
  <si>
    <t>GAS</t>
  </si>
  <si>
    <t>Total Sales of Gas</t>
  </si>
  <si>
    <t>(1+2)</t>
  </si>
  <si>
    <t>*</t>
  </si>
  <si>
    <t>OTHER OPERATING REVENUE</t>
  </si>
  <si>
    <t>Billing Initial Charge</t>
  </si>
  <si>
    <t>ID488.00</t>
  </si>
  <si>
    <t>BILLINT</t>
  </si>
  <si>
    <t>Rent from Gas Property</t>
  </si>
  <si>
    <t>ID493.00</t>
  </si>
  <si>
    <t>RENT</t>
  </si>
  <si>
    <t>Other Gas Revenue</t>
  </si>
  <si>
    <t>ID495.00</t>
  </si>
  <si>
    <t>Other Operating Revenue - Total          (REV.T2)</t>
  </si>
  <si>
    <t>(4+5+6)</t>
  </si>
  <si>
    <t>DIR451.02</t>
  </si>
  <si>
    <t>Total Operating Revenue              (REV.T3)</t>
  </si>
  <si>
    <t>(3+7)</t>
  </si>
  <si>
    <t>Puget Sound Power &amp; Light Company</t>
  </si>
  <si>
    <t>Allocation of Gas Plant In Service</t>
  </si>
  <si>
    <t>GAS PLANT IN SERVICE</t>
  </si>
  <si>
    <t>INTANGIBLE</t>
  </si>
  <si>
    <t>- Organization</t>
  </si>
  <si>
    <t>ID301.00</t>
  </si>
  <si>
    <t>PTDP.T</t>
  </si>
  <si>
    <t>- Franchise &amp; Consents</t>
  </si>
  <si>
    <t>ID302.00</t>
  </si>
  <si>
    <t>- Miscellaneous</t>
  </si>
  <si>
    <t>ID303.00</t>
  </si>
  <si>
    <t>SW.ST</t>
  </si>
  <si>
    <t>Total Intangible Plant (INTP.T)</t>
  </si>
  <si>
    <t>(1+2+3)</t>
  </si>
  <si>
    <t>PRODUCTION PLANT</t>
  </si>
  <si>
    <t>- Land &amp; Land Rights</t>
  </si>
  <si>
    <t>ID304.00</t>
  </si>
  <si>
    <t>PP.ST</t>
  </si>
  <si>
    <t>- Structures &amp; Improvements</t>
  </si>
  <si>
    <t>ID305.00</t>
  </si>
  <si>
    <t>- Liquefied Petroleum Gas Equipment</t>
  </si>
  <si>
    <t>ID311.00</t>
  </si>
  <si>
    <t>PDAYXT</t>
  </si>
  <si>
    <t>- Other Equipment</t>
  </si>
  <si>
    <t>ID320.00</t>
  </si>
  <si>
    <t>Total Production Plant (PP.T)</t>
  </si>
  <si>
    <t>(6+7+8+9)</t>
  </si>
  <si>
    <t>NATURAL GAS STORAGE &amp; PROCESSING</t>
  </si>
  <si>
    <t>ID350.00</t>
  </si>
  <si>
    <t>COM1XT</t>
  </si>
  <si>
    <t>- JP Storage Balancing</t>
  </si>
  <si>
    <t>ID350.01</t>
  </si>
  <si>
    <t>JPSTOR</t>
  </si>
  <si>
    <t>ID351.00</t>
  </si>
  <si>
    <t>SEAS3_DEM</t>
  </si>
  <si>
    <t>- Wells</t>
  </si>
  <si>
    <t>ID352.00</t>
  </si>
  <si>
    <t>- Lines</t>
  </si>
  <si>
    <t>ID353.00</t>
  </si>
  <si>
    <t>- Compressor Equipment</t>
  </si>
  <si>
    <t>ID354.00</t>
  </si>
  <si>
    <t>- Measuring &amp; Regulating Equpment</t>
  </si>
  <si>
    <t>ID355.00</t>
  </si>
  <si>
    <t>- Purification Equipment</t>
  </si>
  <si>
    <t>ID356.00</t>
  </si>
  <si>
    <t>ID357.00</t>
  </si>
  <si>
    <t>Total Natural Gas Storage &amp; Processing Plant (SP.T)</t>
  </si>
  <si>
    <t>(11+12+13+14+15+16+17+18+19)</t>
  </si>
  <si>
    <t>TRANSMISSION PLANT</t>
  </si>
  <si>
    <t>ID365.00</t>
  </si>
  <si>
    <t>TP.ST</t>
  </si>
  <si>
    <t>ID366.00</t>
  </si>
  <si>
    <t>MAINS-1</t>
  </si>
  <si>
    <t>- Mains</t>
  </si>
  <si>
    <t>ID367.00</t>
  </si>
  <si>
    <t>- Measuring &amp; Regulating Station Equipment</t>
  </si>
  <si>
    <t>ID368.00</t>
  </si>
  <si>
    <t>Subtotal Transmission Plant (TP.T)</t>
  </si>
  <si>
    <t>(21+22+23+24)</t>
  </si>
  <si>
    <t>DISTRIBUTION PLANT</t>
  </si>
  <si>
    <t>ID374.00</t>
  </si>
  <si>
    <t>DP.ST</t>
  </si>
  <si>
    <t>ID375.00</t>
  </si>
  <si>
    <t>- Mains - Large Diameter</t>
  </si>
  <si>
    <t>ID376.00</t>
  </si>
  <si>
    <t>MAINS-2</t>
  </si>
  <si>
    <t>- Mains - Small Diameter</t>
  </si>
  <si>
    <t>ID376.01</t>
  </si>
  <si>
    <t>- Mains - Small Diameter - CIAC</t>
  </si>
  <si>
    <t>ID376.02</t>
  </si>
  <si>
    <t>DIR_CIAC</t>
  </si>
  <si>
    <t>- Mains - Small Diameter - Direct Assignment</t>
  </si>
  <si>
    <t>ID376.03</t>
  </si>
  <si>
    <t>MAINS-3</t>
  </si>
  <si>
    <t>- Measuring &amp; Regulator Station Equipment - General</t>
  </si>
  <si>
    <t>ID378.00</t>
  </si>
  <si>
    <t>- Services</t>
  </si>
  <si>
    <t>ID380.00</t>
  </si>
  <si>
    <t>SERV</t>
  </si>
  <si>
    <t>- Services - CIAC</t>
  </si>
  <si>
    <t>ID380.01</t>
  </si>
  <si>
    <t>- Services - Direct Assignment</t>
  </si>
  <si>
    <t>ID380.02</t>
  </si>
  <si>
    <t>DIR_380</t>
  </si>
  <si>
    <t>- Meters</t>
  </si>
  <si>
    <t>ID381.00</t>
  </si>
  <si>
    <t>MTRS_CUS</t>
  </si>
  <si>
    <t>- Meters Installation</t>
  </si>
  <si>
    <t>ID382.00</t>
  </si>
  <si>
    <t>MTRS_INST</t>
  </si>
  <si>
    <t>- Meters Installation - Direct Assignment</t>
  </si>
  <si>
    <t>ID382.01</t>
  </si>
  <si>
    <t>DIR_382</t>
  </si>
  <si>
    <t>- House Regulators</t>
  </si>
  <si>
    <t>ID383.00</t>
  </si>
  <si>
    <t>- House Regulator Installation</t>
  </si>
  <si>
    <t>ID384.00</t>
  </si>
  <si>
    <t>- Industrial Measuring &amp; Regulator Equipment</t>
  </si>
  <si>
    <t>ID385.00</t>
  </si>
  <si>
    <t>MTRS_385</t>
  </si>
  <si>
    <t>- Industrial Measuring &amp; Regulator Equipment - Direct Assignment</t>
  </si>
  <si>
    <t>ID385.01</t>
  </si>
  <si>
    <t>DIR_385</t>
  </si>
  <si>
    <t>- Rental Property on Customer Premises - Direct Assignment</t>
  </si>
  <si>
    <t>ID386.00</t>
  </si>
  <si>
    <t>DIR_386</t>
  </si>
  <si>
    <t>ID387.00</t>
  </si>
  <si>
    <t>Total Distribution Plant          (DP.T)</t>
  </si>
  <si>
    <t>(26+27+28+29+30+31+32+33+34+35+36+37+38+39+40+41+42+44+45)</t>
  </si>
  <si>
    <t>GENERAL PLANT</t>
  </si>
  <si>
    <t>Land &amp; Land Rights</t>
  </si>
  <si>
    <t>ID389.00</t>
  </si>
  <si>
    <t>PLTXR.T</t>
  </si>
  <si>
    <t>Structures &amp; Improvements</t>
  </si>
  <si>
    <t>ID390.00</t>
  </si>
  <si>
    <t>Office Furniture &amp; Equip</t>
  </si>
  <si>
    <t>ID391.00</t>
  </si>
  <si>
    <t>Transportation Equip</t>
  </si>
  <si>
    <t>ID392.00</t>
  </si>
  <si>
    <t>Stores Equip</t>
  </si>
  <si>
    <t>ID393.00</t>
  </si>
  <si>
    <t>Tools &amp; Shop &amp; Garage Equip</t>
  </si>
  <si>
    <t>ID394.00</t>
  </si>
  <si>
    <t>Lab Equip</t>
  </si>
  <si>
    <t>ID395.00</t>
  </si>
  <si>
    <t>Power Operated Equip</t>
  </si>
  <si>
    <t>ID396.00</t>
  </si>
  <si>
    <t>Communication Equip</t>
  </si>
  <si>
    <t>ID397.00</t>
  </si>
  <si>
    <t>Miscellaneous Equip</t>
  </si>
  <si>
    <t>ID398.00</t>
  </si>
  <si>
    <t>Total General Plant           (GP.T)</t>
  </si>
  <si>
    <t>(47+48+49+50+51+52+53+54+55+56)</t>
  </si>
  <si>
    <t>Total Prod, Storage, Trans, Dist &amp; Gen Plant          (PTDGP.T)</t>
  </si>
  <si>
    <t>(10+20+25+46+57)</t>
  </si>
  <si>
    <t>OTHER ASSETS</t>
  </si>
  <si>
    <t>- Plant Held for Future Use</t>
  </si>
  <si>
    <t>ID105.00</t>
  </si>
  <si>
    <t>- Acquisition Adjustments</t>
  </si>
  <si>
    <t>ID114.00</t>
  </si>
  <si>
    <t>- Gas Stored at Jackson Prairie</t>
  </si>
  <si>
    <t>ID117.00</t>
  </si>
  <si>
    <t>SEAS3_COM</t>
  </si>
  <si>
    <t xml:space="preserve"> - Working Capital</t>
  </si>
  <si>
    <t>ID186.00</t>
  </si>
  <si>
    <t>PTDGP.T</t>
  </si>
  <si>
    <t>Total Other Assets (ORB1.T)</t>
  </si>
  <si>
    <t>(59+60+61+610)</t>
  </si>
  <si>
    <t>Total Gas Plant in Service (GPIS.T)</t>
  </si>
  <si>
    <t>(4+58+62)</t>
  </si>
  <si>
    <t>PROVISION FOR DEPRECIATON &amp; AMORT</t>
  </si>
  <si>
    <t>- Manufactured Gas Production</t>
  </si>
  <si>
    <t>ID108.10</t>
  </si>
  <si>
    <t>PP.T</t>
  </si>
  <si>
    <t>- Underground Storage</t>
  </si>
  <si>
    <t>ID108.20</t>
  </si>
  <si>
    <t>SP.T</t>
  </si>
  <si>
    <t>- Transmission</t>
  </si>
  <si>
    <t>ID108.30</t>
  </si>
  <si>
    <t>- Distribution</t>
  </si>
  <si>
    <t>ID108.40</t>
  </si>
  <si>
    <t>- Distribution - Direct Assignment</t>
  </si>
  <si>
    <t>ID108.41</t>
  </si>
  <si>
    <t>DIR_108</t>
  </si>
  <si>
    <t xml:space="preserve">- General </t>
  </si>
  <si>
    <t>ID108.50</t>
  </si>
  <si>
    <t>GP.T</t>
  </si>
  <si>
    <t>Total Prov for Depreciation          (PFD.T)</t>
  </si>
  <si>
    <t>(64+65+66+67+68+69)</t>
  </si>
  <si>
    <t>OTHER RATEBASE CREDITS</t>
  </si>
  <si>
    <t>- Accumulated Provision for Amortization</t>
  </si>
  <si>
    <t>ID111.00</t>
  </si>
  <si>
    <t>- Accumulated Provision for Amortization - Plant Acquisition Adjustment</t>
  </si>
  <si>
    <t>ID115.00</t>
  </si>
  <si>
    <t>- Customer Advances in Aid of Construction</t>
  </si>
  <si>
    <t>ID252.00</t>
  </si>
  <si>
    <t>DIR_252</t>
  </si>
  <si>
    <t>- Accumulated Deferred Income Tax</t>
  </si>
  <si>
    <t>ID282.00</t>
  </si>
  <si>
    <t>Total Other Ratebase - Credits (ORB2.T)</t>
  </si>
  <si>
    <t>(71+72+73+74)</t>
  </si>
  <si>
    <t xml:space="preserve">Net Investment in Plant   (RB.T) </t>
  </si>
  <si>
    <t>(63+70+75)</t>
  </si>
  <si>
    <t>OM.ST</t>
  </si>
  <si>
    <t>Allocation of Gas Operation &amp; Maintenance Expense</t>
  </si>
  <si>
    <t>OPERATION AND MAINTENANCE EXPENSE</t>
  </si>
  <si>
    <t>PRODUCTION EXPENSE</t>
  </si>
  <si>
    <t>- Operation Supervision &amp; Engineering</t>
  </si>
  <si>
    <t>ID710.00</t>
  </si>
  <si>
    <t>SWP.T</t>
  </si>
  <si>
    <t>- Liquified Petroleum Gas</t>
  </si>
  <si>
    <t>ID717.00</t>
  </si>
  <si>
    <t>PDAYXT_COM</t>
  </si>
  <si>
    <t>ID735.00</t>
  </si>
  <si>
    <t>- Maintenance of Structures &amp; Improvements</t>
  </si>
  <si>
    <t>ID741.00</t>
  </si>
  <si>
    <t>- Maintenance of Production Equipment</t>
  </si>
  <si>
    <t>ID742.00</t>
  </si>
  <si>
    <t>Total Production O&amp;M                           (PE.T)</t>
  </si>
  <si>
    <t>(1+2+3+4+5)</t>
  </si>
  <si>
    <t>GAS COSTS</t>
  </si>
  <si>
    <t>- Purchased Gas Costs</t>
  </si>
  <si>
    <t>GAS.T</t>
  </si>
  <si>
    <t xml:space="preserve"> - Other Gas Costs - Gas Measurement</t>
  </si>
  <si>
    <t>ID807.00</t>
  </si>
  <si>
    <t xml:space="preserve"> - Other Gas Costs - Other Utility Operations</t>
  </si>
  <si>
    <t>ID812.00</t>
  </si>
  <si>
    <t>Total Other Gas Costs (OGSE.T)</t>
  </si>
  <si>
    <t>(8+9)</t>
  </si>
  <si>
    <t>Total Gas Supply Expense (GSE.T)</t>
  </si>
  <si>
    <t>(7+10)</t>
  </si>
  <si>
    <t>NATURAL GAS STORAGE EXPENSE</t>
  </si>
  <si>
    <t>- Supervision &amp; Engineering Operations</t>
  </si>
  <si>
    <t>ID814.00</t>
  </si>
  <si>
    <t>ID816.00</t>
  </si>
  <si>
    <t>- Compressor Station</t>
  </si>
  <si>
    <t>ID818.00</t>
  </si>
  <si>
    <t>- Compressor Statin Fuel &amp; Power</t>
  </si>
  <si>
    <t>ID819.00</t>
  </si>
  <si>
    <t>- Measuring &amp; Regulating Station</t>
  </si>
  <si>
    <t>ID820.00</t>
  </si>
  <si>
    <t>- Purification</t>
  </si>
  <si>
    <t>ID821.00</t>
  </si>
  <si>
    <t>- Other</t>
  </si>
  <si>
    <t>ID824.00</t>
  </si>
  <si>
    <t>- Storage Well Royalties</t>
  </si>
  <si>
    <t>ID825.00</t>
  </si>
  <si>
    <t>- Rents</t>
  </si>
  <si>
    <t>ID826.00</t>
  </si>
  <si>
    <t>- Supervision &amp; Engineering Maintenance</t>
  </si>
  <si>
    <t>ID830.00</t>
  </si>
  <si>
    <t>- Structures &amp; Improvements maintenance</t>
  </si>
  <si>
    <t>ID831.00</t>
  </si>
  <si>
    <t>- Reservoirs &amp; Wells Maintenance</t>
  </si>
  <si>
    <t>ID832.00</t>
  </si>
  <si>
    <t>- Line Maintenance</t>
  </si>
  <si>
    <t>ID833.00</t>
  </si>
  <si>
    <t>- Compressor Station Maintenance</t>
  </si>
  <si>
    <t>ID834.00</t>
  </si>
  <si>
    <t>- Purification Equipment Maintenance</t>
  </si>
  <si>
    <t>ID836.00</t>
  </si>
  <si>
    <t>- Other Maintenance</t>
  </si>
  <si>
    <t>ID837.00</t>
  </si>
  <si>
    <t>Total Natural Gas Storage, Terminaling &amp; Processing Expense (NGSE.T)</t>
  </si>
  <si>
    <t>(12+13+14+15+16+17+18+19+20+21+22+23+24+25+26+27)</t>
  </si>
  <si>
    <t>TRANSMISSION</t>
  </si>
  <si>
    <t>ID850.00</t>
  </si>
  <si>
    <t>TP.T</t>
  </si>
  <si>
    <t>ID856.00</t>
  </si>
  <si>
    <t>ID857.00</t>
  </si>
  <si>
    <t>- Structures &amp; Improvement Maintenance</t>
  </si>
  <si>
    <t>ID862.00</t>
  </si>
  <si>
    <t>- Main Maintenance</t>
  </si>
  <si>
    <t>ID863.00</t>
  </si>
  <si>
    <t>ID867.00</t>
  </si>
  <si>
    <t>Total Transmission O&amp;M (TE.T)</t>
  </si>
  <si>
    <t>(29+30+31+32+33+34)</t>
  </si>
  <si>
    <t>DISTRIBUTION</t>
  </si>
  <si>
    <t>- Supr &amp; Engineering</t>
  </si>
  <si>
    <t>ID870.00</t>
  </si>
  <si>
    <t>SWD.ST</t>
  </si>
  <si>
    <t>- Load Dispatching</t>
  </si>
  <si>
    <t>ID871.00</t>
  </si>
  <si>
    <t>COM1</t>
  </si>
  <si>
    <t>- Mains &amp; Services</t>
  </si>
  <si>
    <t>ID874.00</t>
  </si>
  <si>
    <t>376-380.ST</t>
  </si>
  <si>
    <t>ID875.00</t>
  </si>
  <si>
    <t>- Measuring &amp; Regulating Station - Industrial</t>
  </si>
  <si>
    <t>ID876.00</t>
  </si>
  <si>
    <t>385.ST</t>
  </si>
  <si>
    <t>- Meter &amp; House Regulator</t>
  </si>
  <si>
    <t>ID878.00</t>
  </si>
  <si>
    <t>381-384.ST</t>
  </si>
  <si>
    <t>- Customer Installation</t>
  </si>
  <si>
    <t>ID879.00</t>
  </si>
  <si>
    <t>CUST_879</t>
  </si>
  <si>
    <t>- Other Expense</t>
  </si>
  <si>
    <t>ID880.00</t>
  </si>
  <si>
    <t>DE.ST</t>
  </si>
  <si>
    <t>ID881.00</t>
  </si>
  <si>
    <t>ID887.00</t>
  </si>
  <si>
    <t>376.ST</t>
  </si>
  <si>
    <t>- Measuring &amp; Regulating Station Equipment Maint</t>
  </si>
  <si>
    <t>ID889.00</t>
  </si>
  <si>
    <t>- Measuring &amp; Regulating Station Equipment Maint - Industrial</t>
  </si>
  <si>
    <t>ID890.00</t>
  </si>
  <si>
    <t>- Service Maintenance</t>
  </si>
  <si>
    <t>ID892.00</t>
  </si>
  <si>
    <t>- Meter &amp; House Regulator Maintenance</t>
  </si>
  <si>
    <t>ID893.00</t>
  </si>
  <si>
    <t>- Other Equipment Maintenance</t>
  </si>
  <si>
    <t>ID894.00</t>
  </si>
  <si>
    <t>CUST_XT</t>
  </si>
  <si>
    <t>- Other Equipment Maintenance - Direct Assignment</t>
  </si>
  <si>
    <t>ID894.01</t>
  </si>
  <si>
    <t>DIR_894</t>
  </si>
  <si>
    <t>Dist O&amp;M - Total (DE.T)</t>
  </si>
  <si>
    <t>(36+37+38+39+40+41+42+43+44+45+46+47+48+49+50+51)</t>
  </si>
  <si>
    <t>Total Prod, Gas, Storage, Trans &amp; Dist Exp (PTDE.T)</t>
  </si>
  <si>
    <t>(6+11+28+35+58)</t>
  </si>
  <si>
    <t>CUSTOMER ACCTS EXPENSE</t>
  </si>
  <si>
    <t>- Supervision</t>
  </si>
  <si>
    <t>ID901.00</t>
  </si>
  <si>
    <t>CAE.ST</t>
  </si>
  <si>
    <t>- Meter Reading</t>
  </si>
  <si>
    <t>ID902.00</t>
  </si>
  <si>
    <t>MTR_READ</t>
  </si>
  <si>
    <t>- Meter Reading - Direct Assignment</t>
  </si>
  <si>
    <t>ID902.01</t>
  </si>
  <si>
    <t>DIR_902</t>
  </si>
  <si>
    <t>- Customer Records &amp; Collections</t>
  </si>
  <si>
    <t>ID903.00</t>
  </si>
  <si>
    <t>CUST</t>
  </si>
  <si>
    <t>- Customer Records &amp; Collections - Direct Assignment</t>
  </si>
  <si>
    <t>ID903.01</t>
  </si>
  <si>
    <t>DIR_903</t>
  </si>
  <si>
    <t>- Uncollect Accounts</t>
  </si>
  <si>
    <t>ID904.00</t>
  </si>
  <si>
    <t>DIR_904</t>
  </si>
  <si>
    <t>- Uncollect Accounts - Gas Cost RAF</t>
  </si>
  <si>
    <t>ID904.01</t>
  </si>
  <si>
    <t>- Customer Assistance</t>
  </si>
  <si>
    <t>ID905.00</t>
  </si>
  <si>
    <t>Total Cust Accounting Expense (CAE.T)</t>
  </si>
  <si>
    <t>(60+61+62+63+64+65+66+67)</t>
  </si>
  <si>
    <t>CUSTOMER SERVICE EXPENSE</t>
  </si>
  <si>
    <t>- Conservation &amp; Amortization</t>
  </si>
  <si>
    <t>ID908.00</t>
  </si>
  <si>
    <t>ID908.01</t>
  </si>
  <si>
    <t>CSI.ST</t>
  </si>
  <si>
    <t>- Customer Assistance - Direct Assignment</t>
  </si>
  <si>
    <t>ID908.02</t>
  </si>
  <si>
    <t>DIR_908</t>
  </si>
  <si>
    <t>- Info &amp; Instructional Advertising</t>
  </si>
  <si>
    <t>ID909.00</t>
  </si>
  <si>
    <t>ID910.00</t>
  </si>
  <si>
    <t>Total Customer Service Expense (CSI.T)</t>
  </si>
  <si>
    <t>(69+70+71+72+73)</t>
  </si>
  <si>
    <t>CUSTOMER SALES EXPENSE</t>
  </si>
  <si>
    <t>- Demonstration &amp; Selling</t>
  </si>
  <si>
    <t>ID912.00</t>
  </si>
  <si>
    <t>- Demonstration &amp; Selling - Direct Assignment</t>
  </si>
  <si>
    <t>ID912.01</t>
  </si>
  <si>
    <t>DIR_912</t>
  </si>
  <si>
    <t>Total Customer Sales Expense (CSE.T)</t>
  </si>
  <si>
    <t>(75+76)</t>
  </si>
  <si>
    <t>Total Prod, Gas, Stor, Trans Dist &amp; Cust Exp (PTDC.T)</t>
  </si>
  <si>
    <t>(59+68+74+78)</t>
  </si>
  <si>
    <t>ADMIN &amp; GENERAL EXPENSE</t>
  </si>
  <si>
    <t>- Salaries - 50% O&amp;M</t>
  </si>
  <si>
    <t>ID920.00</t>
  </si>
  <si>
    <t>- Salaries - 50% Throughput</t>
  </si>
  <si>
    <t>ID920.01</t>
  </si>
  <si>
    <t>COM1_920</t>
  </si>
  <si>
    <t>ID920.02</t>
  </si>
  <si>
    <t>DIR_920</t>
  </si>
  <si>
    <t>- Transf (credit) - 50% O&amp;M</t>
  </si>
  <si>
    <t>ID922.00</t>
  </si>
  <si>
    <t>- Transf (credit) - 50% Throughput</t>
  </si>
  <si>
    <t>ID922.01</t>
  </si>
  <si>
    <t>COM1_922</t>
  </si>
  <si>
    <t>- Outside Svcs - 50% O&amp;M</t>
  </si>
  <si>
    <t>ID923.00</t>
  </si>
  <si>
    <t>- Outside Svcs - 50% Throughput</t>
  </si>
  <si>
    <t>ID923.01</t>
  </si>
  <si>
    <t>COM1_923</t>
  </si>
  <si>
    <t>- Prop Insurance - Other</t>
  </si>
  <si>
    <t>ID924.01</t>
  </si>
  <si>
    <t>OM.ST_924</t>
  </si>
  <si>
    <t>- Injuries &amp; Damages - 50% O&amp;M</t>
  </si>
  <si>
    <t>ID925.01</t>
  </si>
  <si>
    <t>OM.ST_925</t>
  </si>
  <si>
    <t>- Injuries &amp; Damages - 50% Throughput</t>
  </si>
  <si>
    <t>ID925.02</t>
  </si>
  <si>
    <t>COM1_925</t>
  </si>
  <si>
    <t>- Pensions &amp; Benefits</t>
  </si>
  <si>
    <t>ID926.00</t>
  </si>
  <si>
    <t>- Reg Comm Exp  - 50% O&amp;M</t>
  </si>
  <si>
    <t>ID928.00</t>
  </si>
  <si>
    <t>- Reg Comm Exp  - 50% Throughput</t>
  </si>
  <si>
    <t>ID928.01</t>
  </si>
  <si>
    <t>COM1_928</t>
  </si>
  <si>
    <t>- Reg Comm Exp - Direct Assignment</t>
  </si>
  <si>
    <t>ID928.02</t>
  </si>
  <si>
    <t>- Miscellaneous - 50% O&amp;M</t>
  </si>
  <si>
    <t>ID930.00</t>
  </si>
  <si>
    <t>- Miscellaneous - 50% Throughput</t>
  </si>
  <si>
    <t>ID930.01</t>
  </si>
  <si>
    <t>COM1_930</t>
  </si>
  <si>
    <t>- Rents - 50% O&amp;M</t>
  </si>
  <si>
    <t>ID931.00</t>
  </si>
  <si>
    <t>- Rents - 50% Throughput</t>
  </si>
  <si>
    <t>ID931.01</t>
  </si>
  <si>
    <t>COM1_931</t>
  </si>
  <si>
    <t>- Maint of Gen Plant</t>
  </si>
  <si>
    <t>ID932.01</t>
  </si>
  <si>
    <t>OM.ST_932</t>
  </si>
  <si>
    <t>ID935.01</t>
  </si>
  <si>
    <t>OM.ST_935</t>
  </si>
  <si>
    <t>- Total Administrative &amp; General Expenses (AGE.T)</t>
  </si>
  <si>
    <t>(80+81+82+83+84+85+86+87+88+89+90+91+92+93+94+95+96+97+98+99)</t>
  </si>
  <si>
    <t>Total Operation &amp; Maintenance Expense (OME.T)</t>
  </si>
  <si>
    <t>(79+102)</t>
  </si>
  <si>
    <t>DEPRECIATION &amp; AMORTIZATION EXPENSE</t>
  </si>
  <si>
    <t>ID403.01</t>
  </si>
  <si>
    <t>ID403.02</t>
  </si>
  <si>
    <t>ID403.03</t>
  </si>
  <si>
    <t>ID403.04</t>
  </si>
  <si>
    <t>ID403.05</t>
  </si>
  <si>
    <t>DIR_403</t>
  </si>
  <si>
    <t>- General</t>
  </si>
  <si>
    <t>ID403.06</t>
  </si>
  <si>
    <t>Total Depreciation Expense (DEP.T)</t>
  </si>
  <si>
    <t>(104+105+106+107+108+109)</t>
  </si>
  <si>
    <t>- Limited Term Plant</t>
  </si>
  <si>
    <t>ID404.00</t>
  </si>
  <si>
    <t>- Property Loss</t>
  </si>
  <si>
    <t>ID407.00</t>
  </si>
  <si>
    <t xml:space="preserve"> - Acretion FAS 143</t>
  </si>
  <si>
    <t>ID407.01</t>
  </si>
  <si>
    <t xml:space="preserve"> - Regulatory Debit</t>
  </si>
  <si>
    <t>ID407.02</t>
  </si>
  <si>
    <t>GPIS.T</t>
  </si>
  <si>
    <t>Total Amortization Exp (AMRT.T)</t>
  </si>
  <si>
    <t>(111+112+113+114)</t>
  </si>
  <si>
    <t>Total Depr &amp; Amort Exp (DAE.T)</t>
  </si>
  <si>
    <t>(110+115)</t>
  </si>
  <si>
    <t>TAXES OTHER THAN FIT</t>
  </si>
  <si>
    <t>- Other Tax</t>
  </si>
  <si>
    <t>ID408.00</t>
  </si>
  <si>
    <t>- Gas Cost RAF</t>
  </si>
  <si>
    <t>ID408.01</t>
  </si>
  <si>
    <t>Total Other Taxes (OT.T)</t>
  </si>
  <si>
    <t>(117+118)</t>
  </si>
  <si>
    <t>Total Expenses Before FIT (EBFIT.T)</t>
  </si>
  <si>
    <t>(103+116+119)</t>
  </si>
  <si>
    <t>FEDERAL INCOME TAXES</t>
  </si>
  <si>
    <t>Total Federal Income Tax</t>
  </si>
  <si>
    <t>FIT.T</t>
  </si>
  <si>
    <t>Total Operating Expense (OE.T)</t>
  </si>
  <si>
    <t>(120+121)</t>
  </si>
  <si>
    <t>ANN_CUST</t>
  </si>
  <si>
    <t>Cost Based Gas Basic Charge</t>
  </si>
  <si>
    <t>PLANT INVESTMENT</t>
  </si>
  <si>
    <t>Subtotal Service, Meters &amp; Regulators</t>
  </si>
  <si>
    <t>(1+2+3+4+5+6+7+8+9+10)</t>
  </si>
  <si>
    <t>General Plant (GP.T)</t>
  </si>
  <si>
    <t>Prod, Trans &amp; Dist Plant</t>
  </si>
  <si>
    <t>Total Related Other Plant</t>
  </si>
  <si>
    <t>(11/13*12)</t>
  </si>
  <si>
    <t>Total Distribution Plant</t>
  </si>
  <si>
    <t>DP.T</t>
  </si>
  <si>
    <t>Total Dist Accum Depreciation</t>
  </si>
  <si>
    <t>(16+17)</t>
  </si>
  <si>
    <t>Distribution Related Accum Depr</t>
  </si>
  <si>
    <t>(11/15*18)</t>
  </si>
  <si>
    <t>General Accum Depreciation</t>
  </si>
  <si>
    <t>General Related Accum Depr</t>
  </si>
  <si>
    <t>(11/13*20)</t>
  </si>
  <si>
    <t>Net Plant Investment</t>
  </si>
  <si>
    <t>(11+14+19+21)</t>
  </si>
  <si>
    <t>EXPENSES:</t>
  </si>
  <si>
    <t>Records &amp; Collections (A/C 903)</t>
  </si>
  <si>
    <t>Subtotal O&amp;M &amp; Customer Expense</t>
  </si>
  <si>
    <t>(23+24+25+26+27+28+29+30+31)</t>
  </si>
  <si>
    <t>Total Admin &amp; General</t>
  </si>
  <si>
    <t>AGE.T</t>
  </si>
  <si>
    <t>Total Prod, Gas, Stor, Trans Dist &amp; Cust Exp</t>
  </si>
  <si>
    <t>PTDC.T</t>
  </si>
  <si>
    <t xml:space="preserve">Related Admin &amp; General </t>
  </si>
  <si>
    <t>((32/34)*33)</t>
  </si>
  <si>
    <t>- Distribution Depreciation Exp</t>
  </si>
  <si>
    <t>- Distribution - Direct Assign Depr Exp</t>
  </si>
  <si>
    <t>Total Distribution Deprec Exp</t>
  </si>
  <si>
    <t>(36+37)</t>
  </si>
  <si>
    <t>Related Distribution Depr Expense</t>
  </si>
  <si>
    <t>(11/15*38)</t>
  </si>
  <si>
    <t>Total Depreciation Expense</t>
  </si>
  <si>
    <t>DEP.T</t>
  </si>
  <si>
    <t>General Depr Expense</t>
  </si>
  <si>
    <t>Depreciation Net of General Exp</t>
  </si>
  <si>
    <t>(40-41)</t>
  </si>
  <si>
    <t>Related General Depr Expense</t>
  </si>
  <si>
    <t>((39/42)*41)</t>
  </si>
  <si>
    <t>Total Related Expenses</t>
  </si>
  <si>
    <t>(32+35+39+43)</t>
  </si>
  <si>
    <t>Number of Customers</t>
  </si>
  <si>
    <t>Cost of Capital (Net of Tax)</t>
  </si>
  <si>
    <t>Conversion Factor</t>
  </si>
  <si>
    <t>1-FIT Rate</t>
  </si>
  <si>
    <t>$ per Month Customer for Plant Investment</t>
  </si>
  <si>
    <t>((22*46)/47)/45</t>
  </si>
  <si>
    <t>$ per Month Customer for Expenses</t>
  </si>
  <si>
    <t>((44*48/47)/45)</t>
  </si>
  <si>
    <t>TOTAL MONTHLY BASIC CHARGE</t>
  </si>
  <si>
    <t>(49+50)</t>
  </si>
  <si>
    <t>Allocation of Gas Salary and Wage Expense</t>
  </si>
  <si>
    <t>SALARY &amp; WAGES</t>
  </si>
  <si>
    <t>OPERATION &amp; MAINTENANCE</t>
  </si>
  <si>
    <t>S710</t>
  </si>
  <si>
    <t>SWP.ST</t>
  </si>
  <si>
    <t>- Liquified Petroleum Gas Expense</t>
  </si>
  <si>
    <t>S717</t>
  </si>
  <si>
    <t>- Misc Production Expense</t>
  </si>
  <si>
    <t>S735</t>
  </si>
  <si>
    <t>S741</t>
  </si>
  <si>
    <t>S742</t>
  </si>
  <si>
    <t>Production Related S&amp;W (No Supervosion)</t>
  </si>
  <si>
    <t>(2+3+4+5)</t>
  </si>
  <si>
    <t>Production Related S&amp;W</t>
  </si>
  <si>
    <t>(1+6)</t>
  </si>
  <si>
    <t>- Purchased Gas Expense</t>
  </si>
  <si>
    <t>S807</t>
  </si>
  <si>
    <t>S814</t>
  </si>
  <si>
    <t>S850</t>
  </si>
  <si>
    <t>- Mains Expense</t>
  </si>
  <si>
    <t>S856</t>
  </si>
  <si>
    <t>- Measuring &amp; Regulating Station Expense</t>
  </si>
  <si>
    <t>S857</t>
  </si>
  <si>
    <t>S862</t>
  </si>
  <si>
    <t>- Mainenance of Mains</t>
  </si>
  <si>
    <t>S863</t>
  </si>
  <si>
    <t>- Maintenance of Other Equipment</t>
  </si>
  <si>
    <t>S867</t>
  </si>
  <si>
    <t>Subtotal Transmission</t>
  </si>
  <si>
    <t>(9+10+11+12+13+14+15)</t>
  </si>
  <si>
    <t>S870</t>
  </si>
  <si>
    <t>- Distribution Load Dispatching</t>
  </si>
  <si>
    <t>S871</t>
  </si>
  <si>
    <t>- Mains &amp; Services Expense</t>
  </si>
  <si>
    <t>S874</t>
  </si>
  <si>
    <t>S875</t>
  </si>
  <si>
    <t>875.ST</t>
  </si>
  <si>
    <t>S876</t>
  </si>
  <si>
    <t>- Meter &amp; House Regulator Expense</t>
  </si>
  <si>
    <t>S878</t>
  </si>
  <si>
    <t>- Customer Installation Expense</t>
  </si>
  <si>
    <t>S879</t>
  </si>
  <si>
    <t>879.ST</t>
  </si>
  <si>
    <t>S880</t>
  </si>
  <si>
    <t>880.ST</t>
  </si>
  <si>
    <t>- Miscellanous Distribution Expense</t>
  </si>
  <si>
    <t>S881</t>
  </si>
  <si>
    <t>- Maintenance of Mains</t>
  </si>
  <si>
    <t>S887</t>
  </si>
  <si>
    <t>- Maintenance of Measuring &amp; Regulating Station Equipment</t>
  </si>
  <si>
    <t>S889</t>
  </si>
  <si>
    <t>- Maintenance of Services</t>
  </si>
  <si>
    <t>S892</t>
  </si>
  <si>
    <t>- Maintenance of Meters &amp; House Regulators</t>
  </si>
  <si>
    <t>S893</t>
  </si>
  <si>
    <t>893.ST</t>
  </si>
  <si>
    <t>S894</t>
  </si>
  <si>
    <t>894.ST</t>
  </si>
  <si>
    <t>Distribution Related S&amp;W (Excl S870, S880, S871, S894)</t>
  </si>
  <si>
    <t>(18+19+20+21+22+23+26+27+28+29)</t>
  </si>
  <si>
    <t>Distribution Related S&amp;W</t>
  </si>
  <si>
    <t>(17+24+25+30+31)</t>
  </si>
  <si>
    <t>Prod, Trans &amp; Dist Related S&amp;W</t>
  </si>
  <si>
    <t>(7+8+16+32)</t>
  </si>
  <si>
    <t>- Supervision - Customer Accounting</t>
  </si>
  <si>
    <t>S901</t>
  </si>
  <si>
    <t>- Meter Reading Expense</t>
  </si>
  <si>
    <t>S902</t>
  </si>
  <si>
    <t>902.ST</t>
  </si>
  <si>
    <t>- Customer Records &amp; Collection Expense</t>
  </si>
  <si>
    <t>S903</t>
  </si>
  <si>
    <t>903.ST</t>
  </si>
  <si>
    <t>Cust Acct Related S&amp;W</t>
  </si>
  <si>
    <t>(34+35+36)</t>
  </si>
  <si>
    <t>- Customer Assistance Expense</t>
  </si>
  <si>
    <t>S908</t>
  </si>
  <si>
    <t>908.ST</t>
  </si>
  <si>
    <t>- Information &amp; Instructional Advertising</t>
  </si>
  <si>
    <t>S909</t>
  </si>
  <si>
    <t>- Demonstrating &amp; Selling Expense</t>
  </si>
  <si>
    <t>S912</t>
  </si>
  <si>
    <t>Cust Service S&amp;W</t>
  </si>
  <si>
    <t>(38+39+40)</t>
  </si>
  <si>
    <t>- Administrative &amp; General Salaries</t>
  </si>
  <si>
    <t>S920</t>
  </si>
  <si>
    <t>920.ST</t>
  </si>
  <si>
    <t>- Property Insurance</t>
  </si>
  <si>
    <t>S924</t>
  </si>
  <si>
    <t>- Injuries &amp; Damages</t>
  </si>
  <si>
    <t>S925</t>
  </si>
  <si>
    <t>- Miscellaneous General Expense</t>
  </si>
  <si>
    <t>S930</t>
  </si>
  <si>
    <t>- Maintenance of General Plant</t>
  </si>
  <si>
    <t>S932</t>
  </si>
  <si>
    <t>S935</t>
  </si>
  <si>
    <t>Admin &amp; General S&amp;W</t>
  </si>
  <si>
    <t>(42+43+44+45+46+47)</t>
  </si>
  <si>
    <t>Subtotal Salary &amp; Wages - 710-930 Labor Only</t>
  </si>
  <si>
    <t>(33+37+41+42+43+44+45)</t>
  </si>
  <si>
    <t>Total Salary &amp; Wages</t>
  </si>
  <si>
    <t>(49+46+47)</t>
  </si>
  <si>
    <t>Summary</t>
  </si>
  <si>
    <t>Description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</si>
</sst>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\i\n"/>
    <numFmt numFmtId="165" formatCode="&quot;$&quot;#,##0.0_);[Red]\(&quot;$&quot;#,##0.0\)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0.0000"/>
    <numFmt numFmtId="174" formatCode="0.0000000"/>
    <numFmt numFmtId="175" formatCode="0.0000\ "/>
    <numFmt numFmtId="176" formatCode="&quot;$&quot;#,##0.0000_);[Red]\(&quot;$&quot;#,##0.0000\)"/>
    <numFmt numFmtId="177" formatCode="mm/dd/yy"/>
    <numFmt numFmtId="178" formatCode="#,###"/>
    <numFmt numFmtId="179" formatCode="0.0%"/>
    <numFmt numFmtId="180" formatCode="#,###.0"/>
    <numFmt numFmtId="181" formatCode="#,###.00"/>
    <numFmt numFmtId="182" formatCode="_(* #,##0.0000000_);_(* \(#,##0.0000000\);_(* &quot;-&quot;???????_);_(@_)"/>
    <numFmt numFmtId="183" formatCode="0.000%"/>
    <numFmt numFmtId="184" formatCode="0.0000%"/>
    <numFmt numFmtId="185" formatCode="0.00000%"/>
    <numFmt numFmtId="186" formatCode="0.000000%"/>
    <numFmt numFmtId="187" formatCode="m/d/yy\ h:m"/>
    <numFmt numFmtId="188" formatCode="&quot;$&quot;#,##0.000_);[Red]\(&quot;$&quot;#,##0.000\)"/>
    <numFmt numFmtId="189" formatCode="[$-409]dddd\,\ mmmm\ dd\,\ yyyy"/>
    <numFmt numFmtId="190" formatCode="[$-409]mmmm\ d\,\ yyyy;@"/>
    <numFmt numFmtId="191" formatCode="&quot;$&quot;#,##0.00000_);[Red]\(&quot;$&quot;#,##0.00000\)"/>
    <numFmt numFmtId="192" formatCode="&quot;$&quot;#,##0.000000_);[Red]\(&quot;$&quot;#,##0.000000\)"/>
  </numFmts>
  <fonts count="8">
    <font>
      <sz val="8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8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7" fillId="0" borderId="0" xfId="0" applyFont="1" applyAlignment="1">
      <alignment horizontal="center" vertical="top"/>
    </xf>
    <xf numFmtId="6" fontId="7" fillId="0" borderId="0" xfId="16" applyNumberFormat="1" applyFont="1" applyAlignment="1">
      <alignment horizontal="center" vertical="top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Fill="1" applyAlignment="1" quotePrefix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0" fontId="0" fillId="0" borderId="0" xfId="0" applyAlignment="1">
      <alignment horizontal="centerContinuous" vertical="top"/>
    </xf>
    <xf numFmtId="0" fontId="7" fillId="0" borderId="0" xfId="0" applyFont="1" applyAlignment="1">
      <alignment horizontal="centerContinuous" vertical="top" wrapText="1"/>
    </xf>
    <xf numFmtId="6" fontId="7" fillId="0" borderId="0" xfId="16" applyNumberFormat="1" applyFont="1" applyAlignment="1">
      <alignment horizontal="center" vertical="top" wrapText="1"/>
    </xf>
    <xf numFmtId="18" fontId="7" fillId="0" borderId="0" xfId="0" applyNumberFormat="1" applyFont="1" applyAlignment="1">
      <alignment vertical="top" wrapText="1"/>
    </xf>
    <xf numFmtId="15" fontId="7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horizontal="centerContinuous" vertical="top"/>
    </xf>
    <xf numFmtId="164" fontId="7" fillId="0" borderId="0" xfId="0" applyNumberFormat="1" applyFont="1" applyAlignment="1">
      <alignment horizontal="centerContinuous" vertical="top" wrapText="1"/>
    </xf>
    <xf numFmtId="164" fontId="7" fillId="0" borderId="0" xfId="0" applyNumberFormat="1" applyFont="1" applyAlignment="1">
      <alignment horizontal="center" vertical="top" wrapText="1"/>
    </xf>
    <xf numFmtId="22" fontId="7" fillId="0" borderId="0" xfId="0" applyNumberFormat="1" applyFont="1" applyAlignment="1">
      <alignment horizontal="center" vertical="top" wrapText="1"/>
    </xf>
    <xf numFmtId="14" fontId="7" fillId="0" borderId="0" xfId="0" applyNumberFormat="1" applyFont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164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3" fontId="7" fillId="0" borderId="2" xfId="15" applyNumberFormat="1" applyFont="1" applyFill="1" applyBorder="1" applyAlignment="1" applyProtection="1">
      <alignment horizontal="center" wrapText="1"/>
      <protection locked="0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14" fontId="0" fillId="0" borderId="4" xfId="0" applyNumberFormat="1" applyFont="1" applyFill="1" applyBorder="1" applyAlignment="1">
      <alignment horizontal="center" vertical="top" wrapText="1"/>
    </xf>
    <xf numFmtId="190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3" fontId="7" fillId="0" borderId="0" xfId="15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3" fontId="7" fillId="0" borderId="7" xfId="15" applyNumberFormat="1" applyFont="1" applyFill="1" applyBorder="1" applyAlignment="1" applyProtection="1">
      <alignment horizontal="center" wrapText="1"/>
      <protection locked="0"/>
    </xf>
    <xf numFmtId="0" fontId="0" fillId="0" borderId="7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6" fontId="7" fillId="0" borderId="0" xfId="16" applyNumberFormat="1" applyFont="1" applyBorder="1" applyAlignment="1">
      <alignment horizontal="center" vertical="top" wrapText="1"/>
    </xf>
    <xf numFmtId="3" fontId="7" fillId="0" borderId="0" xfId="0" applyNumberFormat="1" applyFont="1" applyBorder="1" applyAlignment="1">
      <alignment vertical="top" wrapText="1"/>
    </xf>
    <xf numFmtId="3" fontId="7" fillId="0" borderId="0" xfId="0" applyNumberFormat="1" applyFont="1" applyAlignment="1">
      <alignment vertical="top" wrapText="1"/>
    </xf>
    <xf numFmtId="178" fontId="0" fillId="0" borderId="0" xfId="0" applyNumberFormat="1" applyAlignment="1">
      <alignment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Alignment="1" applyProtection="1">
      <alignment horizontal="center" vertical="top"/>
      <protection locked="0"/>
    </xf>
    <xf numFmtId="0" fontId="7" fillId="0" borderId="0" xfId="0" applyFont="1" applyFill="1" applyAlignment="1" quotePrefix="1">
      <alignment horizontal="left" vertical="top" wrapText="1"/>
    </xf>
    <xf numFmtId="0" fontId="7" fillId="0" borderId="0" xfId="0" applyFont="1" applyFill="1" applyBorder="1" applyAlignment="1" applyProtection="1" quotePrefix="1">
      <alignment horizontal="center" vertical="top" wrapText="1"/>
      <protection locked="0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 applyProtection="1" quotePrefix="1">
      <alignment horizontal="center" vertical="top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 quotePrefix="1">
      <alignment horizontal="center" vertical="top" wrapText="1"/>
      <protection locked="0"/>
    </xf>
    <xf numFmtId="3" fontId="7" fillId="0" borderId="0" xfId="0" applyNumberFormat="1" applyFont="1" applyFill="1" applyAlignment="1">
      <alignment vertical="top" wrapText="1"/>
    </xf>
    <xf numFmtId="0" fontId="0" fillId="0" borderId="0" xfId="0" applyAlignment="1">
      <alignment horizontal="center" vertical="top"/>
    </xf>
    <xf numFmtId="3" fontId="7" fillId="0" borderId="0" xfId="15" applyNumberFormat="1" applyFont="1" applyFill="1" applyAlignment="1" applyProtection="1">
      <alignment horizontal="right" vertical="top"/>
      <protection locked="0"/>
    </xf>
    <xf numFmtId="3" fontId="0" fillId="0" borderId="0" xfId="15" applyNumberFormat="1" applyAlignment="1">
      <alignment horizontal="right" vertical="top"/>
    </xf>
    <xf numFmtId="0" fontId="0" fillId="0" borderId="0" xfId="0" applyAlignment="1">
      <alignment horizontal="right" vertical="top"/>
    </xf>
    <xf numFmtId="3" fontId="0" fillId="0" borderId="0" xfId="15" applyNumberFormat="1" applyAlignment="1">
      <alignment horizontal="center" vertical="top"/>
    </xf>
    <xf numFmtId="6" fontId="0" fillId="0" borderId="0" xfId="16" applyNumberFormat="1" applyAlignment="1">
      <alignment horizontal="center" vertical="top"/>
    </xf>
    <xf numFmtId="0" fontId="0" fillId="0" borderId="0" xfId="0" applyFill="1" applyAlignment="1">
      <alignment horizontal="right" vertical="top" wrapText="1"/>
    </xf>
    <xf numFmtId="0" fontId="0" fillId="0" borderId="0" xfId="0" applyFill="1" applyBorder="1" applyAlignment="1" quotePrefix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Alignment="1">
      <alignment horizontal="centerContinuous" vertical="top" wrapText="1"/>
    </xf>
    <xf numFmtId="22" fontId="0" fillId="0" borderId="0" xfId="0" applyNumberFormat="1" applyAlignment="1">
      <alignment vertical="top" wrapText="1"/>
    </xf>
    <xf numFmtId="0" fontId="0" fillId="0" borderId="0" xfId="0" applyAlignment="1" quotePrefix="1">
      <alignment horizontal="center" vertical="top" wrapText="1"/>
    </xf>
    <xf numFmtId="164" fontId="0" fillId="0" borderId="0" xfId="0" applyNumberFormat="1" applyAlignment="1">
      <alignment horizontal="centerContinuous" vertical="top" wrapText="1"/>
    </xf>
    <xf numFmtId="164" fontId="0" fillId="0" borderId="0" xfId="0" applyNumberFormat="1" applyFill="1" applyAlignment="1">
      <alignment horizontal="right" vertical="top" wrapText="1"/>
    </xf>
    <xf numFmtId="164" fontId="0" fillId="0" borderId="0" xfId="0" applyNumberFormat="1" applyAlignment="1">
      <alignment horizontal="center" vertical="top" wrapText="1"/>
    </xf>
    <xf numFmtId="22" fontId="0" fillId="0" borderId="0" xfId="0" applyNumberFormat="1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18" fontId="0" fillId="0" borderId="0" xfId="0" applyNumberFormat="1" applyAlignment="1">
      <alignment vertical="top" wrapText="1"/>
    </xf>
    <xf numFmtId="15" fontId="0" fillId="0" borderId="0" xfId="0" applyNumberFormat="1" applyAlignment="1">
      <alignment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37" fontId="0" fillId="0" borderId="0" xfId="0" applyNumberFormat="1" applyBorder="1" applyAlignment="1">
      <alignment horizontal="center" vertical="top" wrapText="1"/>
    </xf>
    <xf numFmtId="37" fontId="0" fillId="0" borderId="0" xfId="0" applyNumberFormat="1" applyFill="1" applyBorder="1" applyAlignment="1">
      <alignment horizontal="right" vertical="top" wrapText="1"/>
    </xf>
    <xf numFmtId="37" fontId="0" fillId="0" borderId="0" xfId="0" applyNumberFormat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3" fontId="0" fillId="0" borderId="0" xfId="0" applyNumberFormat="1" applyFill="1" applyBorder="1" applyAlignment="1" quotePrefix="1">
      <alignment horizontal="left" vertical="top" wrapText="1"/>
    </xf>
    <xf numFmtId="0" fontId="0" fillId="0" borderId="0" xfId="0" applyFill="1" applyBorder="1" applyAlignment="1" quotePrefix="1">
      <alignment horizontal="left" vertical="top" wrapText="1"/>
    </xf>
    <xf numFmtId="3" fontId="0" fillId="0" borderId="0" xfId="0" applyNumberFormat="1" applyFill="1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3" fontId="0" fillId="0" borderId="0" xfId="0" applyNumberFormat="1" applyBorder="1" applyAlignment="1" quotePrefix="1">
      <alignment horizontal="left" vertical="top" wrapText="1"/>
    </xf>
    <xf numFmtId="0" fontId="0" fillId="0" borderId="0" xfId="0" applyBorder="1" applyAlignment="1" quotePrefix="1">
      <alignment horizontal="center" vertical="top" wrapText="1"/>
    </xf>
    <xf numFmtId="0" fontId="0" fillId="0" borderId="0" xfId="0" applyBorder="1" applyAlignment="1" quotePrefix="1">
      <alignment horizontal="left" vertical="top" wrapText="1"/>
    </xf>
    <xf numFmtId="0" fontId="0" fillId="0" borderId="0" xfId="0" applyFill="1" applyBorder="1" applyAlignment="1">
      <alignment vertical="top" wrapText="1"/>
    </xf>
    <xf numFmtId="3" fontId="0" fillId="0" borderId="0" xfId="0" applyNumberForma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 quotePrefix="1">
      <alignment horizontal="center" vertical="top" wrapText="1"/>
      <protection locked="0"/>
    </xf>
    <xf numFmtId="0" fontId="0" fillId="0" borderId="0" xfId="0" applyAlignment="1">
      <alignment horizontal="right" vertical="top" wrapText="1"/>
    </xf>
    <xf numFmtId="0" fontId="7" fillId="0" borderId="0" xfId="0" applyFont="1" applyFill="1" applyAlignment="1">
      <alignment horizontal="center" vertical="top"/>
    </xf>
    <xf numFmtId="3" fontId="7" fillId="0" borderId="0" xfId="0" applyNumberFormat="1" applyFont="1" applyFill="1" applyBorder="1" applyAlignment="1" quotePrefix="1">
      <alignment horizontal="center" vertical="top" wrapText="1"/>
    </xf>
    <xf numFmtId="3" fontId="7" fillId="0" borderId="0" xfId="0" applyNumberFormat="1" applyFont="1" applyFill="1" applyBorder="1" applyAlignment="1">
      <alignment horizontal="center" vertical="top" wrapText="1"/>
    </xf>
    <xf numFmtId="41" fontId="7" fillId="0" borderId="0" xfId="0" applyNumberFormat="1" applyFont="1" applyFill="1" applyBorder="1" applyAlignment="1">
      <alignment horizontal="center" vertical="top" wrapText="1"/>
    </xf>
    <xf numFmtId="18" fontId="7" fillId="0" borderId="0" xfId="0" applyNumberFormat="1" applyFont="1" applyAlignment="1">
      <alignment horizontal="center" vertical="top" wrapText="1"/>
    </xf>
    <xf numFmtId="164" fontId="0" fillId="0" borderId="0" xfId="0" applyNumberFormat="1" applyFill="1" applyAlignment="1">
      <alignment horizontal="centerContinuous" vertical="top"/>
    </xf>
    <xf numFmtId="164" fontId="7" fillId="0" borderId="0" xfId="0" applyNumberFormat="1" applyFont="1" applyFill="1" applyAlignment="1">
      <alignment horizontal="centerContinuous" vertical="top" wrapText="1"/>
    </xf>
    <xf numFmtId="164" fontId="7" fillId="0" borderId="0" xfId="0" applyNumberFormat="1" applyFont="1" applyFill="1" applyAlignment="1">
      <alignment horizontal="center" vertical="top" wrapText="1"/>
    </xf>
    <xf numFmtId="22" fontId="7" fillId="0" borderId="0" xfId="0" applyNumberFormat="1" applyFont="1" applyFill="1" applyAlignment="1">
      <alignment horizontal="center" vertical="top" wrapText="1"/>
    </xf>
    <xf numFmtId="14" fontId="7" fillId="0" borderId="0" xfId="0" applyNumberFormat="1" applyFont="1" applyFill="1" applyAlignment="1">
      <alignment horizontal="center" vertical="top" wrapText="1"/>
    </xf>
    <xf numFmtId="41" fontId="7" fillId="0" borderId="0" xfId="0" applyNumberFormat="1" applyFont="1" applyFill="1" applyBorder="1" applyAlignment="1">
      <alignment horizontal="right" vertical="top" wrapText="1"/>
    </xf>
    <xf numFmtId="41" fontId="7" fillId="0" borderId="0" xfId="0" applyNumberFormat="1" applyFont="1" applyFill="1" applyBorder="1" applyAlignment="1">
      <alignment vertical="top" wrapText="1"/>
    </xf>
    <xf numFmtId="41" fontId="0" fillId="0" borderId="0" xfId="0" applyNumberFormat="1" applyFill="1" applyAlignment="1">
      <alignment vertical="top" wrapText="1"/>
    </xf>
    <xf numFmtId="3" fontId="7" fillId="0" borderId="0" xfId="0" applyNumberFormat="1" applyFont="1" applyFill="1" applyBorder="1" applyAlignment="1">
      <alignment vertical="top" wrapText="1"/>
    </xf>
    <xf numFmtId="3" fontId="7" fillId="0" borderId="0" xfId="0" applyNumberFormat="1" applyFont="1" applyFill="1" applyBorder="1" applyAlignment="1" quotePrefix="1">
      <alignment horizontal="left" vertical="top" wrapText="1"/>
    </xf>
    <xf numFmtId="41" fontId="7" fillId="0" borderId="0" xfId="0" applyNumberFormat="1" applyFont="1" applyFill="1" applyBorder="1" applyAlignment="1" quotePrefix="1">
      <alignment horizontal="center" vertical="top" wrapText="1"/>
    </xf>
    <xf numFmtId="0" fontId="7" fillId="0" borderId="0" xfId="0" applyFont="1" applyFill="1" applyAlignment="1" applyProtection="1">
      <alignment horizontal="left" vertical="top"/>
      <protection locked="0"/>
    </xf>
    <xf numFmtId="0" fontId="0" fillId="0" borderId="0" xfId="0" applyFill="1" applyAlignment="1" quotePrefix="1">
      <alignment horizontal="left" vertical="top"/>
    </xf>
    <xf numFmtId="0" fontId="0" fillId="0" borderId="0" xfId="0" applyFill="1" applyAlignment="1" quotePrefix="1">
      <alignment horizontal="center" vertical="top"/>
    </xf>
    <xf numFmtId="3" fontId="7" fillId="0" borderId="0" xfId="0" applyNumberFormat="1" applyFont="1" applyFill="1" applyBorder="1" applyAlignment="1" applyProtection="1">
      <alignment vertical="top" wrapText="1"/>
      <protection locked="0"/>
    </xf>
    <xf numFmtId="3" fontId="7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ill="1" applyAlignment="1">
      <alignment horizontal="center" vertical="top"/>
    </xf>
    <xf numFmtId="41" fontId="7" fillId="0" borderId="0" xfId="0" applyNumberFormat="1" applyFont="1" applyFill="1" applyAlignment="1" quotePrefix="1">
      <alignment horizontal="center" vertical="top"/>
    </xf>
    <xf numFmtId="41" fontId="7" fillId="0" borderId="0" xfId="0" applyNumberFormat="1" applyFont="1" applyFill="1" applyAlignment="1" applyProtection="1">
      <alignment horizontal="center" vertical="top"/>
      <protection locked="0"/>
    </xf>
    <xf numFmtId="0" fontId="0" fillId="2" borderId="0" xfId="0" applyFill="1" applyAlignment="1">
      <alignment vertical="top"/>
    </xf>
    <xf numFmtId="3" fontId="0" fillId="0" borderId="0" xfId="0" applyNumberFormat="1" applyFill="1" applyAlignment="1">
      <alignment horizontal="center" vertical="top" wrapText="1"/>
    </xf>
    <xf numFmtId="3" fontId="0" fillId="0" borderId="0" xfId="0" applyNumberFormat="1" applyFill="1" applyAlignment="1">
      <alignment horizontal="center" vertical="top"/>
    </xf>
    <xf numFmtId="0" fontId="0" fillId="3" borderId="0" xfId="0" applyFill="1" applyAlignment="1">
      <alignment vertical="top"/>
    </xf>
    <xf numFmtId="0" fontId="7" fillId="0" borderId="0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left" vertical="top" wrapText="1"/>
    </xf>
    <xf numFmtId="178" fontId="0" fillId="0" borderId="0" xfId="0" applyNumberFormat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centerContinuous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10" fontId="0" fillId="0" borderId="0" xfId="19" applyNumberFormat="1" applyAlignment="1">
      <alignment vertical="top"/>
    </xf>
    <xf numFmtId="182" fontId="0" fillId="0" borderId="0" xfId="0" applyNumberFormat="1" applyFill="1" applyBorder="1" applyAlignment="1">
      <alignment horizontal="right" vertical="top" wrapText="1"/>
    </xf>
    <xf numFmtId="9" fontId="0" fillId="0" borderId="0" xfId="19" applyFill="1" applyBorder="1" applyAlignment="1">
      <alignment horizontal="right" vertical="top" wrapText="1"/>
    </xf>
    <xf numFmtId="8" fontId="0" fillId="0" borderId="0" xfId="16" applyAlignment="1">
      <alignment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173" fontId="0" fillId="0" borderId="0" xfId="0" applyNumberFormat="1" applyFill="1" applyAlignment="1">
      <alignment horizontal="center" vertical="top" wrapText="1"/>
    </xf>
    <xf numFmtId="0" fontId="7" fillId="0" borderId="0" xfId="0" applyFont="1" applyAlignment="1">
      <alignment horizontal="centerContinuous" vertical="top"/>
    </xf>
    <xf numFmtId="18" fontId="7" fillId="0" borderId="0" xfId="0" applyNumberFormat="1" applyFont="1" applyAlignment="1">
      <alignment vertical="top"/>
    </xf>
    <xf numFmtId="15" fontId="7" fillId="0" borderId="0" xfId="0" applyNumberFormat="1" applyFont="1" applyAlignment="1">
      <alignment vertical="top"/>
    </xf>
    <xf numFmtId="22" fontId="7" fillId="0" borderId="0" xfId="0" applyNumberFormat="1" applyFont="1" applyAlignment="1">
      <alignment vertical="top" wrapText="1"/>
    </xf>
    <xf numFmtId="14" fontId="7" fillId="0" borderId="0" xfId="0" applyNumberFormat="1" applyFont="1" applyAlignment="1">
      <alignment horizontal="center" vertical="top"/>
    </xf>
    <xf numFmtId="0" fontId="0" fillId="0" borderId="0" xfId="0" applyAlignment="1" quotePrefix="1">
      <alignment horizontal="left" vertical="top" wrapText="1"/>
    </xf>
    <xf numFmtId="0" fontId="0" fillId="0" borderId="0" xfId="0" applyFill="1" applyAlignment="1" quotePrefix="1">
      <alignment horizontal="center" vertical="top" wrapText="1"/>
    </xf>
    <xf numFmtId="3" fontId="7" fillId="0" borderId="2" xfId="15" applyNumberFormat="1" applyFont="1" applyFill="1" applyBorder="1" applyAlignment="1" applyProtection="1" quotePrefix="1">
      <alignment horizontal="center" wrapText="1"/>
      <protection locked="0"/>
    </xf>
    <xf numFmtId="3" fontId="7" fillId="0" borderId="3" xfId="15" applyNumberFormat="1" applyFont="1" applyFill="1" applyBorder="1" applyAlignment="1" applyProtection="1">
      <alignment horizontal="center" wrapText="1"/>
      <protection locked="0"/>
    </xf>
    <xf numFmtId="3" fontId="7" fillId="0" borderId="5" xfId="15" applyNumberFormat="1" applyFont="1" applyFill="1" applyBorder="1" applyAlignment="1" applyProtection="1">
      <alignment horizontal="center" wrapText="1"/>
      <protection locked="0"/>
    </xf>
    <xf numFmtId="3" fontId="7" fillId="0" borderId="8" xfId="15" applyNumberFormat="1" applyFont="1" applyFill="1" applyBorder="1" applyAlignment="1" applyProtection="1">
      <alignment horizontal="center" wrapText="1"/>
      <protection locked="0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N1683"/>
  <sheetViews>
    <sheetView workbookViewId="0" topLeftCell="A1">
      <pane xSplit="4" ySplit="7" topLeftCell="E8" activePane="bottomRight" state="frozen"/>
      <selection pane="topLeft" activeCell="F27" sqref="F27:U27"/>
      <selection pane="topRight" activeCell="F27" sqref="F27:U27"/>
      <selection pane="bottomLeft" activeCell="F27" sqref="F27:U27"/>
      <selection pane="bottomRight" activeCell="B5" sqref="B5:B7"/>
    </sheetView>
  </sheetViews>
  <sheetFormatPr defaultColWidth="9.33203125" defaultRowHeight="11.25"/>
  <cols>
    <col min="1" max="1" width="2.16015625" style="57" bestFit="1" customWidth="1"/>
    <col min="2" max="2" width="36.5" style="16" bestFit="1" customWidth="1"/>
    <col min="3" max="3" width="9.5" style="9" bestFit="1" customWidth="1"/>
    <col min="4" max="4" width="9.83203125" style="57" bestFit="1" customWidth="1"/>
    <col min="5" max="5" width="11.16015625" style="57" bestFit="1" customWidth="1"/>
    <col min="6" max="6" width="11.16015625" style="62" hidden="1" customWidth="1"/>
    <col min="7" max="7" width="10.16015625" style="57" hidden="1" customWidth="1"/>
    <col min="8" max="8" width="10.33203125" style="57" hidden="1" customWidth="1"/>
    <col min="9" max="9" width="12.5" style="4" hidden="1" customWidth="1"/>
    <col min="10" max="10" width="8.33203125" style="4" hidden="1" customWidth="1"/>
    <col min="11" max="11" width="9.16015625" style="4" hidden="1" customWidth="1"/>
    <col min="12" max="12" width="11.16015625" style="4" bestFit="1" customWidth="1"/>
    <col min="13" max="13" width="12.16015625" style="4" bestFit="1" customWidth="1"/>
    <col min="14" max="14" width="10.16015625" style="4" bestFit="1" customWidth="1"/>
    <col min="15" max="16" width="10.33203125" style="4" bestFit="1" customWidth="1"/>
    <col min="17" max="17" width="12.5" style="4" bestFit="1" customWidth="1"/>
    <col min="18" max="18" width="15.66015625" style="4" bestFit="1" customWidth="1"/>
    <col min="19" max="19" width="15.16015625" style="4" bestFit="1" customWidth="1"/>
    <col min="20" max="20" width="6.66015625" style="4" bestFit="1" customWidth="1"/>
    <col min="21" max="21" width="9.16015625" style="4" bestFit="1" customWidth="1"/>
    <col min="22" max="22" width="13.83203125" style="4" bestFit="1" customWidth="1"/>
    <col min="23" max="23" width="2.16015625" style="4" bestFit="1" customWidth="1"/>
    <col min="24" max="24" width="11.5" style="4" bestFit="1" customWidth="1"/>
    <col min="25" max="25" width="11.66015625" style="4" bestFit="1" customWidth="1"/>
    <col min="26" max="27" width="10.5" style="4" bestFit="1" customWidth="1"/>
    <col min="28" max="16384" width="10" style="4" customWidth="1"/>
  </cols>
  <sheetData>
    <row r="1" spans="1:37" ht="11.25">
      <c r="A1" s="1"/>
      <c r="B1" s="7"/>
      <c r="C1" s="8"/>
      <c r="D1" s="1"/>
      <c r="E1" s="1"/>
      <c r="F1" s="2"/>
      <c r="G1" s="1"/>
      <c r="H1" s="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s="16" customFormat="1" ht="11.25">
      <c r="A2" s="9"/>
      <c r="B2" s="10" t="s">
        <v>2</v>
      </c>
      <c r="C2" s="8"/>
      <c r="D2" s="11"/>
      <c r="E2" s="12"/>
      <c r="F2" s="13"/>
      <c r="G2" s="8"/>
      <c r="H2" s="8"/>
      <c r="I2" s="14"/>
      <c r="J2" s="15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s="16" customFormat="1" ht="11.25">
      <c r="A3" s="8"/>
      <c r="B3" s="10" t="s">
        <v>3</v>
      </c>
      <c r="C3" s="8"/>
      <c r="D3" s="17"/>
      <c r="E3" s="18"/>
      <c r="F3" s="13"/>
      <c r="G3" s="19"/>
      <c r="H3" s="19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s="16" customFormat="1" ht="12" thickBot="1">
      <c r="A4" s="8"/>
      <c r="B4" s="20" t="s">
        <v>4</v>
      </c>
      <c r="C4" s="8"/>
      <c r="D4" s="21">
        <v>38079</v>
      </c>
      <c r="E4" s="8"/>
      <c r="F4" s="13"/>
      <c r="G4" s="8"/>
      <c r="H4" s="8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s="28" customFormat="1" ht="11.25">
      <c r="A5" s="22"/>
      <c r="B5" s="23"/>
      <c r="C5" s="24" t="s">
        <v>5</v>
      </c>
      <c r="D5" s="24" t="s">
        <v>5</v>
      </c>
      <c r="E5" s="24"/>
      <c r="F5" s="150" t="s">
        <v>649</v>
      </c>
      <c r="G5" s="150" t="s">
        <v>649</v>
      </c>
      <c r="H5" s="150" t="s">
        <v>649</v>
      </c>
      <c r="I5" s="150" t="s">
        <v>649</v>
      </c>
      <c r="J5" s="150" t="s">
        <v>649</v>
      </c>
      <c r="K5" s="150" t="s">
        <v>649</v>
      </c>
      <c r="L5" s="150" t="s">
        <v>10</v>
      </c>
      <c r="M5" s="150" t="s">
        <v>11</v>
      </c>
      <c r="N5" s="150" t="s">
        <v>11</v>
      </c>
      <c r="O5" s="150" t="s">
        <v>12</v>
      </c>
      <c r="P5" s="150" t="s">
        <v>12</v>
      </c>
      <c r="Q5" s="150" t="s">
        <v>12</v>
      </c>
      <c r="R5" s="150" t="s">
        <v>13</v>
      </c>
      <c r="S5" s="150" t="s">
        <v>13</v>
      </c>
      <c r="T5" s="25"/>
      <c r="U5" s="151"/>
      <c r="V5" s="7"/>
      <c r="W5" s="7"/>
      <c r="X5" s="7"/>
      <c r="Y5" s="7"/>
      <c r="Z5" s="7"/>
      <c r="AA5" s="7"/>
      <c r="AB5" s="7"/>
      <c r="AC5" s="7"/>
      <c r="AD5" s="26"/>
      <c r="AE5" s="26"/>
      <c r="AF5" s="26"/>
      <c r="AG5" s="26"/>
      <c r="AH5" s="26"/>
      <c r="AI5" s="26"/>
      <c r="AJ5" s="26"/>
      <c r="AK5" s="27"/>
    </row>
    <row r="6" spans="1:37" s="28" customFormat="1" ht="11.25">
      <c r="A6" s="29"/>
      <c r="B6" s="30"/>
      <c r="C6" s="31" t="s">
        <v>7</v>
      </c>
      <c r="D6" s="31" t="s">
        <v>8</v>
      </c>
      <c r="E6" s="31" t="s">
        <v>9</v>
      </c>
      <c r="F6" s="32" t="s">
        <v>10</v>
      </c>
      <c r="G6" s="32" t="s">
        <v>11</v>
      </c>
      <c r="H6" s="32" t="s">
        <v>12</v>
      </c>
      <c r="I6" s="32" t="s">
        <v>13</v>
      </c>
      <c r="J6" s="32" t="s">
        <v>14</v>
      </c>
      <c r="K6" s="32" t="s">
        <v>6</v>
      </c>
      <c r="L6" s="32" t="s">
        <v>15</v>
      </c>
      <c r="M6" s="32" t="s">
        <v>16</v>
      </c>
      <c r="N6" s="32" t="s">
        <v>17</v>
      </c>
      <c r="O6" s="32" t="s">
        <v>18</v>
      </c>
      <c r="P6" s="32" t="s">
        <v>19</v>
      </c>
      <c r="Q6" s="32" t="s">
        <v>20</v>
      </c>
      <c r="R6" s="32" t="s">
        <v>21</v>
      </c>
      <c r="S6" s="32" t="s">
        <v>22</v>
      </c>
      <c r="T6" s="32" t="s">
        <v>14</v>
      </c>
      <c r="U6" s="152" t="s">
        <v>6</v>
      </c>
      <c r="V6" s="7"/>
      <c r="W6" s="7"/>
      <c r="X6" s="7"/>
      <c r="Y6" s="7"/>
      <c r="Z6" s="7"/>
      <c r="AA6" s="7"/>
      <c r="AB6" s="7"/>
      <c r="AC6" s="7"/>
      <c r="AD6" s="33"/>
      <c r="AE6" s="33"/>
      <c r="AF6" s="33"/>
      <c r="AG6" s="33"/>
      <c r="AH6" s="33"/>
      <c r="AI6" s="33"/>
      <c r="AJ6" s="33"/>
      <c r="AK6" s="34"/>
    </row>
    <row r="7" spans="1:37" s="28" customFormat="1" ht="12" thickBot="1">
      <c r="A7" s="35"/>
      <c r="B7" s="36" t="s">
        <v>650</v>
      </c>
      <c r="C7" s="36" t="s">
        <v>0</v>
      </c>
      <c r="D7" s="36" t="s">
        <v>1</v>
      </c>
      <c r="E7" s="36" t="s">
        <v>23</v>
      </c>
      <c r="F7" s="37"/>
      <c r="G7" s="37"/>
      <c r="H7" s="37"/>
      <c r="I7" s="37"/>
      <c r="J7" s="37"/>
      <c r="K7" s="37"/>
      <c r="L7" s="37" t="s">
        <v>24</v>
      </c>
      <c r="M7" s="37" t="s">
        <v>25</v>
      </c>
      <c r="N7" s="37">
        <v>41</v>
      </c>
      <c r="O7" s="37">
        <v>85</v>
      </c>
      <c r="P7" s="37">
        <v>86</v>
      </c>
      <c r="Q7" s="37">
        <v>87</v>
      </c>
      <c r="R7" s="37">
        <v>57</v>
      </c>
      <c r="S7" s="37" t="s">
        <v>26</v>
      </c>
      <c r="T7" s="37">
        <v>50</v>
      </c>
      <c r="U7" s="153">
        <v>71</v>
      </c>
      <c r="V7" s="7"/>
      <c r="W7" s="7"/>
      <c r="X7" s="7"/>
      <c r="Y7" s="7"/>
      <c r="Z7" s="7"/>
      <c r="AA7" s="7"/>
      <c r="AB7" s="7"/>
      <c r="AC7" s="7"/>
      <c r="AD7" s="38"/>
      <c r="AE7" s="38"/>
      <c r="AF7" s="38"/>
      <c r="AG7" s="38"/>
      <c r="AH7" s="38"/>
      <c r="AI7" s="38"/>
      <c r="AJ7" s="38"/>
      <c r="AK7" s="39"/>
    </row>
    <row r="8" spans="1:37" s="16" customFormat="1" ht="11.25">
      <c r="A8" s="40"/>
      <c r="B8" s="41"/>
      <c r="C8" s="40"/>
      <c r="D8" s="40"/>
      <c r="E8" s="40"/>
      <c r="F8" s="42"/>
      <c r="G8" s="40"/>
      <c r="H8" s="40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7"/>
      <c r="W8" s="7"/>
      <c r="X8" s="7"/>
      <c r="Y8" s="7"/>
      <c r="Z8" s="7"/>
      <c r="AA8" s="7"/>
      <c r="AB8" s="7"/>
      <c r="AC8" s="7"/>
      <c r="AD8" s="43"/>
      <c r="AE8" s="44"/>
      <c r="AF8" s="44"/>
      <c r="AG8" s="44"/>
      <c r="AH8" s="7"/>
      <c r="AI8" s="7"/>
      <c r="AJ8" s="7"/>
      <c r="AK8" s="7"/>
    </row>
    <row r="9" spans="1:40" s="16" customFormat="1" ht="11.25">
      <c r="A9" s="40"/>
      <c r="B9" s="41" t="s">
        <v>27</v>
      </c>
      <c r="C9" s="40"/>
      <c r="D9" s="40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s="16" customFormat="1" ht="11.25">
      <c r="A10" s="8">
        <v>1</v>
      </c>
      <c r="B10" s="46" t="s">
        <v>28</v>
      </c>
      <c r="C10" s="47" t="s">
        <v>29</v>
      </c>
      <c r="D10" s="48" t="s">
        <v>30</v>
      </c>
      <c r="E10" s="45">
        <v>296025770.12257</v>
      </c>
      <c r="F10" s="45">
        <v>197860917.99707866</v>
      </c>
      <c r="G10" s="45">
        <v>73929830.93253945</v>
      </c>
      <c r="H10" s="45">
        <v>7911529.8253912525</v>
      </c>
      <c r="I10" s="45">
        <v>16309442.55265565</v>
      </c>
      <c r="J10" s="45">
        <v>14048.814904986111</v>
      </c>
      <c r="K10" s="45">
        <v>0</v>
      </c>
      <c r="L10" s="45">
        <v>197860917.99707866</v>
      </c>
      <c r="M10" s="45">
        <v>60202166.53321133</v>
      </c>
      <c r="N10" s="45">
        <v>13727664.39932812</v>
      </c>
      <c r="O10" s="45">
        <v>1947939.500484409</v>
      </c>
      <c r="P10" s="45">
        <v>4683053.9434789615</v>
      </c>
      <c r="Q10" s="45">
        <v>1280536.381427882</v>
      </c>
      <c r="R10" s="45">
        <v>14348920.579153871</v>
      </c>
      <c r="S10" s="45">
        <v>1960521.9735017796</v>
      </c>
      <c r="T10" s="45">
        <v>14048.814904986111</v>
      </c>
      <c r="U10" s="45">
        <v>0</v>
      </c>
      <c r="V10" s="45"/>
      <c r="W10" s="45"/>
      <c r="X10" s="45"/>
      <c r="Y10" s="45"/>
      <c r="Z10" s="45"/>
      <c r="AA10" s="45"/>
      <c r="AB10"/>
      <c r="AC10"/>
      <c r="AD10"/>
      <c r="AE10"/>
      <c r="AF10"/>
      <c r="AG10"/>
      <c r="AH10"/>
      <c r="AI10"/>
      <c r="AJ10"/>
      <c r="AK10"/>
      <c r="AL10"/>
      <c r="AM10"/>
      <c r="AN10"/>
    </row>
    <row r="11" spans="1:40" s="16" customFormat="1" ht="11.25">
      <c r="A11" s="8">
        <v>2</v>
      </c>
      <c r="B11" s="49" t="s">
        <v>31</v>
      </c>
      <c r="C11" s="50" t="s">
        <v>32</v>
      </c>
      <c r="D11" s="48" t="s">
        <v>33</v>
      </c>
      <c r="E11" s="45">
        <v>-0.1225699782371521</v>
      </c>
      <c r="F11" s="45">
        <v>-0.076937959717612</v>
      </c>
      <c r="G11" s="45">
        <v>-0.03593293157138741</v>
      </c>
      <c r="H11" s="45">
        <v>-0.009659787362623826</v>
      </c>
      <c r="I11" s="45">
        <v>-3.248199068963582E-05</v>
      </c>
      <c r="J11" s="45">
        <v>-6.817594839250133E-06</v>
      </c>
      <c r="K11" s="45">
        <v>0</v>
      </c>
      <c r="L11" s="45">
        <v>-0.076937959717612</v>
      </c>
      <c r="M11" s="45">
        <v>-0.029213696133313434</v>
      </c>
      <c r="N11" s="45">
        <v>-0.006719235438073977</v>
      </c>
      <c r="O11" s="45">
        <v>-0.002053677499238175</v>
      </c>
      <c r="P11" s="45">
        <v>-0.003336818537477572</v>
      </c>
      <c r="Q11" s="45">
        <v>-0.004269291325908079</v>
      </c>
      <c r="R11" s="45">
        <v>-2.6604114168034467E-05</v>
      </c>
      <c r="S11" s="45">
        <v>-5.877876521601351E-06</v>
      </c>
      <c r="T11" s="45">
        <v>-6.817594839250133E-06</v>
      </c>
      <c r="U11" s="45">
        <v>0</v>
      </c>
      <c r="V11" s="45"/>
      <c r="W11" s="45"/>
      <c r="X11" s="45"/>
      <c r="Y11" s="45"/>
      <c r="Z11" s="45"/>
      <c r="AA11" s="45"/>
      <c r="AB11"/>
      <c r="AC11"/>
      <c r="AD11"/>
      <c r="AE11"/>
      <c r="AF11"/>
      <c r="AG11"/>
      <c r="AH11"/>
      <c r="AI11"/>
      <c r="AJ11"/>
      <c r="AK11"/>
      <c r="AL11"/>
      <c r="AM11"/>
      <c r="AN11"/>
    </row>
    <row r="12" spans="1:40" s="16" customFormat="1" ht="11.25">
      <c r="A12" s="8"/>
      <c r="B12" s="51"/>
      <c r="C12" s="52"/>
      <c r="D12" s="48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s="16" customFormat="1" ht="11.25">
      <c r="A13" s="8">
        <v>3</v>
      </c>
      <c r="B13" s="46" t="s">
        <v>34</v>
      </c>
      <c r="C13" s="5" t="s">
        <v>35</v>
      </c>
      <c r="D13" s="6" t="s">
        <v>36</v>
      </c>
      <c r="E13" s="45">
        <f aca="true" t="shared" si="0" ref="E13:U13">(E10+E11)</f>
        <v>296025770</v>
      </c>
      <c r="F13" s="45">
        <f t="shared" si="0"/>
        <v>197860917.92014068</v>
      </c>
      <c r="G13" s="45">
        <f t="shared" si="0"/>
        <v>73929830.89660652</v>
      </c>
      <c r="H13" s="45">
        <f t="shared" si="0"/>
        <v>7911529.815731465</v>
      </c>
      <c r="I13" s="45">
        <f t="shared" si="0"/>
        <v>16309442.552623168</v>
      </c>
      <c r="J13" s="45">
        <f t="shared" si="0"/>
        <v>14048.814898168517</v>
      </c>
      <c r="K13" s="45">
        <f t="shared" si="0"/>
        <v>0</v>
      </c>
      <c r="L13" s="45">
        <f t="shared" si="0"/>
        <v>197860917.92014068</v>
      </c>
      <c r="M13" s="45">
        <f t="shared" si="0"/>
        <v>60202166.50399763</v>
      </c>
      <c r="N13" s="45">
        <f t="shared" si="0"/>
        <v>13727664.392608885</v>
      </c>
      <c r="O13" s="45">
        <f t="shared" si="0"/>
        <v>1947939.4984307315</v>
      </c>
      <c r="P13" s="45">
        <f t="shared" si="0"/>
        <v>4683053.940142143</v>
      </c>
      <c r="Q13" s="45">
        <f t="shared" si="0"/>
        <v>1280536.3771585906</v>
      </c>
      <c r="R13" s="45">
        <f t="shared" si="0"/>
        <v>14348920.579127267</v>
      </c>
      <c r="S13" s="45">
        <f t="shared" si="0"/>
        <v>1960521.9734959018</v>
      </c>
      <c r="T13" s="45">
        <f t="shared" si="0"/>
        <v>14048.814898168517</v>
      </c>
      <c r="U13" s="45">
        <f t="shared" si="0"/>
        <v>0</v>
      </c>
      <c r="V13" s="45"/>
      <c r="W13" s="45"/>
      <c r="X13" s="45"/>
      <c r="Y13" s="45"/>
      <c r="Z13" s="45"/>
      <c r="AA13" s="45"/>
      <c r="AB13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s="16" customFormat="1" ht="11.25">
      <c r="A14" s="8"/>
      <c r="B14" s="51"/>
      <c r="C14" s="5"/>
      <c r="D14" s="6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/>
      <c r="AC14"/>
      <c r="AD14"/>
      <c r="AE14"/>
      <c r="AF14"/>
      <c r="AG14"/>
      <c r="AH14"/>
      <c r="AI14"/>
      <c r="AJ14"/>
      <c r="AK14"/>
      <c r="AL14"/>
      <c r="AM14"/>
      <c r="AN14"/>
    </row>
    <row r="15" spans="1:40" s="16" customFormat="1" ht="11.25">
      <c r="A15" s="8"/>
      <c r="B15" s="51" t="s">
        <v>37</v>
      </c>
      <c r="C15" s="6"/>
      <c r="D15" s="6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s="16" customFormat="1" ht="11.25">
      <c r="A16" s="8">
        <v>4</v>
      </c>
      <c r="B16" s="53" t="s">
        <v>38</v>
      </c>
      <c r="C16" s="54" t="s">
        <v>39</v>
      </c>
      <c r="D16" s="8" t="s">
        <v>40</v>
      </c>
      <c r="E16" s="45">
        <v>560586</v>
      </c>
      <c r="F16" s="45">
        <v>523911.53802159324</v>
      </c>
      <c r="G16" s="45">
        <v>36674.46197840677</v>
      </c>
      <c r="H16" s="45">
        <v>0</v>
      </c>
      <c r="I16" s="45">
        <v>0</v>
      </c>
      <c r="J16" s="45">
        <v>0</v>
      </c>
      <c r="K16" s="45">
        <v>0</v>
      </c>
      <c r="L16" s="45">
        <v>523911.53802159324</v>
      </c>
      <c r="M16" s="45">
        <v>36674.46197840677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/>
      <c r="W16" s="45"/>
      <c r="X16" s="45"/>
      <c r="Y16" s="45"/>
      <c r="Z16" s="45"/>
      <c r="AA16" s="45"/>
      <c r="AB16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s="16" customFormat="1" ht="11.25">
      <c r="A17" s="8">
        <v>5</v>
      </c>
      <c r="B17" s="53" t="s">
        <v>41</v>
      </c>
      <c r="C17" s="55" t="s">
        <v>42</v>
      </c>
      <c r="D17" s="8" t="s">
        <v>43</v>
      </c>
      <c r="E17" s="45">
        <v>8137320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8137320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8137320</v>
      </c>
      <c r="V17" s="45"/>
      <c r="W17" s="45"/>
      <c r="X17" s="45"/>
      <c r="Y17" s="45"/>
      <c r="Z17" s="45"/>
      <c r="AA17" s="45"/>
      <c r="AB17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s="16" customFormat="1" ht="11.25">
      <c r="A18" s="8">
        <v>6</v>
      </c>
      <c r="B18" s="53" t="s">
        <v>44</v>
      </c>
      <c r="C18" s="55" t="s">
        <v>45</v>
      </c>
      <c r="D18" s="6" t="s">
        <v>30</v>
      </c>
      <c r="E18" s="45">
        <v>3314243</v>
      </c>
      <c r="F18" s="45">
        <v>2215209.7169576613</v>
      </c>
      <c r="G18" s="45">
        <v>827703.0224696344</v>
      </c>
      <c r="H18" s="45">
        <v>88575.84369170779</v>
      </c>
      <c r="I18" s="45">
        <v>182597.12926905043</v>
      </c>
      <c r="J18" s="45">
        <v>157.2876119463084</v>
      </c>
      <c r="K18" s="45">
        <v>0</v>
      </c>
      <c r="L18" s="45">
        <v>2215209.7169576613</v>
      </c>
      <c r="M18" s="45">
        <v>674010.9448407699</v>
      </c>
      <c r="N18" s="45">
        <v>153692.0776288645</v>
      </c>
      <c r="O18" s="45">
        <v>21808.725812049586</v>
      </c>
      <c r="P18" s="45">
        <v>52430.49868385154</v>
      </c>
      <c r="Q18" s="45">
        <v>14336.619195806665</v>
      </c>
      <c r="R18" s="45">
        <v>160647.53270408214</v>
      </c>
      <c r="S18" s="45">
        <v>21949.596564968302</v>
      </c>
      <c r="T18" s="45">
        <v>157.2876119463084</v>
      </c>
      <c r="U18" s="45">
        <v>0</v>
      </c>
      <c r="V18" s="45"/>
      <c r="W18" s="45"/>
      <c r="X18" s="45"/>
      <c r="Y18" s="45"/>
      <c r="Z18" s="45"/>
      <c r="AA18" s="45"/>
      <c r="AB18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s="16" customFormat="1" ht="11.25">
      <c r="A19" s="8"/>
      <c r="B19" s="53"/>
      <c r="C19" s="54"/>
      <c r="D19" s="8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s="16" customFormat="1" ht="21">
      <c r="A20" s="8">
        <v>7</v>
      </c>
      <c r="B20" s="51" t="s">
        <v>46</v>
      </c>
      <c r="C20" s="50" t="s">
        <v>47</v>
      </c>
      <c r="D20" s="6" t="s">
        <v>48</v>
      </c>
      <c r="E20" s="45">
        <f aca="true" t="shared" si="1" ref="E20:U20">(E16+E17+E18)</f>
        <v>12012149</v>
      </c>
      <c r="F20" s="45">
        <f t="shared" si="1"/>
        <v>2739121.2549792547</v>
      </c>
      <c r="G20" s="45">
        <f t="shared" si="1"/>
        <v>864377.4844480412</v>
      </c>
      <c r="H20" s="45">
        <f t="shared" si="1"/>
        <v>88575.84369170779</v>
      </c>
      <c r="I20" s="45">
        <f t="shared" si="1"/>
        <v>182597.12926905043</v>
      </c>
      <c r="J20" s="45">
        <f t="shared" si="1"/>
        <v>157.2876119463084</v>
      </c>
      <c r="K20" s="45">
        <f t="shared" si="1"/>
        <v>8137320</v>
      </c>
      <c r="L20" s="45">
        <f t="shared" si="1"/>
        <v>2739121.2549792547</v>
      </c>
      <c r="M20" s="45">
        <f t="shared" si="1"/>
        <v>710685.4068191766</v>
      </c>
      <c r="N20" s="45">
        <f t="shared" si="1"/>
        <v>153692.0776288645</v>
      </c>
      <c r="O20" s="45">
        <f t="shared" si="1"/>
        <v>21808.725812049586</v>
      </c>
      <c r="P20" s="45">
        <f t="shared" si="1"/>
        <v>52430.49868385154</v>
      </c>
      <c r="Q20" s="45">
        <f t="shared" si="1"/>
        <v>14336.619195806665</v>
      </c>
      <c r="R20" s="45">
        <f t="shared" si="1"/>
        <v>160647.53270408214</v>
      </c>
      <c r="S20" s="45">
        <f t="shared" si="1"/>
        <v>21949.596564968302</v>
      </c>
      <c r="T20" s="45">
        <f t="shared" si="1"/>
        <v>157.2876119463084</v>
      </c>
      <c r="U20" s="45">
        <f t="shared" si="1"/>
        <v>8137320</v>
      </c>
      <c r="V20" s="45"/>
      <c r="W20" s="45"/>
      <c r="X20" s="45"/>
      <c r="Y20" s="45"/>
      <c r="Z20" s="45"/>
      <c r="AA20" s="45"/>
      <c r="AB20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s="16" customFormat="1" ht="11.25">
      <c r="A21" s="8"/>
      <c r="B21" s="44"/>
      <c r="C21" s="8"/>
      <c r="D21" s="8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s="16" customFormat="1" ht="11.25">
      <c r="A22" s="8">
        <v>8</v>
      </c>
      <c r="B22" s="56" t="s">
        <v>49</v>
      </c>
      <c r="C22" s="5" t="s">
        <v>50</v>
      </c>
      <c r="D22" s="6" t="s">
        <v>36</v>
      </c>
      <c r="E22" s="45">
        <f aca="true" t="shared" si="2" ref="E22:U22">(E13+E20)</f>
        <v>308037919</v>
      </c>
      <c r="F22" s="45">
        <f t="shared" si="2"/>
        <v>200600039.17511994</v>
      </c>
      <c r="G22" s="45">
        <f t="shared" si="2"/>
        <v>74794208.38105457</v>
      </c>
      <c r="H22" s="45">
        <f t="shared" si="2"/>
        <v>8000105.6594231725</v>
      </c>
      <c r="I22" s="45">
        <f t="shared" si="2"/>
        <v>16492039.681892218</v>
      </c>
      <c r="J22" s="45">
        <f t="shared" si="2"/>
        <v>14206.102510114826</v>
      </c>
      <c r="K22" s="45">
        <f t="shared" si="2"/>
        <v>8137320</v>
      </c>
      <c r="L22" s="45">
        <f t="shared" si="2"/>
        <v>200600039.17511994</v>
      </c>
      <c r="M22" s="45">
        <f t="shared" si="2"/>
        <v>60912851.91081681</v>
      </c>
      <c r="N22" s="45">
        <f t="shared" si="2"/>
        <v>13881356.470237749</v>
      </c>
      <c r="O22" s="45">
        <f t="shared" si="2"/>
        <v>1969748.224242781</v>
      </c>
      <c r="P22" s="45">
        <f t="shared" si="2"/>
        <v>4735484.438825994</v>
      </c>
      <c r="Q22" s="45">
        <f t="shared" si="2"/>
        <v>1294872.9963543972</v>
      </c>
      <c r="R22" s="45">
        <f t="shared" si="2"/>
        <v>14509568.111831348</v>
      </c>
      <c r="S22" s="45">
        <f t="shared" si="2"/>
        <v>1982471.5700608701</v>
      </c>
      <c r="T22" s="45">
        <f t="shared" si="2"/>
        <v>14206.102510114826</v>
      </c>
      <c r="U22" s="45">
        <f t="shared" si="2"/>
        <v>8137320</v>
      </c>
      <c r="V22" s="45"/>
      <c r="W22" s="45"/>
      <c r="X22" s="45"/>
      <c r="Y22" s="45"/>
      <c r="Z22" s="45"/>
      <c r="AA22" s="45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5:25" ht="11.25">
      <c r="E23" s="58"/>
      <c r="F23" s="59"/>
      <c r="G23" s="59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</row>
    <row r="24" spans="5:25" ht="11.25">
      <c r="E24" s="58"/>
      <c r="F24" s="59"/>
      <c r="G24" s="59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</row>
    <row r="25" spans="5:25" ht="11.25">
      <c r="E25" s="58"/>
      <c r="F25" s="59"/>
      <c r="G25" s="59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</row>
    <row r="26" spans="5:25" ht="11.25">
      <c r="E26" s="58"/>
      <c r="F26" s="59"/>
      <c r="G26" s="59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</row>
    <row r="27" spans="5:25" ht="11.25">
      <c r="E27" s="58"/>
      <c r="F27" s="59"/>
      <c r="G27" s="59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</row>
    <row r="28" spans="5:25" ht="11.25">
      <c r="E28" s="58"/>
      <c r="F28" s="59"/>
      <c r="G28" s="59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</row>
    <row r="29" spans="5:25" ht="11.25">
      <c r="E29" s="58"/>
      <c r="F29" s="59"/>
      <c r="G29" s="59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</row>
    <row r="30" spans="5:25" ht="11.25">
      <c r="E30" s="58"/>
      <c r="F30" s="59"/>
      <c r="G30" s="59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</row>
    <row r="31" spans="5:25" ht="11.25">
      <c r="E31" s="58"/>
      <c r="F31" s="59"/>
      <c r="G31" s="59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</row>
    <row r="32" spans="5:25" ht="11.25">
      <c r="E32" s="58"/>
      <c r="F32" s="59"/>
      <c r="G32" s="59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</row>
    <row r="33" spans="5:25" ht="11.25">
      <c r="E33" s="58"/>
      <c r="F33" s="59"/>
      <c r="G33" s="59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</row>
    <row r="34" spans="5:25" ht="11.25">
      <c r="E34" s="58"/>
      <c r="F34" s="59"/>
      <c r="G34" s="59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</row>
    <row r="35" spans="5:25" ht="11.25">
      <c r="E35" s="58"/>
      <c r="F35" s="59"/>
      <c r="G35" s="59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</row>
    <row r="36" spans="5:25" ht="11.25">
      <c r="E36" s="58"/>
      <c r="F36" s="59"/>
      <c r="G36" s="59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</row>
    <row r="37" spans="5:25" ht="11.25">
      <c r="E37" s="58"/>
      <c r="F37" s="59"/>
      <c r="G37" s="59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</row>
    <row r="38" spans="5:25" ht="11.25">
      <c r="E38" s="58"/>
      <c r="F38" s="59"/>
      <c r="G38" s="59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</row>
    <row r="39" spans="5:25" ht="11.25">
      <c r="E39" s="58"/>
      <c r="F39" s="59"/>
      <c r="G39" s="59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6:25" ht="11.25">
      <c r="F40" s="59"/>
      <c r="G40" s="59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6:25" ht="11.25">
      <c r="F41" s="59"/>
      <c r="G41" s="59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</row>
    <row r="42" spans="6:25" ht="11.25">
      <c r="F42" s="59"/>
      <c r="G42" s="59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</row>
    <row r="43" spans="6:25" ht="11.25">
      <c r="F43" s="59"/>
      <c r="G43" s="59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</row>
    <row r="44" spans="6:25" ht="11.25">
      <c r="F44" s="59"/>
      <c r="G44" s="59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</row>
    <row r="45" spans="6:25" ht="11.25">
      <c r="F45" s="59"/>
      <c r="G45" s="59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</row>
    <row r="46" spans="6:25" ht="11.25">
      <c r="F46" s="59"/>
      <c r="G46" s="59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</row>
    <row r="47" spans="6:25" ht="11.25">
      <c r="F47" s="59"/>
      <c r="G47" s="59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</row>
    <row r="48" spans="6:25" ht="11.25">
      <c r="F48" s="59"/>
      <c r="G48" s="59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</row>
    <row r="49" spans="6:25" ht="11.25">
      <c r="F49" s="59"/>
      <c r="G49" s="59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</row>
    <row r="50" spans="6:25" ht="11.25">
      <c r="F50" s="59"/>
      <c r="G50" s="59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</row>
    <row r="51" spans="6:25" ht="11.25">
      <c r="F51" s="59"/>
      <c r="G51" s="59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</row>
    <row r="52" spans="6:25" ht="11.25">
      <c r="F52" s="59"/>
      <c r="G52" s="59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</row>
    <row r="53" spans="6:25" ht="11.25">
      <c r="F53" s="59"/>
      <c r="G53" s="59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</row>
    <row r="54" spans="6:25" ht="11.25">
      <c r="F54" s="59"/>
      <c r="G54" s="59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</row>
    <row r="55" spans="6:25" ht="11.25">
      <c r="F55" s="59"/>
      <c r="G55" s="59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</row>
    <row r="56" spans="6:25" ht="11.25">
      <c r="F56" s="59"/>
      <c r="G56" s="59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</row>
    <row r="57" spans="6:25" ht="11.25">
      <c r="F57" s="59"/>
      <c r="G57" s="59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</row>
    <row r="58" spans="6:25" ht="11.25">
      <c r="F58" s="59"/>
      <c r="G58" s="59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</row>
    <row r="59" spans="6:25" ht="11.25">
      <c r="F59" s="59"/>
      <c r="G59" s="59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</row>
    <row r="60" spans="6:25" ht="11.25">
      <c r="F60" s="59"/>
      <c r="G60" s="59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</row>
    <row r="61" spans="6:25" ht="11.25">
      <c r="F61" s="59"/>
      <c r="G61" s="59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</row>
    <row r="62" spans="6:25" ht="11.25">
      <c r="F62" s="59"/>
      <c r="G62" s="59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</row>
    <row r="63" spans="6:25" ht="11.25">
      <c r="F63" s="59"/>
      <c r="G63" s="59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</row>
    <row r="64" spans="6:25" ht="11.25">
      <c r="F64" s="59"/>
      <c r="G64" s="59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</row>
    <row r="65" spans="6:25" ht="11.25">
      <c r="F65" s="59"/>
      <c r="G65" s="59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</row>
    <row r="66" spans="6:25" ht="11.25">
      <c r="F66" s="59"/>
      <c r="G66" s="59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</row>
    <row r="67" spans="6:25" ht="11.25">
      <c r="F67" s="59"/>
      <c r="G67" s="59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</row>
    <row r="68" spans="6:25" ht="11.25">
      <c r="F68" s="59"/>
      <c r="G68" s="59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</row>
    <row r="69" spans="6:25" ht="11.25">
      <c r="F69" s="59"/>
      <c r="G69" s="59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</row>
    <row r="70" spans="6:25" ht="11.25">
      <c r="F70" s="59"/>
      <c r="G70" s="59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</row>
    <row r="71" spans="6:25" ht="11.25">
      <c r="F71" s="59"/>
      <c r="G71" s="59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</row>
    <row r="72" spans="6:25" ht="11.25">
      <c r="F72" s="59"/>
      <c r="G72" s="59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</row>
    <row r="73" spans="6:25" ht="11.25">
      <c r="F73" s="59"/>
      <c r="G73" s="59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</row>
    <row r="74" spans="6:25" ht="11.25">
      <c r="F74" s="59"/>
      <c r="G74" s="59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</row>
    <row r="75" spans="6:25" ht="11.25">
      <c r="F75" s="59"/>
      <c r="G75" s="59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</row>
    <row r="76" spans="6:25" ht="11.25">
      <c r="F76" s="59"/>
      <c r="G76" s="59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</row>
    <row r="77" spans="6:25" ht="11.25">
      <c r="F77" s="59"/>
      <c r="G77" s="59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</row>
    <row r="78" spans="6:25" ht="11.25">
      <c r="F78" s="59"/>
      <c r="G78" s="59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</row>
    <row r="79" spans="6:25" ht="11.25">
      <c r="F79" s="59"/>
      <c r="G79" s="59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</row>
    <row r="80" spans="6:25" ht="11.25">
      <c r="F80" s="59"/>
      <c r="G80" s="59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</row>
    <row r="81" spans="6:25" ht="11.25">
      <c r="F81" s="59"/>
      <c r="G81" s="59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</row>
    <row r="82" spans="6:25" ht="11.25">
      <c r="F82" s="59"/>
      <c r="G82" s="59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</row>
    <row r="83" spans="6:25" ht="11.25">
      <c r="F83" s="59"/>
      <c r="G83" s="59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</row>
    <row r="84" spans="6:25" ht="11.25">
      <c r="F84" s="59"/>
      <c r="G84" s="59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</row>
    <row r="85" spans="6:25" ht="11.25">
      <c r="F85" s="59"/>
      <c r="G85" s="59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</row>
    <row r="86" spans="6:25" ht="11.25">
      <c r="F86" s="59"/>
      <c r="G86" s="59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</row>
    <row r="87" spans="6:25" ht="11.25">
      <c r="F87" s="59"/>
      <c r="G87" s="59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</row>
    <row r="88" spans="6:25" ht="11.25">
      <c r="F88" s="59"/>
      <c r="G88" s="59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</row>
    <row r="89" spans="6:25" ht="11.25">
      <c r="F89" s="59"/>
      <c r="G89" s="59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</row>
    <row r="90" spans="6:25" ht="11.25">
      <c r="F90" s="59"/>
      <c r="G90" s="59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</row>
    <row r="91" spans="6:25" ht="11.25">
      <c r="F91" s="59"/>
      <c r="G91" s="59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</row>
    <row r="92" spans="6:25" ht="11.25">
      <c r="F92" s="59"/>
      <c r="G92" s="59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</row>
    <row r="93" spans="6:25" ht="11.25">
      <c r="F93" s="59"/>
      <c r="G93" s="59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</row>
    <row r="94" spans="6:25" ht="11.25">
      <c r="F94" s="59"/>
      <c r="G94" s="59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</row>
    <row r="95" spans="6:25" ht="11.25">
      <c r="F95" s="59"/>
      <c r="G95" s="59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</row>
    <row r="96" spans="6:25" ht="11.25">
      <c r="F96" s="59"/>
      <c r="G96" s="59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</row>
    <row r="97" spans="6:25" ht="11.25">
      <c r="F97" s="59"/>
      <c r="G97" s="59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</row>
    <row r="98" spans="6:25" ht="11.25">
      <c r="F98" s="59"/>
      <c r="G98" s="59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</row>
    <row r="99" spans="6:25" ht="11.25">
      <c r="F99" s="59"/>
      <c r="G99" s="59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</row>
    <row r="100" spans="6:25" ht="11.25">
      <c r="F100" s="59"/>
      <c r="G100" s="59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</row>
    <row r="101" spans="6:25" ht="11.25">
      <c r="F101" s="59"/>
      <c r="G101" s="59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</row>
    <row r="102" spans="6:25" ht="11.25">
      <c r="F102" s="59"/>
      <c r="G102" s="59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</row>
    <row r="103" spans="6:25" ht="11.25">
      <c r="F103" s="59"/>
      <c r="G103" s="59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</row>
    <row r="104" spans="6:25" ht="11.25">
      <c r="F104" s="59"/>
      <c r="G104" s="59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</row>
    <row r="105" spans="6:25" ht="11.25">
      <c r="F105" s="59"/>
      <c r="G105" s="59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</row>
    <row r="106" spans="6:25" ht="11.25">
      <c r="F106" s="59"/>
      <c r="G106" s="59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</row>
    <row r="107" spans="6:25" ht="11.25">
      <c r="F107" s="59"/>
      <c r="G107" s="59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</row>
    <row r="108" spans="6:25" ht="11.25">
      <c r="F108" s="59"/>
      <c r="G108" s="59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</row>
    <row r="109" spans="6:25" ht="11.25">
      <c r="F109" s="59"/>
      <c r="G109" s="59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</row>
    <row r="110" spans="6:25" ht="11.25">
      <c r="F110" s="59"/>
      <c r="G110" s="59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</row>
    <row r="111" spans="6:25" ht="11.25">
      <c r="F111" s="59"/>
      <c r="G111" s="59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</row>
    <row r="112" spans="6:25" ht="11.25">
      <c r="F112" s="59"/>
      <c r="G112" s="59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</row>
    <row r="113" spans="6:25" ht="11.25">
      <c r="F113" s="59"/>
      <c r="G113" s="59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</row>
    <row r="114" spans="6:25" ht="11.25">
      <c r="F114" s="59"/>
      <c r="G114" s="59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</row>
    <row r="115" spans="6:25" ht="11.25">
      <c r="F115" s="59"/>
      <c r="G115" s="59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</row>
    <row r="116" spans="6:25" ht="11.25">
      <c r="F116" s="59"/>
      <c r="G116" s="59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</row>
    <row r="117" spans="6:25" ht="11.25">
      <c r="F117" s="59"/>
      <c r="G117" s="59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</row>
    <row r="118" spans="6:25" ht="11.25">
      <c r="F118" s="59"/>
      <c r="G118" s="59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</row>
    <row r="119" spans="6:25" ht="11.25">
      <c r="F119" s="59"/>
      <c r="G119" s="59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</row>
    <row r="120" spans="6:25" ht="11.25">
      <c r="F120" s="59"/>
      <c r="G120" s="59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</row>
    <row r="121" spans="6:25" ht="11.25">
      <c r="F121" s="59"/>
      <c r="G121" s="59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</row>
    <row r="122" spans="6:25" ht="11.25">
      <c r="F122" s="59"/>
      <c r="G122" s="59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</row>
    <row r="123" spans="6:25" ht="11.25">
      <c r="F123" s="59"/>
      <c r="G123" s="59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</row>
    <row r="124" spans="6:25" ht="11.25">
      <c r="F124" s="59"/>
      <c r="G124" s="59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</row>
    <row r="125" spans="6:25" ht="11.25">
      <c r="F125" s="59"/>
      <c r="G125" s="59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</row>
    <row r="126" spans="6:25" ht="11.25">
      <c r="F126" s="59"/>
      <c r="G126" s="59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</row>
    <row r="127" spans="6:25" ht="11.25">
      <c r="F127" s="59"/>
      <c r="G127" s="59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</row>
    <row r="128" spans="6:25" ht="11.25">
      <c r="F128" s="59"/>
      <c r="G128" s="59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</row>
    <row r="129" spans="6:25" ht="11.25">
      <c r="F129" s="59"/>
      <c r="G129" s="59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</row>
    <row r="130" spans="6:25" ht="11.25">
      <c r="F130" s="59"/>
      <c r="G130" s="59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</row>
    <row r="131" spans="6:25" ht="11.25">
      <c r="F131" s="59"/>
      <c r="G131" s="59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</row>
    <row r="132" spans="6:25" ht="11.25">
      <c r="F132" s="59"/>
      <c r="G132" s="59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</row>
    <row r="133" spans="6:25" ht="11.25">
      <c r="F133" s="59"/>
      <c r="G133" s="59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</row>
    <row r="134" spans="6:25" ht="11.25">
      <c r="F134" s="59"/>
      <c r="G134" s="59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</row>
    <row r="135" spans="6:25" ht="11.25">
      <c r="F135" s="59"/>
      <c r="G135" s="59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</row>
    <row r="136" spans="6:25" ht="11.25">
      <c r="F136" s="59"/>
      <c r="G136" s="59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</row>
    <row r="137" spans="6:25" ht="11.25">
      <c r="F137" s="59"/>
      <c r="G137" s="59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</row>
    <row r="138" spans="6:25" ht="11.25">
      <c r="F138" s="59"/>
      <c r="G138" s="59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</row>
    <row r="139" spans="6:25" ht="11.25">
      <c r="F139" s="59"/>
      <c r="G139" s="59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</row>
    <row r="140" spans="6:25" ht="11.25">
      <c r="F140" s="59"/>
      <c r="G140" s="59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</row>
    <row r="141" spans="6:25" ht="11.25">
      <c r="F141" s="59"/>
      <c r="G141" s="59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</row>
    <row r="142" spans="6:25" ht="11.25">
      <c r="F142" s="59"/>
      <c r="G142" s="59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</row>
    <row r="143" spans="6:25" ht="11.25">
      <c r="F143" s="59"/>
      <c r="G143" s="59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</row>
    <row r="144" spans="6:25" ht="11.25">
      <c r="F144" s="59"/>
      <c r="G144" s="59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</row>
    <row r="145" spans="6:25" ht="11.25">
      <c r="F145" s="59"/>
      <c r="G145" s="59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</row>
    <row r="146" spans="6:25" ht="11.25">
      <c r="F146" s="59"/>
      <c r="G146" s="59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</row>
    <row r="147" spans="6:25" ht="11.25">
      <c r="F147" s="59"/>
      <c r="G147" s="59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</row>
    <row r="148" spans="6:25" ht="11.25">
      <c r="F148" s="59"/>
      <c r="G148" s="59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</row>
    <row r="149" spans="6:25" ht="11.25">
      <c r="F149" s="59"/>
      <c r="G149" s="59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</row>
    <row r="150" spans="6:25" ht="11.25">
      <c r="F150" s="59"/>
      <c r="G150" s="59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</row>
    <row r="151" spans="6:25" ht="11.25">
      <c r="F151" s="59"/>
      <c r="G151" s="59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</row>
    <row r="152" spans="6:25" ht="11.25">
      <c r="F152" s="59"/>
      <c r="G152" s="59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</row>
    <row r="153" spans="6:25" ht="11.25">
      <c r="F153" s="59"/>
      <c r="G153" s="59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</row>
    <row r="154" spans="6:25" ht="11.25">
      <c r="F154" s="59"/>
      <c r="G154" s="59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</row>
    <row r="155" spans="6:25" ht="11.25">
      <c r="F155" s="59"/>
      <c r="G155" s="59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</row>
    <row r="156" spans="6:25" ht="11.25">
      <c r="F156" s="59"/>
      <c r="G156" s="59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</row>
    <row r="157" spans="6:25" ht="11.25">
      <c r="F157" s="59"/>
      <c r="G157" s="59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</row>
    <row r="158" spans="6:25" ht="11.25">
      <c r="F158" s="59"/>
      <c r="G158" s="59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</row>
    <row r="159" spans="6:25" ht="11.25">
      <c r="F159" s="59"/>
      <c r="G159" s="59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</row>
    <row r="160" spans="6:25" ht="11.25">
      <c r="F160" s="59"/>
      <c r="G160" s="59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</row>
    <row r="161" spans="6:25" ht="11.25">
      <c r="F161" s="59"/>
      <c r="G161" s="59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</row>
    <row r="162" spans="6:25" ht="11.25">
      <c r="F162" s="59"/>
      <c r="G162" s="59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</row>
    <row r="163" spans="6:25" ht="11.25">
      <c r="F163" s="59"/>
      <c r="G163" s="59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</row>
    <row r="164" spans="6:25" ht="11.25">
      <c r="F164" s="59"/>
      <c r="G164" s="59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</row>
    <row r="165" spans="6:25" ht="11.25">
      <c r="F165" s="59"/>
      <c r="G165" s="59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</row>
    <row r="166" spans="6:25" ht="11.25">
      <c r="F166" s="59"/>
      <c r="G166" s="59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</row>
    <row r="167" spans="6:25" ht="11.25">
      <c r="F167" s="59"/>
      <c r="G167" s="59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</row>
    <row r="168" spans="6:25" ht="11.25">
      <c r="F168" s="59"/>
      <c r="G168" s="59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</row>
    <row r="169" spans="6:25" ht="11.25">
      <c r="F169" s="59"/>
      <c r="G169" s="59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</row>
    <row r="170" spans="6:25" ht="11.25">
      <c r="F170" s="59"/>
      <c r="G170" s="59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</row>
    <row r="171" spans="6:25" ht="11.25">
      <c r="F171" s="59"/>
      <c r="G171" s="59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</row>
    <row r="172" spans="6:25" ht="11.25">
      <c r="F172" s="59"/>
      <c r="G172" s="59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</row>
    <row r="173" spans="6:25" ht="11.25">
      <c r="F173" s="59"/>
      <c r="G173" s="59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</row>
    <row r="174" spans="6:25" ht="11.25">
      <c r="F174" s="59"/>
      <c r="G174" s="59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</row>
    <row r="175" spans="6:25" ht="11.25">
      <c r="F175" s="59"/>
      <c r="G175" s="59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</row>
    <row r="176" spans="6:25" ht="11.25">
      <c r="F176" s="59"/>
      <c r="G176" s="59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</row>
    <row r="177" spans="6:25" ht="11.25">
      <c r="F177" s="59"/>
      <c r="G177" s="59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</row>
    <row r="178" spans="6:25" ht="11.25">
      <c r="F178" s="59"/>
      <c r="G178" s="59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</row>
    <row r="179" spans="6:25" ht="11.25">
      <c r="F179" s="59"/>
      <c r="G179" s="59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</row>
    <row r="180" spans="6:25" ht="11.25">
      <c r="F180" s="59"/>
      <c r="G180" s="59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</row>
    <row r="181" spans="6:25" ht="11.25">
      <c r="F181" s="59"/>
      <c r="G181" s="59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</row>
    <row r="182" spans="6:25" ht="11.25">
      <c r="F182" s="59"/>
      <c r="G182" s="59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</row>
    <row r="183" spans="6:25" ht="11.25">
      <c r="F183" s="59"/>
      <c r="G183" s="59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</row>
    <row r="184" spans="6:25" ht="11.25">
      <c r="F184" s="59"/>
      <c r="G184" s="59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</row>
    <row r="185" spans="6:25" ht="11.25">
      <c r="F185" s="59"/>
      <c r="G185" s="59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</row>
    <row r="186" spans="6:25" ht="11.25">
      <c r="F186" s="59"/>
      <c r="G186" s="59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</row>
    <row r="187" spans="6:25" ht="11.25">
      <c r="F187" s="59"/>
      <c r="G187" s="59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</row>
    <row r="188" spans="6:25" ht="11.25">
      <c r="F188" s="59"/>
      <c r="G188" s="59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</row>
    <row r="189" spans="6:25" ht="11.25">
      <c r="F189" s="59"/>
      <c r="G189" s="59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</row>
    <row r="190" spans="6:25" ht="11.25">
      <c r="F190" s="59"/>
      <c r="G190" s="59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</row>
    <row r="191" spans="6:25" ht="11.25">
      <c r="F191" s="59"/>
      <c r="G191" s="59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</row>
    <row r="192" spans="6:25" ht="11.25">
      <c r="F192" s="59"/>
      <c r="G192" s="59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</row>
    <row r="193" spans="6:25" ht="11.25">
      <c r="F193" s="59"/>
      <c r="G193" s="59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</row>
    <row r="194" spans="6:25" ht="11.25">
      <c r="F194" s="59"/>
      <c r="G194" s="59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</row>
    <row r="195" spans="6:25" ht="11.25">
      <c r="F195" s="59"/>
      <c r="G195" s="59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</row>
    <row r="196" spans="6:25" ht="11.25">
      <c r="F196" s="59"/>
      <c r="G196" s="59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</row>
    <row r="197" spans="6:25" ht="11.25">
      <c r="F197" s="59"/>
      <c r="G197" s="59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</row>
    <row r="198" spans="6:25" ht="11.25">
      <c r="F198" s="59"/>
      <c r="G198" s="59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</row>
    <row r="199" spans="6:25" ht="11.25">
      <c r="F199" s="59"/>
      <c r="G199" s="59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</row>
    <row r="200" spans="6:25" ht="11.25">
      <c r="F200" s="59"/>
      <c r="G200" s="59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</row>
    <row r="201" spans="6:25" ht="11.25">
      <c r="F201" s="59"/>
      <c r="G201" s="59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</row>
    <row r="202" spans="6:25" ht="11.25">
      <c r="F202" s="59"/>
      <c r="G202" s="59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</row>
    <row r="203" spans="6:25" ht="11.25">
      <c r="F203" s="59"/>
      <c r="G203" s="59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</row>
    <row r="204" spans="6:25" ht="11.25">
      <c r="F204" s="59"/>
      <c r="G204" s="59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</row>
    <row r="205" spans="6:25" ht="11.25">
      <c r="F205" s="59"/>
      <c r="G205" s="59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</row>
    <row r="206" spans="6:25" ht="11.25">
      <c r="F206" s="59"/>
      <c r="G206" s="59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</row>
    <row r="207" spans="6:25" ht="11.25">
      <c r="F207" s="59"/>
      <c r="G207" s="59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</row>
    <row r="208" spans="6:25" ht="11.25">
      <c r="F208" s="59"/>
      <c r="G208" s="59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</row>
    <row r="209" spans="6:25" ht="11.25">
      <c r="F209" s="59"/>
      <c r="G209" s="59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</row>
    <row r="210" spans="6:25" ht="11.25">
      <c r="F210" s="59"/>
      <c r="G210" s="59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</row>
    <row r="211" spans="6:25" ht="11.25">
      <c r="F211" s="59"/>
      <c r="G211" s="59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</row>
    <row r="212" spans="6:25" ht="11.25">
      <c r="F212" s="59"/>
      <c r="G212" s="59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</row>
    <row r="213" spans="6:25" ht="11.25">
      <c r="F213" s="59"/>
      <c r="G213" s="59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</row>
    <row r="214" spans="6:25" ht="11.25">
      <c r="F214" s="59"/>
      <c r="G214" s="59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</row>
    <row r="215" spans="6:25" ht="11.25">
      <c r="F215" s="59"/>
      <c r="G215" s="59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</row>
    <row r="216" spans="6:25" ht="11.25">
      <c r="F216" s="59"/>
      <c r="G216" s="59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</row>
    <row r="217" spans="6:25" ht="11.25">
      <c r="F217" s="59"/>
      <c r="G217" s="59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</row>
    <row r="218" spans="6:25" ht="11.25">
      <c r="F218" s="59"/>
      <c r="G218" s="59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</row>
    <row r="219" spans="6:25" ht="11.25">
      <c r="F219" s="59"/>
      <c r="G219" s="59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</row>
    <row r="220" spans="6:25" ht="11.25">
      <c r="F220" s="59"/>
      <c r="G220" s="59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</row>
    <row r="221" spans="6:25" ht="11.25">
      <c r="F221" s="59"/>
      <c r="G221" s="59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</row>
    <row r="222" spans="6:25" ht="11.25">
      <c r="F222" s="59"/>
      <c r="G222" s="59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</row>
    <row r="223" spans="6:25" ht="11.25">
      <c r="F223" s="59"/>
      <c r="G223" s="59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</row>
    <row r="224" spans="6:25" ht="11.25">
      <c r="F224" s="59"/>
      <c r="G224" s="59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</row>
    <row r="225" spans="6:25" ht="11.25">
      <c r="F225" s="59"/>
      <c r="G225" s="59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</row>
    <row r="226" spans="6:25" ht="11.25">
      <c r="F226" s="59"/>
      <c r="G226" s="59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</row>
    <row r="227" spans="6:25" ht="11.25">
      <c r="F227" s="59"/>
      <c r="G227" s="59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</row>
    <row r="228" spans="6:25" ht="11.25">
      <c r="F228" s="59"/>
      <c r="G228" s="59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</row>
    <row r="229" spans="6:25" ht="11.25">
      <c r="F229" s="59"/>
      <c r="G229" s="59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</row>
    <row r="230" spans="6:25" ht="11.25">
      <c r="F230" s="59"/>
      <c r="G230" s="59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</row>
    <row r="231" spans="6:25" ht="11.25">
      <c r="F231" s="59"/>
      <c r="G231" s="59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</row>
    <row r="232" spans="6:25" ht="11.25">
      <c r="F232" s="59"/>
      <c r="G232" s="59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</row>
    <row r="233" spans="6:25" ht="11.25">
      <c r="F233" s="59"/>
      <c r="G233" s="59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</row>
    <row r="234" spans="6:25" ht="11.25">
      <c r="F234" s="59"/>
      <c r="G234" s="59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</row>
    <row r="235" spans="6:25" ht="11.25">
      <c r="F235" s="59"/>
      <c r="G235" s="59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</row>
    <row r="236" spans="6:25" ht="11.25">
      <c r="F236" s="59"/>
      <c r="G236" s="59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</row>
    <row r="237" spans="6:25" ht="11.25">
      <c r="F237" s="59"/>
      <c r="G237" s="59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</row>
    <row r="238" spans="6:25" ht="11.25">
      <c r="F238" s="59"/>
      <c r="G238" s="59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</row>
    <row r="239" spans="6:25" ht="11.25">
      <c r="F239" s="59"/>
      <c r="G239" s="59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</row>
    <row r="240" spans="6:25" ht="11.25">
      <c r="F240" s="59"/>
      <c r="G240" s="59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</row>
    <row r="241" spans="6:25" ht="11.25">
      <c r="F241" s="59"/>
      <c r="G241" s="59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</row>
    <row r="242" spans="6:25" ht="11.25">
      <c r="F242" s="59"/>
      <c r="G242" s="59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</row>
    <row r="243" spans="6:25" ht="11.25">
      <c r="F243" s="59"/>
      <c r="G243" s="59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</row>
    <row r="244" spans="6:25" ht="11.25">
      <c r="F244" s="59"/>
      <c r="G244" s="59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</row>
    <row r="245" spans="6:25" ht="11.25">
      <c r="F245" s="59"/>
      <c r="G245" s="59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</row>
    <row r="246" spans="6:25" ht="11.25">
      <c r="F246" s="59"/>
      <c r="G246" s="59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</row>
    <row r="247" spans="6:25" ht="11.25">
      <c r="F247" s="59"/>
      <c r="G247" s="59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</row>
    <row r="248" spans="6:25" ht="11.25">
      <c r="F248" s="59"/>
      <c r="G248" s="59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</row>
    <row r="249" spans="6:25" ht="11.25">
      <c r="F249" s="59"/>
      <c r="G249" s="59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</row>
    <row r="250" spans="6:25" ht="11.25">
      <c r="F250" s="59"/>
      <c r="G250" s="59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</row>
    <row r="251" spans="6:25" ht="11.25">
      <c r="F251" s="59"/>
      <c r="G251" s="59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</row>
    <row r="252" spans="6:25" ht="11.25">
      <c r="F252" s="59"/>
      <c r="G252" s="59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</row>
    <row r="253" spans="6:25" ht="11.25">
      <c r="F253" s="59"/>
      <c r="G253" s="59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</row>
    <row r="254" spans="6:25" ht="11.25">
      <c r="F254" s="59"/>
      <c r="G254" s="59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</row>
    <row r="255" spans="6:25" ht="11.25">
      <c r="F255" s="59"/>
      <c r="G255" s="59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</row>
    <row r="256" spans="6:25" ht="11.25">
      <c r="F256" s="59"/>
      <c r="G256" s="59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</row>
    <row r="257" spans="6:25" ht="11.25">
      <c r="F257" s="59"/>
      <c r="G257" s="59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</row>
    <row r="258" spans="6:25" ht="11.25">
      <c r="F258" s="59"/>
      <c r="G258" s="59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</row>
    <row r="259" spans="6:25" ht="11.25">
      <c r="F259" s="59"/>
      <c r="G259" s="59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</row>
    <row r="260" spans="6:25" ht="11.25">
      <c r="F260" s="59"/>
      <c r="G260" s="59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</row>
    <row r="261" spans="6:25" ht="11.25">
      <c r="F261" s="59"/>
      <c r="G261" s="59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</row>
    <row r="262" spans="6:25" ht="11.25">
      <c r="F262" s="59"/>
      <c r="G262" s="59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</row>
    <row r="263" spans="6:25" ht="11.25">
      <c r="F263" s="59"/>
      <c r="G263" s="59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</row>
    <row r="264" spans="6:25" ht="11.25">
      <c r="F264" s="59"/>
      <c r="G264" s="59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</row>
    <row r="265" spans="6:25" ht="11.25">
      <c r="F265" s="59"/>
      <c r="G265" s="59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</row>
    <row r="266" spans="6:25" ht="11.25">
      <c r="F266" s="59"/>
      <c r="G266" s="59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</row>
    <row r="267" spans="6:25" ht="11.25">
      <c r="F267" s="59"/>
      <c r="G267" s="59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</row>
    <row r="268" spans="6:25" ht="11.25">
      <c r="F268" s="59"/>
      <c r="G268" s="59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</row>
    <row r="269" spans="6:25" ht="11.25">
      <c r="F269" s="59"/>
      <c r="G269" s="59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</row>
    <row r="270" spans="6:25" ht="11.25">
      <c r="F270" s="59"/>
      <c r="G270" s="59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</row>
    <row r="271" spans="6:25" ht="11.25">
      <c r="F271" s="59"/>
      <c r="G271" s="59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</row>
    <row r="272" spans="6:25" ht="11.25">
      <c r="F272" s="59"/>
      <c r="G272" s="59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</row>
    <row r="273" spans="6:25" ht="11.25">
      <c r="F273" s="59"/>
      <c r="G273" s="59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</row>
    <row r="274" spans="6:25" ht="11.25">
      <c r="F274" s="59"/>
      <c r="G274" s="59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</row>
    <row r="275" spans="6:25" ht="11.25">
      <c r="F275" s="59"/>
      <c r="G275" s="59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</row>
    <row r="276" spans="6:25" ht="11.25">
      <c r="F276" s="59"/>
      <c r="G276" s="59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</row>
    <row r="277" spans="6:25" ht="11.25">
      <c r="F277" s="59"/>
      <c r="G277" s="59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</row>
    <row r="278" spans="6:25" ht="11.25">
      <c r="F278" s="59"/>
      <c r="G278" s="59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</row>
    <row r="279" spans="6:25" ht="11.25">
      <c r="F279" s="59"/>
      <c r="G279" s="59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</row>
    <row r="280" spans="6:25" ht="11.25">
      <c r="F280" s="59"/>
      <c r="G280" s="59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</row>
    <row r="281" spans="6:25" ht="11.25">
      <c r="F281" s="59"/>
      <c r="G281" s="59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</row>
    <row r="282" spans="6:25" ht="11.25">
      <c r="F282" s="59"/>
      <c r="G282" s="59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</row>
    <row r="283" spans="6:25" ht="11.25">
      <c r="F283" s="59"/>
      <c r="G283" s="59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</row>
    <row r="284" spans="6:25" ht="11.25">
      <c r="F284" s="59"/>
      <c r="G284" s="59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</row>
    <row r="285" spans="6:25" ht="11.25">
      <c r="F285" s="59"/>
      <c r="G285" s="59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</row>
    <row r="286" spans="6:25" ht="11.25">
      <c r="F286" s="59"/>
      <c r="G286" s="59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</row>
    <row r="287" spans="6:25" ht="11.25">
      <c r="F287" s="59"/>
      <c r="G287" s="59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</row>
    <row r="288" spans="6:25" ht="11.25">
      <c r="F288" s="59"/>
      <c r="G288" s="59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</row>
    <row r="289" spans="6:25" ht="11.25">
      <c r="F289" s="59"/>
      <c r="G289" s="59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</row>
    <row r="290" spans="6:25" ht="11.25">
      <c r="F290" s="59"/>
      <c r="G290" s="59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</row>
    <row r="291" spans="6:25" ht="11.25">
      <c r="F291" s="59"/>
      <c r="G291" s="59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</row>
    <row r="292" spans="6:25" ht="11.25">
      <c r="F292" s="59"/>
      <c r="G292" s="59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</row>
    <row r="293" spans="6:25" ht="11.25">
      <c r="F293" s="59"/>
      <c r="G293" s="59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</row>
    <row r="294" spans="6:25" ht="11.25">
      <c r="F294" s="59"/>
      <c r="G294" s="59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</row>
    <row r="295" spans="6:25" ht="11.25">
      <c r="F295" s="59"/>
      <c r="G295" s="59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</row>
    <row r="296" spans="6:25" ht="11.25">
      <c r="F296" s="59"/>
      <c r="G296" s="59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</row>
    <row r="297" spans="6:25" ht="11.25">
      <c r="F297" s="59"/>
      <c r="G297" s="59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</row>
    <row r="298" spans="6:25" ht="11.25">
      <c r="F298" s="59"/>
      <c r="G298" s="59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</row>
    <row r="299" spans="6:25" ht="11.25">
      <c r="F299" s="59"/>
      <c r="G299" s="59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</row>
    <row r="300" spans="6:25" ht="11.25">
      <c r="F300" s="59"/>
      <c r="G300" s="59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</row>
    <row r="301" spans="6:25" ht="11.25">
      <c r="F301" s="59"/>
      <c r="G301" s="59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</row>
    <row r="302" spans="6:25" ht="11.25">
      <c r="F302" s="59"/>
      <c r="G302" s="59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</row>
    <row r="303" spans="6:25" ht="11.25">
      <c r="F303" s="59"/>
      <c r="G303" s="59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</row>
    <row r="304" spans="6:25" ht="11.25">
      <c r="F304" s="59"/>
      <c r="G304" s="59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</row>
    <row r="305" spans="6:25" ht="11.25">
      <c r="F305" s="59"/>
      <c r="G305" s="59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</row>
    <row r="306" spans="6:25" ht="11.25">
      <c r="F306" s="59"/>
      <c r="G306" s="59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</row>
    <row r="307" spans="6:25" ht="11.25">
      <c r="F307" s="59"/>
      <c r="G307" s="59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</row>
    <row r="308" spans="6:25" ht="11.25">
      <c r="F308" s="59"/>
      <c r="G308" s="59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</row>
    <row r="309" spans="6:25" ht="11.25">
      <c r="F309" s="59"/>
      <c r="G309" s="59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</row>
    <row r="310" spans="6:25" ht="11.25">
      <c r="F310" s="59"/>
      <c r="G310" s="59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</row>
    <row r="311" spans="6:25" ht="11.25">
      <c r="F311" s="59"/>
      <c r="G311" s="59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</row>
    <row r="312" spans="6:25" ht="11.25">
      <c r="F312" s="59"/>
      <c r="G312" s="59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</row>
    <row r="313" spans="6:25" ht="11.25">
      <c r="F313" s="59"/>
      <c r="G313" s="59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</row>
    <row r="314" spans="6:25" ht="11.25">
      <c r="F314" s="59"/>
      <c r="G314" s="59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</row>
    <row r="315" spans="6:25" ht="11.25">
      <c r="F315" s="59"/>
      <c r="G315" s="59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</row>
    <row r="316" spans="6:25" ht="11.25">
      <c r="F316" s="59"/>
      <c r="G316" s="59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</row>
    <row r="317" spans="6:25" ht="11.25">
      <c r="F317" s="59"/>
      <c r="G317" s="59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</row>
    <row r="318" spans="6:25" ht="11.25">
      <c r="F318" s="59"/>
      <c r="G318" s="59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</row>
    <row r="319" spans="6:25" ht="11.25">
      <c r="F319" s="59"/>
      <c r="G319" s="59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</row>
    <row r="320" spans="6:25" ht="11.25">
      <c r="F320" s="59"/>
      <c r="G320" s="59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</row>
    <row r="321" spans="6:25" ht="11.25">
      <c r="F321" s="59"/>
      <c r="G321" s="59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</row>
    <row r="322" spans="6:25" ht="11.25">
      <c r="F322" s="59"/>
      <c r="G322" s="59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</row>
    <row r="323" spans="6:25" ht="11.25">
      <c r="F323" s="59"/>
      <c r="G323" s="59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</row>
    <row r="324" spans="6:25" ht="11.25">
      <c r="F324" s="59"/>
      <c r="G324" s="59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</row>
    <row r="325" spans="6:25" ht="11.25">
      <c r="F325" s="59"/>
      <c r="G325" s="59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</row>
    <row r="326" spans="6:25" ht="11.25">
      <c r="F326" s="59"/>
      <c r="G326" s="59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</row>
    <row r="327" spans="6:25" ht="11.25">
      <c r="F327" s="59"/>
      <c r="G327" s="59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</row>
    <row r="328" spans="6:25" ht="11.25">
      <c r="F328" s="59"/>
      <c r="G328" s="59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</row>
    <row r="329" spans="6:25" ht="11.25">
      <c r="F329" s="59"/>
      <c r="G329" s="59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</row>
    <row r="330" spans="6:25" ht="11.25">
      <c r="F330" s="59"/>
      <c r="G330" s="59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</row>
    <row r="331" spans="6:25" ht="11.25">
      <c r="F331" s="59"/>
      <c r="G331" s="59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</row>
    <row r="332" spans="6:25" ht="11.25">
      <c r="F332" s="59"/>
      <c r="G332" s="59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</row>
    <row r="333" spans="6:25" ht="11.25">
      <c r="F333" s="59"/>
      <c r="G333" s="59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</row>
    <row r="334" spans="6:25" ht="11.25">
      <c r="F334" s="59"/>
      <c r="G334" s="59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</row>
    <row r="335" spans="6:25" ht="11.25">
      <c r="F335" s="59"/>
      <c r="G335" s="59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</row>
    <row r="336" spans="6:25" ht="11.25">
      <c r="F336" s="59"/>
      <c r="G336" s="59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</row>
    <row r="337" spans="6:25" ht="11.25">
      <c r="F337" s="59"/>
      <c r="G337" s="59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</row>
    <row r="338" spans="6:25" ht="11.25">
      <c r="F338" s="59"/>
      <c r="G338" s="59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</row>
    <row r="339" spans="6:25" ht="11.25">
      <c r="F339" s="59"/>
      <c r="G339" s="59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</row>
    <row r="340" spans="6:25" ht="11.25">
      <c r="F340" s="59"/>
      <c r="G340" s="59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</row>
    <row r="341" spans="6:25" ht="11.25">
      <c r="F341" s="59"/>
      <c r="G341" s="59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</row>
    <row r="342" spans="6:25" ht="11.25">
      <c r="F342" s="59"/>
      <c r="G342" s="59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</row>
    <row r="343" spans="6:25" ht="11.25">
      <c r="F343" s="59"/>
      <c r="G343" s="59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</row>
    <row r="344" spans="6:25" ht="11.25">
      <c r="F344" s="59"/>
      <c r="G344" s="59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</row>
    <row r="345" spans="6:25" ht="11.25">
      <c r="F345" s="59"/>
      <c r="G345" s="59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</row>
    <row r="346" spans="6:25" ht="11.25">
      <c r="F346" s="59"/>
      <c r="G346" s="59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</row>
    <row r="347" spans="6:25" ht="11.25">
      <c r="F347" s="59"/>
      <c r="G347" s="59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</row>
    <row r="348" spans="6:25" ht="11.25">
      <c r="F348" s="59"/>
      <c r="G348" s="59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</row>
    <row r="349" spans="6:25" ht="11.25">
      <c r="F349" s="59"/>
      <c r="G349" s="59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</row>
    <row r="350" spans="6:25" ht="11.25">
      <c r="F350" s="59"/>
      <c r="G350" s="59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</row>
    <row r="351" spans="6:25" ht="11.25">
      <c r="F351" s="59"/>
      <c r="G351" s="59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</row>
    <row r="352" spans="6:25" ht="11.25">
      <c r="F352" s="59"/>
      <c r="G352" s="59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</row>
    <row r="353" spans="6:25" ht="11.25">
      <c r="F353" s="59"/>
      <c r="G353" s="59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</row>
    <row r="354" spans="6:25" ht="11.25">
      <c r="F354" s="59"/>
      <c r="G354" s="59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</row>
    <row r="355" spans="6:25" ht="11.25">
      <c r="F355" s="59"/>
      <c r="G355" s="59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</row>
    <row r="356" spans="6:25" ht="11.25">
      <c r="F356" s="59"/>
      <c r="G356" s="59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</row>
    <row r="357" spans="6:25" ht="11.25">
      <c r="F357" s="59"/>
      <c r="G357" s="59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</row>
    <row r="358" spans="6:25" ht="11.25">
      <c r="F358" s="59"/>
      <c r="G358" s="59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</row>
    <row r="359" spans="6:25" ht="11.25">
      <c r="F359" s="59"/>
      <c r="G359" s="59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</row>
    <row r="360" spans="6:25" ht="11.25">
      <c r="F360" s="59"/>
      <c r="G360" s="59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</row>
    <row r="361" spans="6:25" ht="11.25">
      <c r="F361" s="59"/>
      <c r="G361" s="59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</row>
    <row r="362" spans="6:25" ht="11.25">
      <c r="F362" s="59"/>
      <c r="G362" s="59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</row>
    <row r="363" spans="6:25" ht="11.25">
      <c r="F363" s="59"/>
      <c r="G363" s="59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</row>
    <row r="364" spans="6:25" ht="11.25">
      <c r="F364" s="59"/>
      <c r="G364" s="59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</row>
    <row r="365" spans="6:25" ht="11.25">
      <c r="F365" s="59"/>
      <c r="G365" s="59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</row>
    <row r="366" spans="6:25" ht="11.25">
      <c r="F366" s="59"/>
      <c r="G366" s="59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</row>
    <row r="367" spans="6:25" ht="11.25">
      <c r="F367" s="59"/>
      <c r="G367" s="59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</row>
    <row r="368" spans="6:25" ht="11.25">
      <c r="F368" s="59"/>
      <c r="G368" s="59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</row>
    <row r="369" spans="6:25" ht="11.25">
      <c r="F369" s="59"/>
      <c r="G369" s="59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</row>
    <row r="370" spans="6:25" ht="11.25">
      <c r="F370" s="59"/>
      <c r="G370" s="59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</row>
    <row r="371" spans="6:25" ht="11.25">
      <c r="F371" s="59"/>
      <c r="G371" s="59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</row>
    <row r="372" spans="6:25" ht="11.25">
      <c r="F372" s="59"/>
      <c r="G372" s="59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</row>
    <row r="373" spans="6:25" ht="11.25">
      <c r="F373" s="59"/>
      <c r="G373" s="59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</row>
    <row r="374" spans="6:25" ht="11.25">
      <c r="F374" s="59"/>
      <c r="G374" s="59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</row>
    <row r="375" spans="6:25" ht="11.25">
      <c r="F375" s="59"/>
      <c r="G375" s="59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</row>
    <row r="376" spans="6:25" ht="11.25">
      <c r="F376" s="59"/>
      <c r="G376" s="59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</row>
    <row r="377" spans="6:25" ht="11.25">
      <c r="F377" s="59"/>
      <c r="G377" s="59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</row>
    <row r="378" spans="6:25" ht="11.25">
      <c r="F378" s="59"/>
      <c r="G378" s="59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</row>
    <row r="379" spans="6:25" ht="11.25">
      <c r="F379" s="59"/>
      <c r="G379" s="59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</row>
    <row r="380" spans="6:25" ht="11.25">
      <c r="F380" s="59"/>
      <c r="G380" s="59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</row>
    <row r="381" spans="6:25" ht="11.25">
      <c r="F381" s="59"/>
      <c r="G381" s="59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</row>
    <row r="382" spans="6:25" ht="11.25">
      <c r="F382" s="59"/>
      <c r="G382" s="59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</row>
    <row r="383" spans="6:25" ht="11.25">
      <c r="F383" s="59"/>
      <c r="G383" s="59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</row>
    <row r="384" spans="6:25" ht="11.25">
      <c r="F384" s="59"/>
      <c r="G384" s="59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</row>
    <row r="385" spans="6:25" ht="11.25">
      <c r="F385" s="59"/>
      <c r="G385" s="59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</row>
    <row r="386" spans="6:25" ht="11.25">
      <c r="F386" s="59"/>
      <c r="G386" s="59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</row>
    <row r="387" spans="6:25" ht="11.25">
      <c r="F387" s="59"/>
      <c r="G387" s="59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</row>
    <row r="388" spans="6:25" ht="11.25">
      <c r="F388" s="59"/>
      <c r="G388" s="59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</row>
    <row r="389" spans="6:25" ht="11.25">
      <c r="F389" s="59"/>
      <c r="G389" s="59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</row>
    <row r="390" spans="6:25" ht="11.25">
      <c r="F390" s="59"/>
      <c r="G390" s="59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</row>
    <row r="391" spans="6:25" ht="11.25">
      <c r="F391" s="59"/>
      <c r="G391" s="59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</row>
    <row r="392" spans="6:25" ht="11.25">
      <c r="F392" s="59"/>
      <c r="G392" s="59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</row>
    <row r="393" spans="6:25" ht="11.25">
      <c r="F393" s="59"/>
      <c r="G393" s="59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</row>
    <row r="394" spans="6:25" ht="11.25">
      <c r="F394" s="59"/>
      <c r="G394" s="59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</row>
    <row r="395" spans="6:25" ht="11.25">
      <c r="F395" s="59"/>
      <c r="G395" s="59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</row>
    <row r="396" spans="6:25" ht="11.25">
      <c r="F396" s="59"/>
      <c r="G396" s="59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</row>
    <row r="397" spans="6:25" ht="11.25">
      <c r="F397" s="59"/>
      <c r="G397" s="59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</row>
    <row r="398" spans="6:25" ht="11.25">
      <c r="F398" s="59"/>
      <c r="G398" s="59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</row>
    <row r="399" spans="6:25" ht="11.25">
      <c r="F399" s="59"/>
      <c r="G399" s="59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</row>
    <row r="400" spans="6:25" ht="11.25">
      <c r="F400" s="59"/>
      <c r="G400" s="59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</row>
    <row r="401" spans="6:25" ht="11.25">
      <c r="F401" s="59"/>
      <c r="G401" s="59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</row>
    <row r="402" spans="6:25" ht="11.25">
      <c r="F402" s="59"/>
      <c r="G402" s="59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</row>
    <row r="403" spans="6:25" ht="11.25">
      <c r="F403" s="59"/>
      <c r="G403" s="59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</row>
    <row r="404" spans="6:25" ht="11.25">
      <c r="F404" s="59"/>
      <c r="G404" s="59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</row>
    <row r="405" spans="6:25" ht="11.25">
      <c r="F405" s="59"/>
      <c r="G405" s="59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</row>
    <row r="406" spans="6:25" ht="11.25">
      <c r="F406" s="59"/>
      <c r="G406" s="59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</row>
    <row r="407" spans="6:25" ht="11.25">
      <c r="F407" s="59"/>
      <c r="G407" s="59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</row>
    <row r="408" spans="6:25" ht="11.25">
      <c r="F408" s="59"/>
      <c r="G408" s="59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</row>
    <row r="409" spans="6:25" ht="11.25">
      <c r="F409" s="59"/>
      <c r="G409" s="59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</row>
    <row r="410" spans="6:25" ht="11.25">
      <c r="F410" s="59"/>
      <c r="G410" s="59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</row>
    <row r="411" spans="6:25" ht="11.25">
      <c r="F411" s="59"/>
      <c r="G411" s="59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</row>
    <row r="412" spans="6:25" ht="11.25">
      <c r="F412" s="59"/>
      <c r="G412" s="59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</row>
    <row r="413" spans="6:25" ht="11.25">
      <c r="F413" s="59"/>
      <c r="G413" s="59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</row>
    <row r="414" spans="6:25" ht="11.25">
      <c r="F414" s="59"/>
      <c r="G414" s="59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</row>
    <row r="415" spans="6:25" ht="11.25">
      <c r="F415" s="59"/>
      <c r="G415" s="59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</row>
    <row r="416" spans="6:25" ht="11.25">
      <c r="F416" s="59"/>
      <c r="G416" s="59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</row>
    <row r="417" spans="6:25" ht="11.25">
      <c r="F417" s="59"/>
      <c r="G417" s="59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</row>
    <row r="418" spans="6:25" ht="11.25">
      <c r="F418" s="59"/>
      <c r="G418" s="59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</row>
    <row r="419" spans="6:25" ht="11.25">
      <c r="F419" s="59"/>
      <c r="G419" s="59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</row>
    <row r="420" spans="6:25" ht="11.25">
      <c r="F420" s="59"/>
      <c r="G420" s="59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</row>
    <row r="421" spans="6:25" ht="11.25">
      <c r="F421" s="59"/>
      <c r="G421" s="59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</row>
    <row r="422" spans="6:25" ht="11.25">
      <c r="F422" s="59"/>
      <c r="G422" s="59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</row>
    <row r="423" spans="6:25" ht="11.25">
      <c r="F423" s="59"/>
      <c r="G423" s="59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</row>
    <row r="424" spans="6:25" ht="11.25">
      <c r="F424" s="59"/>
      <c r="G424" s="59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</row>
    <row r="425" spans="6:25" ht="11.25">
      <c r="F425" s="59"/>
      <c r="G425" s="59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</row>
    <row r="426" spans="6:25" ht="11.25">
      <c r="F426" s="59"/>
      <c r="G426" s="59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</row>
    <row r="427" spans="6:25" ht="11.25">
      <c r="F427" s="59"/>
      <c r="G427" s="59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</row>
    <row r="428" spans="6:25" ht="11.25">
      <c r="F428" s="59"/>
      <c r="G428" s="59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</row>
    <row r="429" spans="6:25" ht="11.25">
      <c r="F429" s="59"/>
      <c r="G429" s="59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</row>
    <row r="430" spans="6:25" ht="11.25">
      <c r="F430" s="59"/>
      <c r="G430" s="59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</row>
    <row r="431" spans="6:25" ht="11.25">
      <c r="F431" s="59"/>
      <c r="G431" s="59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</row>
    <row r="432" spans="6:25" ht="11.25">
      <c r="F432" s="59"/>
      <c r="G432" s="59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</row>
    <row r="433" spans="6:25" ht="11.25">
      <c r="F433" s="59"/>
      <c r="G433" s="59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</row>
    <row r="434" spans="6:25" ht="11.25">
      <c r="F434" s="59"/>
      <c r="G434" s="59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</row>
    <row r="435" spans="6:25" ht="11.25">
      <c r="F435" s="59"/>
      <c r="G435" s="59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</row>
    <row r="436" spans="6:25" ht="11.25">
      <c r="F436" s="59"/>
      <c r="G436" s="59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</row>
    <row r="437" spans="6:25" ht="11.25">
      <c r="F437" s="59"/>
      <c r="G437" s="59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</row>
    <row r="438" spans="6:25" ht="11.25">
      <c r="F438" s="59"/>
      <c r="G438" s="59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</row>
    <row r="439" spans="6:25" ht="11.25">
      <c r="F439" s="59"/>
      <c r="G439" s="59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</row>
    <row r="440" spans="6:25" ht="11.25">
      <c r="F440" s="59"/>
      <c r="G440" s="59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</row>
    <row r="441" spans="6:25" ht="11.25">
      <c r="F441" s="59"/>
      <c r="G441" s="59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</row>
    <row r="442" spans="6:25" ht="11.25">
      <c r="F442" s="59"/>
      <c r="G442" s="59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</row>
    <row r="443" spans="6:25" ht="11.25">
      <c r="F443" s="59"/>
      <c r="G443" s="59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</row>
    <row r="444" spans="6:25" ht="11.25">
      <c r="F444" s="59"/>
      <c r="G444" s="59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</row>
    <row r="445" spans="6:25" ht="11.25">
      <c r="F445" s="59"/>
      <c r="G445" s="59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</row>
    <row r="446" spans="6:25" ht="11.25">
      <c r="F446" s="59"/>
      <c r="G446" s="59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</row>
    <row r="447" spans="6:25" ht="11.25">
      <c r="F447" s="59"/>
      <c r="G447" s="59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</row>
    <row r="448" spans="6:25" ht="11.25">
      <c r="F448" s="59"/>
      <c r="G448" s="59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</row>
    <row r="449" spans="6:25" ht="11.25">
      <c r="F449" s="59"/>
      <c r="G449" s="59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</row>
    <row r="450" spans="6:25" ht="11.25">
      <c r="F450" s="59"/>
      <c r="G450" s="59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</row>
    <row r="451" spans="6:25" ht="11.25">
      <c r="F451" s="59"/>
      <c r="G451" s="59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</row>
    <row r="452" spans="6:25" ht="11.25">
      <c r="F452" s="59"/>
      <c r="G452" s="59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</row>
    <row r="453" spans="6:25" ht="11.25">
      <c r="F453" s="59"/>
      <c r="G453" s="59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</row>
    <row r="454" spans="6:25" ht="11.25">
      <c r="F454" s="59"/>
      <c r="G454" s="59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</row>
    <row r="455" spans="6:25" ht="11.25">
      <c r="F455" s="59"/>
      <c r="G455" s="59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</row>
    <row r="456" spans="6:25" ht="11.25">
      <c r="F456" s="59"/>
      <c r="G456" s="59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</row>
    <row r="457" spans="6:25" ht="11.25">
      <c r="F457" s="59"/>
      <c r="G457" s="59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</row>
    <row r="458" spans="6:25" ht="11.25">
      <c r="F458" s="59"/>
      <c r="G458" s="59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</row>
    <row r="459" spans="6:25" ht="11.25">
      <c r="F459" s="59"/>
      <c r="G459" s="59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</row>
    <row r="460" spans="6:25" ht="11.25">
      <c r="F460" s="59"/>
      <c r="G460" s="59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</row>
    <row r="461" spans="6:25" ht="11.25">
      <c r="F461" s="59"/>
      <c r="G461" s="59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</row>
    <row r="462" spans="6:25" ht="11.25">
      <c r="F462" s="59"/>
      <c r="G462" s="59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</row>
    <row r="463" spans="6:25" ht="11.25">
      <c r="F463" s="59"/>
      <c r="G463" s="59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</row>
    <row r="464" spans="6:25" ht="11.25">
      <c r="F464" s="59"/>
      <c r="G464" s="59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</row>
    <row r="465" spans="6:25" ht="11.25">
      <c r="F465" s="59"/>
      <c r="G465" s="59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</row>
    <row r="466" spans="6:25" ht="11.25">
      <c r="F466" s="59"/>
      <c r="G466" s="59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</row>
    <row r="467" spans="6:25" ht="11.25">
      <c r="F467" s="59"/>
      <c r="G467" s="59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</row>
    <row r="468" spans="6:25" ht="11.25">
      <c r="F468" s="59"/>
      <c r="G468" s="59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</row>
    <row r="469" spans="6:25" ht="11.25">
      <c r="F469" s="59"/>
      <c r="G469" s="59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</row>
    <row r="470" spans="6:25" ht="11.25">
      <c r="F470" s="59"/>
      <c r="G470" s="59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</row>
    <row r="471" spans="6:25" ht="11.25">
      <c r="F471" s="59"/>
      <c r="G471" s="59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</row>
    <row r="472" spans="6:25" ht="11.25">
      <c r="F472" s="59"/>
      <c r="G472" s="59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</row>
    <row r="473" spans="6:25" ht="11.25">
      <c r="F473" s="59"/>
      <c r="G473" s="59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</row>
    <row r="474" spans="6:25" ht="11.25">
      <c r="F474" s="59"/>
      <c r="G474" s="59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</row>
    <row r="475" spans="6:25" ht="11.25">
      <c r="F475" s="59"/>
      <c r="G475" s="59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</row>
    <row r="476" spans="6:25" ht="11.25">
      <c r="F476" s="59"/>
      <c r="G476" s="59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</row>
    <row r="477" spans="6:25" ht="11.25">
      <c r="F477" s="59"/>
      <c r="G477" s="59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</row>
    <row r="478" spans="6:25" ht="11.25">
      <c r="F478" s="59"/>
      <c r="G478" s="59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</row>
    <row r="479" spans="6:25" ht="11.25">
      <c r="F479" s="59"/>
      <c r="G479" s="59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</row>
    <row r="480" spans="6:25" ht="11.25">
      <c r="F480" s="59"/>
      <c r="G480" s="59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</row>
    <row r="481" spans="6:25" ht="11.25">
      <c r="F481" s="59"/>
      <c r="G481" s="59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</row>
    <row r="482" spans="6:25" ht="11.25">
      <c r="F482" s="59"/>
      <c r="G482" s="59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</row>
    <row r="483" spans="6:25" ht="11.25">
      <c r="F483" s="59"/>
      <c r="G483" s="59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</row>
    <row r="484" spans="6:25" ht="11.25">
      <c r="F484" s="59"/>
      <c r="G484" s="59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</row>
    <row r="485" spans="6:25" ht="11.25">
      <c r="F485" s="59"/>
      <c r="G485" s="59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</row>
    <row r="486" spans="6:25" ht="11.25">
      <c r="F486" s="59"/>
      <c r="G486" s="59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</row>
    <row r="487" spans="6:25" ht="11.25">
      <c r="F487" s="59"/>
      <c r="G487" s="59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</row>
    <row r="488" spans="6:25" ht="11.25">
      <c r="F488" s="59"/>
      <c r="G488" s="59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</row>
    <row r="489" spans="6:25" ht="11.25">
      <c r="F489" s="59"/>
      <c r="G489" s="59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</row>
    <row r="490" spans="6:25" ht="11.25">
      <c r="F490" s="59"/>
      <c r="G490" s="59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</row>
    <row r="491" spans="6:25" ht="11.25">
      <c r="F491" s="59"/>
      <c r="G491" s="59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</row>
    <row r="492" spans="6:25" ht="11.25">
      <c r="F492" s="59"/>
      <c r="G492" s="59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</row>
    <row r="493" spans="6:25" ht="11.25">
      <c r="F493" s="59"/>
      <c r="G493" s="59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</row>
    <row r="494" spans="6:25" ht="11.25">
      <c r="F494" s="59"/>
      <c r="G494" s="59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</row>
    <row r="495" spans="6:25" ht="11.25">
      <c r="F495" s="59"/>
      <c r="G495" s="59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</row>
    <row r="496" spans="6:25" ht="11.25">
      <c r="F496" s="59"/>
      <c r="G496" s="59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</row>
    <row r="497" spans="6:25" ht="11.25">
      <c r="F497" s="59"/>
      <c r="G497" s="59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</row>
    <row r="498" spans="6:25" ht="11.25">
      <c r="F498" s="59"/>
      <c r="G498" s="59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</row>
    <row r="499" spans="6:25" ht="11.25">
      <c r="F499" s="59"/>
      <c r="G499" s="59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</row>
    <row r="500" spans="6:25" ht="11.25">
      <c r="F500" s="59"/>
      <c r="G500" s="59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</row>
    <row r="501" spans="6:25" ht="11.25">
      <c r="F501" s="59"/>
      <c r="G501" s="59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</row>
    <row r="502" spans="6:25" ht="11.25">
      <c r="F502" s="59"/>
      <c r="G502" s="59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</row>
    <row r="503" spans="6:25" ht="11.25">
      <c r="F503" s="59"/>
      <c r="G503" s="59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</row>
    <row r="504" spans="6:25" ht="11.25">
      <c r="F504" s="59"/>
      <c r="G504" s="59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</row>
    <row r="505" spans="6:25" ht="11.25">
      <c r="F505" s="59"/>
      <c r="G505" s="59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</row>
    <row r="506" spans="6:25" ht="11.25">
      <c r="F506" s="59"/>
      <c r="G506" s="59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</row>
    <row r="507" spans="6:25" ht="11.25">
      <c r="F507" s="59"/>
      <c r="G507" s="59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</row>
    <row r="508" spans="6:25" ht="11.25">
      <c r="F508" s="59"/>
      <c r="G508" s="59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</row>
    <row r="509" spans="6:25" ht="11.25">
      <c r="F509" s="59"/>
      <c r="G509" s="59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</row>
    <row r="510" spans="6:25" ht="11.25">
      <c r="F510" s="59"/>
      <c r="G510" s="59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</row>
    <row r="511" spans="6:25" ht="11.25">
      <c r="F511" s="59"/>
      <c r="G511" s="59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</row>
    <row r="512" spans="6:25" ht="11.25">
      <c r="F512" s="59"/>
      <c r="G512" s="59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</row>
    <row r="513" spans="6:25" ht="11.25">
      <c r="F513" s="59"/>
      <c r="G513" s="59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</row>
    <row r="514" spans="6:25" ht="11.25">
      <c r="F514" s="59"/>
      <c r="G514" s="59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</row>
    <row r="515" spans="6:25" ht="11.25">
      <c r="F515" s="59"/>
      <c r="G515" s="59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</row>
    <row r="516" spans="6:25" ht="11.25">
      <c r="F516" s="59"/>
      <c r="G516" s="59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</row>
    <row r="517" spans="6:25" ht="11.25">
      <c r="F517" s="59"/>
      <c r="G517" s="59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</row>
    <row r="518" spans="6:25" ht="11.25">
      <c r="F518" s="59"/>
      <c r="G518" s="59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</row>
    <row r="519" spans="6:25" ht="11.25">
      <c r="F519" s="59"/>
      <c r="G519" s="59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</row>
    <row r="520" spans="6:25" ht="11.25">
      <c r="F520" s="59"/>
      <c r="G520" s="59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</row>
    <row r="521" spans="6:25" ht="11.25">
      <c r="F521" s="59"/>
      <c r="G521" s="59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</row>
    <row r="522" spans="6:25" ht="11.25">
      <c r="F522" s="59"/>
      <c r="G522" s="59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</row>
    <row r="523" spans="6:25" ht="11.25">
      <c r="F523" s="59"/>
      <c r="G523" s="59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</row>
    <row r="524" spans="6:25" ht="11.25">
      <c r="F524" s="59"/>
      <c r="G524" s="59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</row>
    <row r="525" spans="6:25" ht="11.25">
      <c r="F525" s="59"/>
      <c r="G525" s="59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</row>
    <row r="526" spans="6:25" ht="11.25">
      <c r="F526" s="59"/>
      <c r="G526" s="59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</row>
    <row r="527" spans="6:25" ht="11.25">
      <c r="F527" s="59"/>
      <c r="G527" s="59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</row>
    <row r="528" spans="6:25" ht="11.25">
      <c r="F528" s="59"/>
      <c r="G528" s="59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</row>
    <row r="529" spans="6:25" ht="11.25">
      <c r="F529" s="59"/>
      <c r="G529" s="59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</row>
    <row r="530" spans="6:25" ht="11.25">
      <c r="F530" s="59"/>
      <c r="G530" s="59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</row>
    <row r="531" spans="6:25" ht="11.25">
      <c r="F531" s="59"/>
      <c r="G531" s="59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</row>
    <row r="532" spans="6:25" ht="11.25">
      <c r="F532" s="59"/>
      <c r="G532" s="59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</row>
    <row r="533" spans="6:25" ht="11.25">
      <c r="F533" s="59"/>
      <c r="G533" s="59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</row>
    <row r="534" spans="6:25" ht="11.25">
      <c r="F534" s="59"/>
      <c r="G534" s="59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</row>
    <row r="535" spans="6:25" ht="11.25">
      <c r="F535" s="59"/>
      <c r="G535" s="59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</row>
    <row r="536" spans="6:25" ht="11.25">
      <c r="F536" s="59"/>
      <c r="G536" s="59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</row>
    <row r="537" spans="6:25" ht="11.25">
      <c r="F537" s="59"/>
      <c r="G537" s="59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</row>
    <row r="538" spans="6:25" ht="11.25">
      <c r="F538" s="59"/>
      <c r="G538" s="59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</row>
    <row r="539" spans="6:25" ht="11.25">
      <c r="F539" s="59"/>
      <c r="G539" s="59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</row>
    <row r="540" spans="6:25" ht="11.25">
      <c r="F540" s="59"/>
      <c r="G540" s="59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</row>
    <row r="541" spans="6:25" ht="11.25">
      <c r="F541" s="59"/>
      <c r="G541" s="59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</row>
    <row r="542" spans="6:25" ht="11.25">
      <c r="F542" s="59"/>
      <c r="G542" s="59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</row>
    <row r="543" spans="6:25" ht="11.25">
      <c r="F543" s="59"/>
      <c r="G543" s="59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</row>
    <row r="544" spans="6:25" ht="11.25">
      <c r="F544" s="59"/>
      <c r="G544" s="59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</row>
    <row r="545" spans="6:25" ht="11.25">
      <c r="F545" s="59"/>
      <c r="G545" s="59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</row>
    <row r="546" spans="6:25" ht="11.25">
      <c r="F546" s="59"/>
      <c r="G546" s="59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</row>
    <row r="547" spans="6:25" ht="11.25">
      <c r="F547" s="59"/>
      <c r="G547" s="59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</row>
    <row r="548" spans="6:25" ht="11.25">
      <c r="F548" s="59"/>
      <c r="G548" s="59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</row>
    <row r="549" spans="6:25" ht="11.25">
      <c r="F549" s="59"/>
      <c r="G549" s="59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</row>
    <row r="550" spans="6:25" ht="11.25">
      <c r="F550" s="59"/>
      <c r="G550" s="59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</row>
    <row r="551" spans="6:25" ht="11.25">
      <c r="F551" s="59"/>
      <c r="G551" s="59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</row>
    <row r="552" spans="6:25" ht="11.25">
      <c r="F552" s="59"/>
      <c r="G552" s="59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</row>
    <row r="553" spans="6:25" ht="11.25">
      <c r="F553" s="59"/>
      <c r="G553" s="59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</row>
    <row r="554" spans="6:25" ht="11.25">
      <c r="F554" s="59"/>
      <c r="G554" s="59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</row>
    <row r="555" spans="6:25" ht="11.25">
      <c r="F555" s="59"/>
      <c r="G555" s="59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</row>
    <row r="556" spans="6:25" ht="11.25">
      <c r="F556" s="59"/>
      <c r="G556" s="59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</row>
    <row r="557" spans="6:25" ht="11.25">
      <c r="F557" s="59"/>
      <c r="G557" s="59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</row>
    <row r="558" spans="6:25" ht="11.25">
      <c r="F558" s="59"/>
      <c r="G558" s="59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</row>
    <row r="559" spans="6:25" ht="11.25">
      <c r="F559" s="59"/>
      <c r="G559" s="59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</row>
    <row r="560" spans="6:25" ht="11.25">
      <c r="F560" s="59"/>
      <c r="G560" s="59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</row>
    <row r="561" spans="6:25" ht="11.25">
      <c r="F561" s="59"/>
      <c r="G561" s="59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</row>
    <row r="562" spans="6:25" ht="11.25">
      <c r="F562" s="59"/>
      <c r="G562" s="59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</row>
    <row r="563" spans="6:25" ht="11.25">
      <c r="F563" s="59"/>
      <c r="G563" s="59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</row>
    <row r="564" spans="6:25" ht="11.25">
      <c r="F564" s="59"/>
      <c r="G564" s="59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</row>
    <row r="565" spans="6:25" ht="11.25">
      <c r="F565" s="59"/>
      <c r="G565" s="59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</row>
    <row r="566" spans="6:25" ht="11.25">
      <c r="F566" s="59"/>
      <c r="G566" s="59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</row>
    <row r="567" spans="6:25" ht="11.25">
      <c r="F567" s="59"/>
      <c r="G567" s="59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</row>
    <row r="568" spans="6:25" ht="11.25">
      <c r="F568" s="59"/>
      <c r="G568" s="59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</row>
    <row r="569" spans="6:25" ht="11.25">
      <c r="F569" s="59"/>
      <c r="G569" s="59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</row>
    <row r="570" spans="6:25" ht="11.25">
      <c r="F570" s="59"/>
      <c r="G570" s="59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</row>
    <row r="571" spans="6:25" ht="11.25">
      <c r="F571" s="59"/>
      <c r="G571" s="59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</row>
    <row r="572" spans="6:25" ht="11.25">
      <c r="F572" s="59"/>
      <c r="G572" s="59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</row>
    <row r="573" spans="6:25" ht="11.25">
      <c r="F573" s="59"/>
      <c r="G573" s="59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</row>
    <row r="574" spans="6:25" ht="11.25">
      <c r="F574" s="59"/>
      <c r="G574" s="59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</row>
    <row r="575" spans="6:25" ht="11.25">
      <c r="F575" s="59"/>
      <c r="G575" s="59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</row>
    <row r="576" spans="6:25" ht="11.25">
      <c r="F576" s="59"/>
      <c r="G576" s="59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</row>
    <row r="577" spans="6:25" ht="11.25">
      <c r="F577" s="59"/>
      <c r="G577" s="59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</row>
    <row r="578" spans="6:25" ht="11.25">
      <c r="F578" s="59"/>
      <c r="G578" s="59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</row>
    <row r="579" spans="6:25" ht="11.25">
      <c r="F579" s="59"/>
      <c r="G579" s="59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</row>
    <row r="580" spans="6:25" ht="11.25">
      <c r="F580" s="59"/>
      <c r="G580" s="59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</row>
    <row r="581" spans="6:25" ht="11.25">
      <c r="F581" s="59"/>
      <c r="G581" s="59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</row>
    <row r="582" spans="6:25" ht="11.25">
      <c r="F582" s="59"/>
      <c r="G582" s="59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</row>
    <row r="583" spans="6:25" ht="11.25">
      <c r="F583" s="59"/>
      <c r="G583" s="59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</row>
    <row r="584" spans="6:25" ht="11.25">
      <c r="F584" s="59"/>
      <c r="G584" s="59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</row>
    <row r="585" spans="6:25" ht="11.25">
      <c r="F585" s="59"/>
      <c r="G585" s="59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</row>
    <row r="586" spans="6:25" ht="11.25">
      <c r="F586" s="59"/>
      <c r="G586" s="59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</row>
    <row r="587" spans="6:25" ht="11.25">
      <c r="F587" s="59"/>
      <c r="G587" s="59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</row>
    <row r="588" spans="6:25" ht="11.25">
      <c r="F588" s="59"/>
      <c r="G588" s="59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</row>
    <row r="589" spans="6:25" ht="11.25">
      <c r="F589" s="59"/>
      <c r="G589" s="59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</row>
    <row r="590" spans="6:25" ht="11.25">
      <c r="F590" s="59"/>
      <c r="G590" s="59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</row>
    <row r="591" spans="6:25" ht="11.25">
      <c r="F591" s="59"/>
      <c r="G591" s="59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</row>
    <row r="592" spans="6:25" ht="11.25">
      <c r="F592" s="59"/>
      <c r="G592" s="59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</row>
    <row r="593" spans="6:25" ht="11.25">
      <c r="F593" s="59"/>
      <c r="G593" s="59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</row>
    <row r="594" spans="6:25" ht="11.25">
      <c r="F594" s="59"/>
      <c r="G594" s="59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</row>
    <row r="595" spans="6:25" ht="11.25">
      <c r="F595" s="59"/>
      <c r="G595" s="59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</row>
    <row r="596" spans="6:25" ht="11.25">
      <c r="F596" s="59"/>
      <c r="G596" s="59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</row>
    <row r="597" spans="6:25" ht="11.25">
      <c r="F597" s="59"/>
      <c r="G597" s="59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</row>
    <row r="598" spans="6:25" ht="11.25">
      <c r="F598" s="59"/>
      <c r="G598" s="59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</row>
    <row r="599" spans="6:25" ht="11.25">
      <c r="F599" s="59"/>
      <c r="G599" s="59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</row>
    <row r="600" spans="6:25" ht="11.25">
      <c r="F600" s="59"/>
      <c r="G600" s="59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</row>
    <row r="601" spans="6:25" ht="11.25">
      <c r="F601" s="59"/>
      <c r="G601" s="59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</row>
    <row r="602" spans="6:25" ht="11.25">
      <c r="F602" s="59"/>
      <c r="G602" s="59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</row>
    <row r="603" spans="6:25" ht="11.25">
      <c r="F603" s="59"/>
      <c r="G603" s="59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</row>
    <row r="604" spans="6:25" ht="11.25">
      <c r="F604" s="59"/>
      <c r="G604" s="59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</row>
    <row r="605" spans="6:25" ht="11.25">
      <c r="F605" s="59"/>
      <c r="G605" s="59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</row>
    <row r="606" spans="6:25" ht="11.25">
      <c r="F606" s="59"/>
      <c r="G606" s="59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</row>
    <row r="607" spans="6:25" ht="11.25">
      <c r="F607" s="59"/>
      <c r="G607" s="59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</row>
    <row r="608" spans="6:25" ht="11.25">
      <c r="F608" s="59"/>
      <c r="G608" s="59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</row>
    <row r="609" spans="6:25" ht="11.25">
      <c r="F609" s="59"/>
      <c r="G609" s="59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</row>
    <row r="610" spans="6:25" ht="11.25">
      <c r="F610" s="59"/>
      <c r="G610" s="59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</row>
    <row r="611" spans="6:25" ht="11.25">
      <c r="F611" s="59"/>
      <c r="G611" s="59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</row>
    <row r="612" spans="6:25" ht="11.25">
      <c r="F612" s="59"/>
      <c r="G612" s="59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</row>
    <row r="613" spans="6:25" ht="11.25">
      <c r="F613" s="59"/>
      <c r="G613" s="59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</row>
    <row r="614" spans="6:25" ht="11.25">
      <c r="F614" s="59"/>
      <c r="G614" s="59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</row>
    <row r="615" spans="6:25" ht="11.25">
      <c r="F615" s="59"/>
      <c r="G615" s="59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</row>
    <row r="616" spans="6:25" ht="11.25">
      <c r="F616" s="59"/>
      <c r="G616" s="59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</row>
    <row r="617" spans="6:25" ht="11.25">
      <c r="F617" s="59"/>
      <c r="G617" s="59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</row>
    <row r="618" spans="6:25" ht="11.25">
      <c r="F618" s="59"/>
      <c r="G618" s="59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</row>
    <row r="619" spans="6:25" ht="11.25">
      <c r="F619" s="59"/>
      <c r="G619" s="59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</row>
    <row r="620" spans="6:25" ht="11.25">
      <c r="F620" s="59"/>
      <c r="G620" s="59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</row>
    <row r="621" spans="6:25" ht="11.25">
      <c r="F621" s="59"/>
      <c r="G621" s="59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</row>
    <row r="622" spans="6:25" ht="11.25">
      <c r="F622" s="59"/>
      <c r="G622" s="59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</row>
    <row r="623" spans="6:25" ht="11.25">
      <c r="F623" s="59"/>
      <c r="G623" s="59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</row>
    <row r="624" spans="6:25" ht="11.25">
      <c r="F624" s="59"/>
      <c r="G624" s="59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</row>
    <row r="625" spans="6:25" ht="11.25">
      <c r="F625" s="59"/>
      <c r="G625" s="59"/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</row>
    <row r="626" spans="6:25" ht="11.25">
      <c r="F626" s="59"/>
      <c r="G626" s="59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</row>
    <row r="627" spans="6:25" ht="11.25">
      <c r="F627" s="59"/>
      <c r="G627" s="59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</row>
    <row r="628" spans="6:25" ht="11.25">
      <c r="F628" s="59"/>
      <c r="G628" s="59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</row>
    <row r="629" spans="6:25" ht="11.25">
      <c r="F629" s="59"/>
      <c r="G629" s="59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</row>
    <row r="630" spans="6:25" ht="11.25">
      <c r="F630" s="59"/>
      <c r="G630" s="59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</row>
    <row r="631" spans="6:25" ht="11.25">
      <c r="F631" s="59"/>
      <c r="G631" s="59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</row>
    <row r="632" spans="6:25" ht="11.25">
      <c r="F632" s="59"/>
      <c r="G632" s="59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</row>
    <row r="633" spans="6:25" ht="11.25">
      <c r="F633" s="59"/>
      <c r="G633" s="59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</row>
    <row r="634" spans="6:25" ht="11.25">
      <c r="F634" s="59"/>
      <c r="G634" s="59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</row>
    <row r="635" spans="6:25" ht="11.25">
      <c r="F635" s="59"/>
      <c r="G635" s="59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</row>
    <row r="636" spans="6:25" ht="11.25">
      <c r="F636" s="59"/>
      <c r="G636" s="59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</row>
    <row r="637" spans="6:25" ht="11.25">
      <c r="F637" s="59"/>
      <c r="G637" s="59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</row>
    <row r="638" spans="6:25" ht="11.25">
      <c r="F638" s="59"/>
      <c r="G638" s="59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</row>
    <row r="639" spans="6:25" ht="11.25">
      <c r="F639" s="59"/>
      <c r="G639" s="59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</row>
    <row r="640" spans="6:25" ht="11.25">
      <c r="F640" s="59"/>
      <c r="G640" s="59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</row>
    <row r="641" spans="6:25" ht="11.25">
      <c r="F641" s="59"/>
      <c r="G641" s="59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</row>
    <row r="642" spans="6:25" ht="11.25">
      <c r="F642" s="59"/>
      <c r="G642" s="59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</row>
    <row r="643" spans="6:25" ht="11.25">
      <c r="F643" s="59"/>
      <c r="G643" s="59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</row>
    <row r="644" spans="6:25" ht="11.25">
      <c r="F644" s="59"/>
      <c r="G644" s="59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</row>
    <row r="645" spans="6:25" ht="11.25">
      <c r="F645" s="59"/>
      <c r="G645" s="59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</row>
    <row r="646" spans="6:25" ht="11.25">
      <c r="F646" s="59"/>
      <c r="G646" s="59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</row>
    <row r="647" spans="6:25" ht="11.25">
      <c r="F647" s="59"/>
      <c r="G647" s="59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</row>
    <row r="648" spans="6:25" ht="11.25">
      <c r="F648" s="59"/>
      <c r="G648" s="59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</row>
    <row r="649" spans="6:25" ht="11.25">
      <c r="F649" s="59"/>
      <c r="G649" s="59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</row>
    <row r="650" spans="6:25" ht="11.25">
      <c r="F650" s="59"/>
      <c r="G650" s="59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</row>
    <row r="651" spans="6:25" ht="11.25">
      <c r="F651" s="59"/>
      <c r="G651" s="59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</row>
    <row r="652" spans="6:25" ht="11.25">
      <c r="F652" s="59"/>
      <c r="G652" s="59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</row>
    <row r="653" spans="6:25" ht="11.25">
      <c r="F653" s="59"/>
      <c r="G653" s="59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</row>
    <row r="654" spans="6:25" ht="11.25">
      <c r="F654" s="59"/>
      <c r="G654" s="59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</row>
    <row r="655" spans="6:25" ht="11.25">
      <c r="F655" s="59"/>
      <c r="G655" s="59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</row>
    <row r="656" spans="6:25" ht="11.25">
      <c r="F656" s="59"/>
      <c r="G656" s="59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</row>
    <row r="657" spans="6:25" ht="11.25">
      <c r="F657" s="59"/>
      <c r="G657" s="59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</row>
    <row r="658" spans="6:25" ht="11.25">
      <c r="F658" s="59"/>
      <c r="G658" s="59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</row>
    <row r="659" spans="6:25" ht="11.25">
      <c r="F659" s="59"/>
      <c r="G659" s="59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</row>
    <row r="660" spans="6:25" ht="11.25">
      <c r="F660" s="59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</row>
    <row r="661" spans="6:25" ht="11.25">
      <c r="F661" s="59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</row>
    <row r="662" spans="6:25" ht="11.25">
      <c r="F662" s="59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</row>
    <row r="663" spans="6:25" ht="11.25">
      <c r="F663" s="59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</row>
    <row r="664" spans="6:25" ht="11.25">
      <c r="F664" s="59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</row>
    <row r="665" spans="6:25" ht="11.25">
      <c r="F665" s="59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</row>
    <row r="666" spans="6:25" ht="11.25">
      <c r="F666" s="59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</row>
    <row r="667" spans="6:25" ht="11.25">
      <c r="F667" s="59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</row>
    <row r="668" spans="6:25" ht="11.25">
      <c r="F668" s="59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</row>
    <row r="669" spans="6:25" ht="11.25">
      <c r="F669" s="59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</row>
    <row r="670" spans="6:25" ht="11.25">
      <c r="F670" s="59"/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</row>
    <row r="671" spans="6:25" ht="11.25">
      <c r="F671" s="59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</row>
    <row r="672" spans="6:25" ht="11.25">
      <c r="F672" s="59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</row>
    <row r="673" spans="6:25" ht="11.25">
      <c r="F673" s="59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</row>
    <row r="674" spans="6:25" ht="11.25">
      <c r="F674" s="59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</row>
    <row r="675" spans="6:25" ht="11.25">
      <c r="F675" s="59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</row>
    <row r="676" spans="6:25" ht="11.25">
      <c r="F676" s="59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</row>
    <row r="677" spans="6:25" ht="11.25">
      <c r="F677" s="59"/>
      <c r="G677" s="60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</row>
    <row r="678" spans="6:25" ht="11.25">
      <c r="F678" s="59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</row>
    <row r="679" spans="6:25" ht="11.25">
      <c r="F679" s="59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</row>
    <row r="680" spans="6:25" ht="11.25">
      <c r="F680" s="59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</row>
    <row r="681" spans="6:25" ht="11.25">
      <c r="F681" s="59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</row>
    <row r="682" spans="6:25" ht="11.25">
      <c r="F682" s="59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</row>
    <row r="683" spans="6:25" ht="11.25">
      <c r="F683" s="59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</row>
    <row r="684" spans="6:25" ht="11.25">
      <c r="F684" s="59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</row>
    <row r="685" spans="6:25" ht="11.25">
      <c r="F685" s="59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</row>
    <row r="686" spans="6:25" ht="11.25">
      <c r="F686" s="59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</row>
    <row r="687" spans="6:25" ht="11.25">
      <c r="F687" s="59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</row>
    <row r="688" spans="6:25" ht="11.25">
      <c r="F688" s="59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</row>
    <row r="689" spans="6:25" ht="11.25">
      <c r="F689" s="59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</row>
    <row r="690" spans="6:25" ht="11.25">
      <c r="F690" s="59"/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</row>
    <row r="691" spans="6:25" ht="11.25">
      <c r="F691" s="59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</row>
    <row r="692" spans="6:25" ht="11.25">
      <c r="F692" s="59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</row>
    <row r="693" spans="6:25" ht="11.25">
      <c r="F693" s="59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</row>
    <row r="694" spans="6:25" ht="11.25">
      <c r="F694" s="59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</row>
    <row r="695" spans="6:25" ht="11.25">
      <c r="F695" s="59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</row>
    <row r="696" spans="6:25" ht="11.25">
      <c r="F696" s="59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</row>
    <row r="697" spans="6:25" ht="11.25">
      <c r="F697" s="59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</row>
    <row r="698" spans="6:25" ht="11.25">
      <c r="F698" s="59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</row>
    <row r="699" spans="6:25" ht="11.25">
      <c r="F699" s="59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</row>
    <row r="700" spans="6:25" ht="11.25">
      <c r="F700" s="59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</row>
    <row r="701" spans="6:25" ht="11.25">
      <c r="F701" s="59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</row>
    <row r="702" spans="6:25" ht="11.25">
      <c r="F702" s="59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</row>
    <row r="703" spans="6:25" ht="11.25">
      <c r="F703" s="59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</row>
    <row r="704" spans="6:25" ht="11.25">
      <c r="F704" s="59"/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</row>
    <row r="705" spans="6:25" ht="11.25">
      <c r="F705" s="59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</row>
    <row r="706" spans="6:25" ht="11.25">
      <c r="F706" s="59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</row>
    <row r="707" spans="6:25" ht="11.25">
      <c r="F707" s="59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</row>
    <row r="708" spans="6:25" ht="11.25">
      <c r="F708" s="59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</row>
    <row r="709" spans="6:25" ht="11.25">
      <c r="F709" s="59"/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</row>
    <row r="710" spans="6:25" ht="11.25">
      <c r="F710" s="59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</row>
    <row r="711" spans="6:25" ht="11.25">
      <c r="F711" s="59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</row>
    <row r="712" spans="6:25" ht="11.25">
      <c r="F712" s="59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</row>
    <row r="713" spans="6:25" ht="11.25">
      <c r="F713" s="59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</row>
    <row r="714" spans="6:25" ht="11.25">
      <c r="F714" s="59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</row>
    <row r="715" spans="6:25" ht="11.25">
      <c r="F715" s="59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</row>
    <row r="716" spans="6:25" ht="11.25">
      <c r="F716" s="59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</row>
    <row r="717" spans="6:25" ht="11.25">
      <c r="F717" s="59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</row>
    <row r="718" spans="6:25" ht="11.25">
      <c r="F718" s="59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</row>
    <row r="719" spans="6:25" ht="11.25">
      <c r="F719" s="59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</row>
    <row r="720" spans="6:25" ht="11.25">
      <c r="F720" s="59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</row>
    <row r="721" spans="6:25" ht="11.25">
      <c r="F721" s="59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</row>
    <row r="722" spans="6:25" ht="11.25">
      <c r="F722" s="59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</row>
    <row r="723" spans="6:25" ht="11.25">
      <c r="F723" s="59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</row>
    <row r="724" spans="6:25" ht="11.25">
      <c r="F724" s="59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</row>
    <row r="725" spans="6:25" ht="11.25">
      <c r="F725" s="59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</row>
    <row r="726" spans="6:25" ht="11.25">
      <c r="F726" s="59"/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</row>
    <row r="727" spans="6:25" ht="11.25">
      <c r="F727" s="59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</row>
    <row r="728" spans="6:25" ht="11.25">
      <c r="F728" s="59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</row>
    <row r="729" spans="6:25" ht="11.25">
      <c r="F729" s="59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</row>
    <row r="730" spans="6:25" ht="11.25">
      <c r="F730" s="59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</row>
    <row r="731" spans="6:25" ht="11.25">
      <c r="F731" s="59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</row>
    <row r="732" spans="6:25" ht="11.25">
      <c r="F732" s="59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</row>
    <row r="733" spans="6:25" ht="11.25">
      <c r="F733" s="59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</row>
    <row r="734" spans="6:25" ht="11.25">
      <c r="F734" s="59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</row>
    <row r="735" spans="6:25" ht="11.25">
      <c r="F735" s="59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</row>
    <row r="736" spans="6:25" ht="11.25">
      <c r="F736" s="59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</row>
    <row r="737" spans="6:25" ht="11.25">
      <c r="F737" s="59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</row>
    <row r="738" spans="6:25" ht="11.25">
      <c r="F738" s="59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</row>
    <row r="739" spans="6:25" ht="11.25">
      <c r="F739" s="59"/>
      <c r="G739" s="60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</row>
    <row r="740" spans="6:25" ht="11.25">
      <c r="F740" s="59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</row>
    <row r="741" spans="6:25" ht="11.25">
      <c r="F741" s="59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</row>
    <row r="742" spans="6:25" ht="11.25">
      <c r="F742" s="59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</row>
    <row r="743" spans="6:25" ht="11.25">
      <c r="F743" s="59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</row>
    <row r="744" spans="6:25" ht="11.25">
      <c r="F744" s="59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</row>
    <row r="745" spans="6:25" ht="11.25">
      <c r="F745" s="59"/>
      <c r="G745" s="60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</row>
    <row r="746" spans="6:25" ht="11.25">
      <c r="F746" s="59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</row>
    <row r="747" spans="6:25" ht="11.25">
      <c r="F747" s="59"/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</row>
    <row r="748" spans="6:25" ht="11.25">
      <c r="F748" s="59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</row>
    <row r="749" spans="6:25" ht="11.25">
      <c r="F749" s="59"/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</row>
    <row r="750" spans="6:25" ht="11.25">
      <c r="F750" s="59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</row>
    <row r="751" spans="6:25" ht="11.25">
      <c r="F751" s="59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</row>
    <row r="752" spans="6:25" ht="11.25">
      <c r="F752" s="59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</row>
    <row r="753" spans="6:25" ht="11.25">
      <c r="F753" s="59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</row>
    <row r="754" spans="6:25" ht="11.25">
      <c r="F754" s="59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</row>
    <row r="755" spans="6:25" ht="11.25">
      <c r="F755" s="59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</row>
    <row r="756" spans="6:25" ht="11.25">
      <c r="F756" s="59"/>
      <c r="G756" s="60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</row>
    <row r="757" spans="6:25" ht="11.25">
      <c r="F757" s="59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</row>
    <row r="758" spans="6:25" ht="11.25">
      <c r="F758" s="59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</row>
    <row r="759" spans="6:25" ht="11.25">
      <c r="F759" s="59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</row>
    <row r="760" spans="6:25" ht="11.25">
      <c r="F760" s="59"/>
      <c r="G760" s="60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</row>
    <row r="761" spans="6:25" ht="11.25">
      <c r="F761" s="59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</row>
    <row r="762" spans="6:25" ht="11.25">
      <c r="F762" s="59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</row>
    <row r="763" spans="6:25" ht="11.25">
      <c r="F763" s="59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</row>
    <row r="764" spans="6:25" ht="11.25">
      <c r="F764" s="59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</row>
    <row r="765" spans="6:25" ht="11.25">
      <c r="F765" s="59"/>
      <c r="G765" s="60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</row>
    <row r="766" spans="6:25" ht="11.25">
      <c r="F766" s="59"/>
      <c r="G766" s="60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</row>
    <row r="767" spans="6:25" ht="11.25">
      <c r="F767" s="59"/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</row>
    <row r="768" spans="6:25" ht="11.25">
      <c r="F768" s="59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</row>
    <row r="769" spans="6:25" ht="11.25">
      <c r="F769" s="59"/>
      <c r="G769" s="60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</row>
    <row r="770" spans="6:25" ht="11.25">
      <c r="F770" s="59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</row>
    <row r="771" spans="6:25" ht="11.25">
      <c r="F771" s="59"/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</row>
    <row r="772" spans="6:25" ht="11.25">
      <c r="F772" s="59"/>
      <c r="G772" s="60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</row>
    <row r="773" spans="6:25" ht="11.25">
      <c r="F773" s="59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</row>
    <row r="774" ht="11.25">
      <c r="F774" s="61"/>
    </row>
    <row r="775" ht="11.25">
      <c r="F775" s="61"/>
    </row>
    <row r="776" ht="11.25">
      <c r="F776" s="61"/>
    </row>
    <row r="777" ht="11.25">
      <c r="F777" s="61"/>
    </row>
    <row r="778" ht="11.25">
      <c r="F778" s="61"/>
    </row>
    <row r="779" ht="11.25">
      <c r="F779" s="61"/>
    </row>
    <row r="780" ht="11.25">
      <c r="F780" s="61"/>
    </row>
    <row r="781" ht="11.25">
      <c r="F781" s="61"/>
    </row>
    <row r="782" ht="11.25">
      <c r="F782" s="61"/>
    </row>
    <row r="783" ht="11.25">
      <c r="F783" s="61"/>
    </row>
    <row r="784" ht="11.25">
      <c r="F784" s="61"/>
    </row>
    <row r="785" ht="11.25">
      <c r="F785" s="61"/>
    </row>
    <row r="786" ht="11.25">
      <c r="F786" s="61"/>
    </row>
    <row r="787" ht="11.25">
      <c r="F787" s="61"/>
    </row>
    <row r="788" ht="11.25">
      <c r="F788" s="61"/>
    </row>
    <row r="789" ht="11.25">
      <c r="F789" s="61"/>
    </row>
    <row r="790" ht="11.25">
      <c r="F790" s="61"/>
    </row>
    <row r="791" ht="11.25">
      <c r="F791" s="61"/>
    </row>
    <row r="792" ht="11.25">
      <c r="F792" s="61"/>
    </row>
    <row r="793" ht="11.25">
      <c r="F793" s="61"/>
    </row>
    <row r="794" ht="11.25">
      <c r="F794" s="61"/>
    </row>
    <row r="795" ht="11.25">
      <c r="F795" s="61"/>
    </row>
    <row r="796" ht="11.25">
      <c r="F796" s="61"/>
    </row>
    <row r="797" ht="11.25">
      <c r="F797" s="61"/>
    </row>
    <row r="798" ht="11.25">
      <c r="F798" s="61"/>
    </row>
    <row r="799" ht="11.25">
      <c r="F799" s="61"/>
    </row>
    <row r="800" ht="11.25">
      <c r="F800" s="61"/>
    </row>
    <row r="801" ht="11.25">
      <c r="F801" s="61"/>
    </row>
    <row r="802" ht="11.25">
      <c r="F802" s="61"/>
    </row>
    <row r="803" ht="11.25">
      <c r="F803" s="61"/>
    </row>
    <row r="804" ht="11.25">
      <c r="F804" s="61"/>
    </row>
    <row r="805" ht="11.25">
      <c r="F805" s="61"/>
    </row>
    <row r="806" ht="11.25">
      <c r="F806" s="61"/>
    </row>
    <row r="807" ht="11.25">
      <c r="F807" s="61"/>
    </row>
    <row r="808" ht="11.25">
      <c r="F808" s="61"/>
    </row>
    <row r="809" ht="11.25">
      <c r="F809" s="61"/>
    </row>
    <row r="810" ht="11.25">
      <c r="F810" s="61"/>
    </row>
    <row r="811" ht="11.25">
      <c r="F811" s="61"/>
    </row>
    <row r="812" ht="11.25">
      <c r="F812" s="61"/>
    </row>
    <row r="813" ht="11.25">
      <c r="F813" s="61"/>
    </row>
    <row r="814" ht="11.25">
      <c r="F814" s="61"/>
    </row>
    <row r="815" ht="11.25">
      <c r="F815" s="61"/>
    </row>
    <row r="816" ht="11.25">
      <c r="F816" s="61"/>
    </row>
    <row r="817" ht="11.25">
      <c r="F817" s="61"/>
    </row>
    <row r="818" ht="11.25">
      <c r="F818" s="61"/>
    </row>
    <row r="819" ht="11.25">
      <c r="F819" s="61"/>
    </row>
    <row r="820" ht="11.25">
      <c r="F820" s="61"/>
    </row>
    <row r="821" ht="11.25">
      <c r="F821" s="61"/>
    </row>
    <row r="822" ht="11.25">
      <c r="F822" s="61"/>
    </row>
    <row r="823" ht="11.25">
      <c r="F823" s="61"/>
    </row>
    <row r="824" ht="11.25">
      <c r="F824" s="61"/>
    </row>
    <row r="825" ht="11.25">
      <c r="F825" s="61"/>
    </row>
    <row r="826" ht="11.25">
      <c r="F826" s="61"/>
    </row>
    <row r="827" ht="11.25">
      <c r="F827" s="61"/>
    </row>
    <row r="828" ht="11.25">
      <c r="F828" s="61"/>
    </row>
    <row r="829" ht="11.25">
      <c r="F829" s="61"/>
    </row>
    <row r="830" ht="11.25">
      <c r="F830" s="61"/>
    </row>
    <row r="831" ht="11.25">
      <c r="F831" s="61"/>
    </row>
    <row r="832" ht="11.25">
      <c r="F832" s="61"/>
    </row>
    <row r="833" ht="11.25">
      <c r="F833" s="61"/>
    </row>
    <row r="834" ht="11.25">
      <c r="F834" s="61"/>
    </row>
    <row r="835" ht="11.25">
      <c r="F835" s="61"/>
    </row>
    <row r="836" ht="11.25">
      <c r="F836" s="61"/>
    </row>
    <row r="837" ht="11.25">
      <c r="F837" s="61"/>
    </row>
    <row r="838" ht="11.25">
      <c r="F838" s="61"/>
    </row>
    <row r="839" ht="11.25">
      <c r="F839" s="61"/>
    </row>
    <row r="840" ht="11.25">
      <c r="F840" s="61"/>
    </row>
    <row r="841" ht="11.25">
      <c r="F841" s="61"/>
    </row>
    <row r="842" ht="11.25">
      <c r="F842" s="61"/>
    </row>
    <row r="843" ht="11.25">
      <c r="F843" s="61"/>
    </row>
    <row r="844" ht="11.25">
      <c r="F844" s="61"/>
    </row>
    <row r="845" ht="11.25">
      <c r="F845" s="61"/>
    </row>
    <row r="846" ht="11.25">
      <c r="F846" s="61"/>
    </row>
    <row r="847" ht="11.25">
      <c r="F847" s="61"/>
    </row>
    <row r="848" ht="11.25">
      <c r="F848" s="61"/>
    </row>
    <row r="849" ht="11.25">
      <c r="F849" s="61"/>
    </row>
    <row r="850" ht="11.25">
      <c r="F850" s="61"/>
    </row>
    <row r="851" ht="11.25">
      <c r="F851" s="61"/>
    </row>
    <row r="852" ht="11.25">
      <c r="F852" s="61"/>
    </row>
    <row r="853" ht="11.25">
      <c r="F853" s="61"/>
    </row>
    <row r="854" ht="11.25">
      <c r="F854" s="61"/>
    </row>
    <row r="855" ht="11.25">
      <c r="F855" s="61"/>
    </row>
    <row r="856" ht="11.25">
      <c r="F856" s="61"/>
    </row>
    <row r="857" ht="11.25">
      <c r="F857" s="61"/>
    </row>
    <row r="858" ht="11.25">
      <c r="F858" s="61"/>
    </row>
    <row r="859" ht="11.25">
      <c r="F859" s="61"/>
    </row>
    <row r="860" ht="11.25">
      <c r="F860" s="61"/>
    </row>
    <row r="861" ht="11.25">
      <c r="F861" s="61"/>
    </row>
    <row r="862" ht="11.25">
      <c r="F862" s="61"/>
    </row>
    <row r="863" ht="11.25">
      <c r="F863" s="61"/>
    </row>
    <row r="864" ht="11.25">
      <c r="F864" s="61"/>
    </row>
    <row r="865" ht="11.25">
      <c r="F865" s="61"/>
    </row>
    <row r="866" ht="11.25">
      <c r="F866" s="61"/>
    </row>
    <row r="867" ht="11.25">
      <c r="F867" s="61"/>
    </row>
    <row r="868" ht="11.25">
      <c r="F868" s="61"/>
    </row>
    <row r="869" ht="11.25">
      <c r="F869" s="61"/>
    </row>
    <row r="870" ht="11.25">
      <c r="F870" s="61"/>
    </row>
    <row r="871" ht="11.25">
      <c r="F871" s="61"/>
    </row>
    <row r="872" ht="11.25">
      <c r="F872" s="61"/>
    </row>
    <row r="873" ht="11.25">
      <c r="F873" s="61"/>
    </row>
    <row r="874" ht="11.25">
      <c r="F874" s="61"/>
    </row>
    <row r="875" ht="11.25">
      <c r="F875" s="61"/>
    </row>
    <row r="876" ht="11.25">
      <c r="F876" s="61"/>
    </row>
    <row r="877" ht="11.25">
      <c r="F877" s="61"/>
    </row>
    <row r="878" ht="11.25">
      <c r="F878" s="61"/>
    </row>
    <row r="879" ht="11.25">
      <c r="F879" s="61"/>
    </row>
    <row r="880" ht="11.25">
      <c r="F880" s="61"/>
    </row>
    <row r="881" ht="11.25">
      <c r="F881" s="61"/>
    </row>
    <row r="882" ht="11.25">
      <c r="F882" s="61"/>
    </row>
    <row r="883" ht="11.25">
      <c r="F883" s="61"/>
    </row>
    <row r="884" ht="11.25">
      <c r="F884" s="61"/>
    </row>
    <row r="885" ht="11.25">
      <c r="F885" s="61"/>
    </row>
    <row r="886" ht="11.25">
      <c r="F886" s="61"/>
    </row>
    <row r="887" ht="11.25">
      <c r="F887" s="61"/>
    </row>
    <row r="888" ht="11.25">
      <c r="F888" s="61"/>
    </row>
    <row r="889" ht="11.25">
      <c r="F889" s="61"/>
    </row>
    <row r="890" ht="11.25">
      <c r="F890" s="61"/>
    </row>
    <row r="891" ht="11.25">
      <c r="F891" s="61"/>
    </row>
    <row r="892" ht="11.25">
      <c r="F892" s="61"/>
    </row>
    <row r="893" ht="11.25">
      <c r="F893" s="61"/>
    </row>
    <row r="894" ht="11.25">
      <c r="F894" s="61"/>
    </row>
    <row r="895" ht="11.25">
      <c r="F895" s="61"/>
    </row>
    <row r="896" ht="11.25">
      <c r="F896" s="61"/>
    </row>
    <row r="897" ht="11.25">
      <c r="F897" s="61"/>
    </row>
    <row r="898" ht="11.25">
      <c r="F898" s="61"/>
    </row>
    <row r="899" ht="11.25">
      <c r="F899" s="61"/>
    </row>
    <row r="900" ht="11.25">
      <c r="F900" s="61"/>
    </row>
    <row r="901" ht="11.25">
      <c r="F901" s="61"/>
    </row>
    <row r="902" ht="11.25">
      <c r="F902" s="61"/>
    </row>
    <row r="903" ht="11.25">
      <c r="F903" s="61"/>
    </row>
    <row r="904" ht="11.25">
      <c r="F904" s="61"/>
    </row>
    <row r="905" ht="11.25">
      <c r="F905" s="61"/>
    </row>
    <row r="906" ht="11.25">
      <c r="F906" s="61"/>
    </row>
    <row r="907" ht="11.25">
      <c r="F907" s="61"/>
    </row>
    <row r="908" ht="11.25">
      <c r="F908" s="61"/>
    </row>
    <row r="909" ht="11.25">
      <c r="F909" s="61"/>
    </row>
    <row r="910" ht="11.25">
      <c r="F910" s="61"/>
    </row>
    <row r="911" ht="11.25">
      <c r="F911" s="61"/>
    </row>
    <row r="912" ht="11.25">
      <c r="F912" s="61"/>
    </row>
    <row r="913" ht="11.25">
      <c r="F913" s="61"/>
    </row>
    <row r="914" ht="11.25">
      <c r="F914" s="61"/>
    </row>
    <row r="915" ht="11.25">
      <c r="F915" s="61"/>
    </row>
    <row r="916" ht="11.25">
      <c r="F916" s="61"/>
    </row>
    <row r="917" ht="11.25">
      <c r="F917" s="61"/>
    </row>
    <row r="918" ht="11.25">
      <c r="F918" s="61"/>
    </row>
    <row r="919" ht="11.25">
      <c r="F919" s="61"/>
    </row>
    <row r="920" ht="11.25">
      <c r="F920" s="61"/>
    </row>
    <row r="921" ht="11.25">
      <c r="F921" s="61"/>
    </row>
    <row r="922" ht="11.25">
      <c r="F922" s="61"/>
    </row>
    <row r="923" ht="11.25">
      <c r="F923" s="61"/>
    </row>
    <row r="924" ht="11.25">
      <c r="F924" s="61"/>
    </row>
    <row r="925" ht="11.25">
      <c r="F925" s="61"/>
    </row>
    <row r="926" ht="11.25">
      <c r="F926" s="61"/>
    </row>
    <row r="927" ht="11.25">
      <c r="F927" s="61"/>
    </row>
    <row r="928" ht="11.25">
      <c r="F928" s="61"/>
    </row>
    <row r="929" ht="11.25">
      <c r="F929" s="61"/>
    </row>
    <row r="930" ht="11.25">
      <c r="F930" s="61"/>
    </row>
    <row r="931" ht="11.25">
      <c r="F931" s="61"/>
    </row>
    <row r="932" ht="11.25">
      <c r="F932" s="61"/>
    </row>
    <row r="933" ht="11.25">
      <c r="F933" s="61"/>
    </row>
    <row r="934" ht="11.25">
      <c r="F934" s="61"/>
    </row>
    <row r="935" ht="11.25">
      <c r="F935" s="61"/>
    </row>
    <row r="936" ht="11.25">
      <c r="F936" s="61"/>
    </row>
    <row r="937" ht="11.25">
      <c r="F937" s="61"/>
    </row>
    <row r="938" ht="11.25">
      <c r="F938" s="61"/>
    </row>
    <row r="939" ht="11.25">
      <c r="F939" s="61"/>
    </row>
    <row r="940" ht="11.25">
      <c r="F940" s="61"/>
    </row>
    <row r="941" ht="11.25">
      <c r="F941" s="61"/>
    </row>
    <row r="942" ht="11.25">
      <c r="F942" s="61"/>
    </row>
    <row r="943" ht="11.25">
      <c r="F943" s="61"/>
    </row>
    <row r="944" ht="11.25">
      <c r="F944" s="61"/>
    </row>
    <row r="945" ht="11.25">
      <c r="F945" s="61"/>
    </row>
    <row r="946" ht="11.25">
      <c r="F946" s="61"/>
    </row>
    <row r="947" ht="11.25">
      <c r="F947" s="61"/>
    </row>
    <row r="948" ht="11.25">
      <c r="F948" s="61"/>
    </row>
    <row r="949" ht="11.25">
      <c r="F949" s="61"/>
    </row>
    <row r="950" ht="11.25">
      <c r="F950" s="61"/>
    </row>
    <row r="951" ht="11.25">
      <c r="F951" s="61"/>
    </row>
    <row r="952" ht="11.25">
      <c r="F952" s="61"/>
    </row>
    <row r="953" ht="11.25">
      <c r="F953" s="61"/>
    </row>
    <row r="954" ht="11.25">
      <c r="F954" s="61"/>
    </row>
    <row r="955" ht="11.25">
      <c r="F955" s="61"/>
    </row>
    <row r="956" ht="11.25">
      <c r="F956" s="61"/>
    </row>
    <row r="957" ht="11.25">
      <c r="F957" s="61"/>
    </row>
    <row r="958" ht="11.25">
      <c r="F958" s="61"/>
    </row>
    <row r="959" ht="11.25">
      <c r="F959" s="61"/>
    </row>
    <row r="960" ht="11.25">
      <c r="F960" s="61"/>
    </row>
    <row r="961" ht="11.25">
      <c r="F961" s="61"/>
    </row>
    <row r="962" ht="11.25">
      <c r="F962" s="61"/>
    </row>
    <row r="963" ht="11.25">
      <c r="F963" s="61"/>
    </row>
    <row r="964" ht="11.25">
      <c r="F964" s="61"/>
    </row>
    <row r="965" ht="11.25">
      <c r="F965" s="61"/>
    </row>
    <row r="966" ht="11.25">
      <c r="F966" s="61"/>
    </row>
    <row r="967" ht="11.25">
      <c r="F967" s="61"/>
    </row>
    <row r="968" ht="11.25">
      <c r="F968" s="61"/>
    </row>
    <row r="969" ht="11.25">
      <c r="F969" s="61"/>
    </row>
    <row r="970" ht="11.25">
      <c r="F970" s="61"/>
    </row>
    <row r="971" ht="11.25">
      <c r="F971" s="61"/>
    </row>
    <row r="972" ht="11.25">
      <c r="F972" s="61"/>
    </row>
    <row r="973" ht="11.25">
      <c r="F973" s="61"/>
    </row>
    <row r="974" ht="11.25">
      <c r="F974" s="61"/>
    </row>
    <row r="975" ht="11.25">
      <c r="F975" s="61"/>
    </row>
    <row r="976" ht="11.25">
      <c r="F976" s="61"/>
    </row>
    <row r="977" ht="11.25">
      <c r="F977" s="61"/>
    </row>
    <row r="978" ht="11.25">
      <c r="F978" s="61"/>
    </row>
    <row r="979" ht="11.25">
      <c r="F979" s="61"/>
    </row>
    <row r="980" ht="11.25">
      <c r="F980" s="61"/>
    </row>
    <row r="981" ht="11.25">
      <c r="F981" s="61"/>
    </row>
    <row r="982" ht="11.25">
      <c r="F982" s="61"/>
    </row>
    <row r="983" ht="11.25">
      <c r="F983" s="61"/>
    </row>
    <row r="984" ht="11.25">
      <c r="F984" s="61"/>
    </row>
    <row r="985" ht="11.25">
      <c r="F985" s="61"/>
    </row>
    <row r="986" ht="11.25">
      <c r="F986" s="61"/>
    </row>
    <row r="987" ht="11.25">
      <c r="F987" s="61"/>
    </row>
    <row r="988" ht="11.25">
      <c r="F988" s="61"/>
    </row>
    <row r="989" ht="11.25">
      <c r="F989" s="61"/>
    </row>
    <row r="990" ht="11.25">
      <c r="F990" s="61"/>
    </row>
    <row r="991" ht="11.25">
      <c r="F991" s="61"/>
    </row>
    <row r="992" ht="11.25">
      <c r="F992" s="61"/>
    </row>
    <row r="993" ht="11.25">
      <c r="F993" s="61"/>
    </row>
    <row r="994" ht="11.25">
      <c r="F994" s="61"/>
    </row>
    <row r="995" ht="11.25">
      <c r="F995" s="61"/>
    </row>
    <row r="996" ht="11.25">
      <c r="F996" s="61"/>
    </row>
    <row r="997" ht="11.25">
      <c r="F997" s="61"/>
    </row>
    <row r="998" ht="11.25">
      <c r="F998" s="61"/>
    </row>
    <row r="999" ht="11.25">
      <c r="F999" s="61"/>
    </row>
    <row r="1000" ht="11.25">
      <c r="F1000" s="61"/>
    </row>
    <row r="1001" ht="11.25">
      <c r="F1001" s="61"/>
    </row>
    <row r="1002" ht="11.25">
      <c r="F1002" s="61"/>
    </row>
    <row r="1003" ht="11.25">
      <c r="F1003" s="61"/>
    </row>
    <row r="1004" ht="11.25">
      <c r="F1004" s="61"/>
    </row>
    <row r="1005" ht="11.25">
      <c r="F1005" s="61"/>
    </row>
    <row r="1006" ht="11.25">
      <c r="F1006" s="61"/>
    </row>
    <row r="1007" ht="11.25">
      <c r="F1007" s="61"/>
    </row>
    <row r="1008" ht="11.25">
      <c r="F1008" s="61"/>
    </row>
    <row r="1009" ht="11.25">
      <c r="F1009" s="61"/>
    </row>
    <row r="1010" ht="11.25">
      <c r="F1010" s="61"/>
    </row>
    <row r="1011" ht="11.25">
      <c r="F1011" s="61"/>
    </row>
    <row r="1012" ht="11.25">
      <c r="F1012" s="61"/>
    </row>
    <row r="1013" ht="11.25">
      <c r="F1013" s="61"/>
    </row>
    <row r="1014" ht="11.25">
      <c r="F1014" s="61"/>
    </row>
    <row r="1015" ht="11.25">
      <c r="F1015" s="61"/>
    </row>
    <row r="1016" ht="11.25">
      <c r="F1016" s="61"/>
    </row>
    <row r="1017" ht="11.25">
      <c r="F1017" s="61"/>
    </row>
    <row r="1018" ht="11.25">
      <c r="F1018" s="61"/>
    </row>
    <row r="1019" ht="11.25">
      <c r="F1019" s="61"/>
    </row>
    <row r="1020" ht="11.25">
      <c r="F1020" s="61"/>
    </row>
    <row r="1021" ht="11.25">
      <c r="F1021" s="61"/>
    </row>
    <row r="1022" ht="11.25">
      <c r="F1022" s="61"/>
    </row>
    <row r="1023" ht="11.25">
      <c r="F1023" s="61"/>
    </row>
    <row r="1024" ht="11.25">
      <c r="F1024" s="61"/>
    </row>
    <row r="1025" ht="11.25">
      <c r="F1025" s="61"/>
    </row>
    <row r="1026" ht="11.25">
      <c r="F1026" s="61"/>
    </row>
    <row r="1027" ht="11.25">
      <c r="F1027" s="61"/>
    </row>
    <row r="1028" ht="11.25">
      <c r="F1028" s="61"/>
    </row>
    <row r="1029" ht="11.25">
      <c r="F1029" s="61"/>
    </row>
    <row r="1030" ht="11.25">
      <c r="F1030" s="61"/>
    </row>
    <row r="1031" ht="11.25">
      <c r="F1031" s="61"/>
    </row>
    <row r="1032" ht="11.25">
      <c r="F1032" s="61"/>
    </row>
    <row r="1033" ht="11.25">
      <c r="F1033" s="61"/>
    </row>
    <row r="1034" ht="11.25">
      <c r="F1034" s="61"/>
    </row>
    <row r="1035" ht="11.25">
      <c r="F1035" s="61"/>
    </row>
    <row r="1036" ht="11.25">
      <c r="F1036" s="61"/>
    </row>
    <row r="1037" ht="11.25">
      <c r="F1037" s="61"/>
    </row>
    <row r="1038" ht="11.25">
      <c r="F1038" s="61"/>
    </row>
    <row r="1039" ht="11.25">
      <c r="F1039" s="61"/>
    </row>
    <row r="1040" ht="11.25">
      <c r="F1040" s="61"/>
    </row>
    <row r="1041" ht="11.25">
      <c r="F1041" s="61"/>
    </row>
    <row r="1042" ht="11.25">
      <c r="F1042" s="61"/>
    </row>
    <row r="1043" ht="11.25">
      <c r="F1043" s="61"/>
    </row>
    <row r="1044" ht="11.25">
      <c r="F1044" s="61"/>
    </row>
    <row r="1045" ht="11.25">
      <c r="F1045" s="61"/>
    </row>
    <row r="1046" ht="11.25">
      <c r="F1046" s="61"/>
    </row>
    <row r="1047" ht="11.25">
      <c r="F1047" s="61"/>
    </row>
    <row r="1048" ht="11.25">
      <c r="F1048" s="61"/>
    </row>
    <row r="1049" ht="11.25">
      <c r="F1049" s="61"/>
    </row>
    <row r="1050" ht="11.25">
      <c r="F1050" s="61"/>
    </row>
    <row r="1051" ht="11.25">
      <c r="F1051" s="61"/>
    </row>
    <row r="1052" ht="11.25">
      <c r="F1052" s="61"/>
    </row>
    <row r="1053" ht="11.25">
      <c r="F1053" s="61"/>
    </row>
    <row r="1054" ht="11.25">
      <c r="F1054" s="61"/>
    </row>
    <row r="1055" ht="11.25">
      <c r="F1055" s="61"/>
    </row>
    <row r="1056" ht="11.25">
      <c r="F1056" s="61"/>
    </row>
    <row r="1057" ht="11.25">
      <c r="F1057" s="61"/>
    </row>
    <row r="1058" ht="11.25">
      <c r="F1058" s="61"/>
    </row>
    <row r="1059" ht="11.25">
      <c r="F1059" s="61"/>
    </row>
    <row r="1060" ht="11.25">
      <c r="F1060" s="61"/>
    </row>
    <row r="1061" ht="11.25">
      <c r="F1061" s="61"/>
    </row>
    <row r="1062" ht="11.25">
      <c r="F1062" s="61"/>
    </row>
    <row r="1063" ht="11.25">
      <c r="F1063" s="61"/>
    </row>
    <row r="1064" ht="11.25">
      <c r="F1064" s="61"/>
    </row>
    <row r="1065" ht="11.25">
      <c r="F1065" s="61"/>
    </row>
    <row r="1066" ht="11.25">
      <c r="F1066" s="61"/>
    </row>
    <row r="1067" ht="11.25">
      <c r="F1067" s="61"/>
    </row>
    <row r="1068" ht="11.25">
      <c r="F1068" s="61"/>
    </row>
    <row r="1069" ht="11.25">
      <c r="F1069" s="61"/>
    </row>
    <row r="1070" ht="11.25">
      <c r="F1070" s="61"/>
    </row>
    <row r="1071" ht="11.25">
      <c r="F1071" s="61"/>
    </row>
    <row r="1072" ht="11.25">
      <c r="F1072" s="61"/>
    </row>
    <row r="1073" ht="11.25">
      <c r="F1073" s="61"/>
    </row>
    <row r="1074" ht="11.25">
      <c r="F1074" s="61"/>
    </row>
    <row r="1075" ht="11.25">
      <c r="F1075" s="61"/>
    </row>
    <row r="1076" ht="11.25">
      <c r="F1076" s="61"/>
    </row>
    <row r="1077" ht="11.25">
      <c r="F1077" s="61"/>
    </row>
    <row r="1078" ht="11.25">
      <c r="F1078" s="61"/>
    </row>
    <row r="1079" ht="11.25">
      <c r="F1079" s="61"/>
    </row>
    <row r="1080" ht="11.25">
      <c r="F1080" s="61"/>
    </row>
    <row r="1081" ht="11.25">
      <c r="F1081" s="61"/>
    </row>
    <row r="1082" ht="11.25">
      <c r="F1082" s="61"/>
    </row>
    <row r="1083" ht="11.25">
      <c r="F1083" s="61"/>
    </row>
    <row r="1084" ht="11.25">
      <c r="F1084" s="61"/>
    </row>
    <row r="1085" ht="11.25">
      <c r="F1085" s="61"/>
    </row>
    <row r="1086" ht="11.25">
      <c r="F1086" s="61"/>
    </row>
    <row r="1087" ht="11.25">
      <c r="F1087" s="61"/>
    </row>
    <row r="1088" ht="11.25">
      <c r="F1088" s="61"/>
    </row>
    <row r="1089" ht="11.25">
      <c r="F1089" s="61"/>
    </row>
    <row r="1090" ht="11.25">
      <c r="F1090" s="61"/>
    </row>
    <row r="1091" ht="11.25">
      <c r="F1091" s="61"/>
    </row>
    <row r="1092" ht="11.25">
      <c r="F1092" s="61"/>
    </row>
    <row r="1093" ht="11.25">
      <c r="F1093" s="61"/>
    </row>
    <row r="1094" ht="11.25">
      <c r="F1094" s="61"/>
    </row>
    <row r="1095" ht="11.25">
      <c r="F1095" s="61"/>
    </row>
    <row r="1096" ht="11.25">
      <c r="F1096" s="61"/>
    </row>
    <row r="1097" ht="11.25">
      <c r="F1097" s="61"/>
    </row>
    <row r="1098" ht="11.25">
      <c r="F1098" s="61"/>
    </row>
    <row r="1099" ht="11.25">
      <c r="F1099" s="61"/>
    </row>
    <row r="1100" ht="11.25">
      <c r="F1100" s="61"/>
    </row>
    <row r="1101" ht="11.25">
      <c r="F1101" s="61"/>
    </row>
    <row r="1102" ht="11.25">
      <c r="F1102" s="61"/>
    </row>
    <row r="1103" ht="11.25">
      <c r="F1103" s="61"/>
    </row>
    <row r="1104" ht="11.25">
      <c r="F1104" s="61"/>
    </row>
    <row r="1105" ht="11.25">
      <c r="F1105" s="61"/>
    </row>
    <row r="1106" ht="11.25">
      <c r="F1106" s="61"/>
    </row>
    <row r="1107" ht="11.25">
      <c r="F1107" s="61"/>
    </row>
    <row r="1108" ht="11.25">
      <c r="F1108" s="61"/>
    </row>
    <row r="1109" ht="11.25">
      <c r="F1109" s="61"/>
    </row>
    <row r="1110" ht="11.25">
      <c r="F1110" s="61"/>
    </row>
    <row r="1111" ht="11.25">
      <c r="F1111" s="61"/>
    </row>
    <row r="1112" ht="11.25">
      <c r="F1112" s="61"/>
    </row>
    <row r="1113" ht="11.25">
      <c r="F1113" s="61"/>
    </row>
    <row r="1114" ht="11.25">
      <c r="F1114" s="61"/>
    </row>
    <row r="1115" ht="11.25">
      <c r="F1115" s="61"/>
    </row>
    <row r="1116" ht="11.25">
      <c r="F1116" s="61"/>
    </row>
    <row r="1117" ht="11.25">
      <c r="F1117" s="61"/>
    </row>
    <row r="1118" ht="11.25">
      <c r="F1118" s="61"/>
    </row>
    <row r="1119" ht="11.25">
      <c r="F1119" s="61"/>
    </row>
    <row r="1120" ht="11.25">
      <c r="F1120" s="61"/>
    </row>
    <row r="1121" ht="11.25">
      <c r="F1121" s="61"/>
    </row>
    <row r="1122" ht="11.25">
      <c r="F1122" s="61"/>
    </row>
    <row r="1123" ht="11.25">
      <c r="F1123" s="61"/>
    </row>
    <row r="1124" ht="11.25">
      <c r="F1124" s="61"/>
    </row>
    <row r="1125" ht="11.25">
      <c r="F1125" s="61"/>
    </row>
    <row r="1126" ht="11.25">
      <c r="F1126" s="61"/>
    </row>
    <row r="1127" ht="11.25">
      <c r="F1127" s="61"/>
    </row>
    <row r="1128" ht="11.25">
      <c r="F1128" s="61"/>
    </row>
    <row r="1129" ht="11.25">
      <c r="F1129" s="61"/>
    </row>
    <row r="1130" ht="11.25">
      <c r="F1130" s="61"/>
    </row>
    <row r="1131" ht="11.25">
      <c r="F1131" s="61"/>
    </row>
    <row r="1132" ht="11.25">
      <c r="F1132" s="61"/>
    </row>
    <row r="1133" ht="11.25">
      <c r="F1133" s="61"/>
    </row>
    <row r="1134" ht="11.25">
      <c r="F1134" s="61"/>
    </row>
    <row r="1135" ht="11.25">
      <c r="F1135" s="61"/>
    </row>
    <row r="1136" ht="11.25">
      <c r="F1136" s="61"/>
    </row>
    <row r="1137" ht="11.25">
      <c r="F1137" s="61"/>
    </row>
    <row r="1138" ht="11.25">
      <c r="F1138" s="61"/>
    </row>
    <row r="1139" ht="11.25">
      <c r="F1139" s="61"/>
    </row>
    <row r="1140" ht="11.25">
      <c r="F1140" s="61"/>
    </row>
    <row r="1141" ht="11.25">
      <c r="F1141" s="61"/>
    </row>
    <row r="1142" ht="11.25">
      <c r="F1142" s="61"/>
    </row>
    <row r="1143" ht="11.25">
      <c r="F1143" s="61"/>
    </row>
    <row r="1144" ht="11.25">
      <c r="F1144" s="61"/>
    </row>
    <row r="1145" ht="11.25">
      <c r="F1145" s="61"/>
    </row>
    <row r="1146" ht="11.25">
      <c r="F1146" s="61"/>
    </row>
    <row r="1147" ht="11.25">
      <c r="F1147" s="61"/>
    </row>
    <row r="1148" ht="11.25">
      <c r="F1148" s="61"/>
    </row>
    <row r="1149" ht="11.25">
      <c r="F1149" s="61"/>
    </row>
    <row r="1150" ht="11.25">
      <c r="F1150" s="61"/>
    </row>
    <row r="1151" ht="11.25">
      <c r="F1151" s="61"/>
    </row>
    <row r="1152" ht="11.25">
      <c r="F1152" s="61"/>
    </row>
    <row r="1153" ht="11.25">
      <c r="F1153" s="61"/>
    </row>
    <row r="1154" ht="11.25">
      <c r="F1154" s="61"/>
    </row>
    <row r="1155" ht="11.25">
      <c r="F1155" s="61"/>
    </row>
    <row r="1156" ht="11.25">
      <c r="F1156" s="61"/>
    </row>
    <row r="1157" ht="11.25">
      <c r="F1157" s="61"/>
    </row>
    <row r="1158" ht="11.25">
      <c r="F1158" s="61"/>
    </row>
    <row r="1159" ht="11.25">
      <c r="F1159" s="61"/>
    </row>
    <row r="1160" ht="11.25">
      <c r="F1160" s="61"/>
    </row>
    <row r="1161" ht="11.25">
      <c r="F1161" s="61"/>
    </row>
    <row r="1162" ht="11.25">
      <c r="F1162" s="61"/>
    </row>
    <row r="1163" ht="11.25">
      <c r="F1163" s="61"/>
    </row>
    <row r="1164" ht="11.25">
      <c r="F1164" s="61"/>
    </row>
    <row r="1165" ht="11.25">
      <c r="F1165" s="61"/>
    </row>
    <row r="1166" ht="11.25">
      <c r="F1166" s="61"/>
    </row>
    <row r="1167" ht="11.25">
      <c r="F1167" s="61"/>
    </row>
    <row r="1168" ht="11.25">
      <c r="F1168" s="61"/>
    </row>
    <row r="1169" ht="11.25">
      <c r="F1169" s="61"/>
    </row>
    <row r="1170" ht="11.25">
      <c r="F1170" s="61"/>
    </row>
    <row r="1171" ht="11.25">
      <c r="F1171" s="61"/>
    </row>
    <row r="1172" ht="11.25">
      <c r="F1172" s="61"/>
    </row>
    <row r="1173" ht="11.25">
      <c r="F1173" s="61"/>
    </row>
    <row r="1174" ht="11.25">
      <c r="F1174" s="61"/>
    </row>
    <row r="1175" ht="11.25">
      <c r="F1175" s="61"/>
    </row>
    <row r="1176" ht="11.25">
      <c r="F1176" s="61"/>
    </row>
    <row r="1177" ht="11.25">
      <c r="F1177" s="61"/>
    </row>
    <row r="1178" ht="11.25">
      <c r="F1178" s="61"/>
    </row>
    <row r="1179" ht="11.25">
      <c r="F1179" s="61"/>
    </row>
    <row r="1180" ht="11.25">
      <c r="F1180" s="61"/>
    </row>
    <row r="1181" ht="11.25">
      <c r="F1181" s="61"/>
    </row>
    <row r="1182" ht="11.25">
      <c r="F1182" s="61"/>
    </row>
    <row r="1183" ht="11.25">
      <c r="F1183" s="61"/>
    </row>
    <row r="1184" ht="11.25">
      <c r="F1184" s="61"/>
    </row>
    <row r="1185" ht="11.25">
      <c r="F1185" s="61"/>
    </row>
    <row r="1186" ht="11.25">
      <c r="F1186" s="61"/>
    </row>
    <row r="1187" ht="11.25">
      <c r="F1187" s="61"/>
    </row>
    <row r="1188" ht="11.25">
      <c r="F1188" s="61"/>
    </row>
    <row r="1189" ht="11.25">
      <c r="F1189" s="61"/>
    </row>
    <row r="1190" ht="11.25">
      <c r="F1190" s="61"/>
    </row>
    <row r="1191" ht="11.25">
      <c r="F1191" s="61"/>
    </row>
    <row r="1192" ht="11.25">
      <c r="F1192" s="61"/>
    </row>
    <row r="1193" ht="11.25">
      <c r="F1193" s="61"/>
    </row>
    <row r="1194" ht="11.25">
      <c r="F1194" s="61"/>
    </row>
    <row r="1195" ht="11.25">
      <c r="F1195" s="61"/>
    </row>
    <row r="1196" ht="11.25">
      <c r="F1196" s="61"/>
    </row>
    <row r="1197" ht="11.25">
      <c r="F1197" s="61"/>
    </row>
    <row r="1198" ht="11.25">
      <c r="F1198" s="61"/>
    </row>
    <row r="1199" ht="11.25">
      <c r="F1199" s="61"/>
    </row>
    <row r="1200" ht="11.25">
      <c r="F1200" s="61"/>
    </row>
    <row r="1201" ht="11.25">
      <c r="F1201" s="61"/>
    </row>
    <row r="1202" ht="11.25">
      <c r="F1202" s="61"/>
    </row>
    <row r="1203" ht="11.25">
      <c r="F1203" s="61"/>
    </row>
    <row r="1204" ht="11.25">
      <c r="F1204" s="61"/>
    </row>
    <row r="1205" ht="11.25">
      <c r="F1205" s="61"/>
    </row>
    <row r="1206" ht="11.25">
      <c r="F1206" s="61"/>
    </row>
    <row r="1207" ht="11.25">
      <c r="F1207" s="61"/>
    </row>
    <row r="1208" ht="11.25">
      <c r="F1208" s="61"/>
    </row>
    <row r="1209" ht="11.25">
      <c r="F1209" s="61"/>
    </row>
    <row r="1210" ht="11.25">
      <c r="F1210" s="61"/>
    </row>
    <row r="1211" ht="11.25">
      <c r="F1211" s="61"/>
    </row>
    <row r="1212" ht="11.25">
      <c r="F1212" s="61"/>
    </row>
    <row r="1213" ht="11.25">
      <c r="F1213" s="61"/>
    </row>
    <row r="1214" ht="11.25">
      <c r="F1214" s="61"/>
    </row>
    <row r="1215" ht="11.25">
      <c r="F1215" s="61"/>
    </row>
    <row r="1216" ht="11.25">
      <c r="F1216" s="61"/>
    </row>
    <row r="1217" ht="11.25">
      <c r="F1217" s="61"/>
    </row>
    <row r="1218" ht="11.25">
      <c r="F1218" s="61"/>
    </row>
    <row r="1219" ht="11.25">
      <c r="F1219" s="61"/>
    </row>
    <row r="1220" ht="11.25">
      <c r="F1220" s="61"/>
    </row>
    <row r="1221" ht="11.25">
      <c r="F1221" s="61"/>
    </row>
    <row r="1222" ht="11.25">
      <c r="F1222" s="61"/>
    </row>
    <row r="1223" ht="11.25">
      <c r="F1223" s="61"/>
    </row>
    <row r="1224" ht="11.25">
      <c r="F1224" s="61"/>
    </row>
    <row r="1225" ht="11.25">
      <c r="F1225" s="61"/>
    </row>
    <row r="1226" ht="11.25">
      <c r="F1226" s="61"/>
    </row>
    <row r="1227" ht="11.25">
      <c r="F1227" s="61"/>
    </row>
    <row r="1228" ht="11.25">
      <c r="F1228" s="61"/>
    </row>
    <row r="1229" ht="11.25">
      <c r="F1229" s="61"/>
    </row>
    <row r="1230" ht="11.25">
      <c r="F1230" s="61"/>
    </row>
    <row r="1231" ht="11.25">
      <c r="F1231" s="61"/>
    </row>
    <row r="1232" ht="11.25">
      <c r="F1232" s="61"/>
    </row>
    <row r="1233" ht="11.25">
      <c r="F1233" s="61"/>
    </row>
    <row r="1234" ht="11.25">
      <c r="F1234" s="61"/>
    </row>
    <row r="1235" ht="11.25">
      <c r="F1235" s="61"/>
    </row>
    <row r="1236" ht="11.25">
      <c r="F1236" s="61"/>
    </row>
    <row r="1237" ht="11.25">
      <c r="F1237" s="61"/>
    </row>
    <row r="1238" ht="11.25">
      <c r="F1238" s="61"/>
    </row>
    <row r="1239" ht="11.25">
      <c r="F1239" s="61"/>
    </row>
    <row r="1240" ht="11.25">
      <c r="F1240" s="61"/>
    </row>
    <row r="1241" ht="11.25">
      <c r="F1241" s="61"/>
    </row>
    <row r="1242" ht="11.25">
      <c r="F1242" s="61"/>
    </row>
    <row r="1243" ht="11.25">
      <c r="F1243" s="61"/>
    </row>
    <row r="1244" ht="11.25">
      <c r="F1244" s="61"/>
    </row>
    <row r="1245" ht="11.25">
      <c r="F1245" s="61"/>
    </row>
    <row r="1246" ht="11.25">
      <c r="F1246" s="61"/>
    </row>
    <row r="1247" ht="11.25">
      <c r="F1247" s="61"/>
    </row>
    <row r="1248" ht="11.25">
      <c r="F1248" s="61"/>
    </row>
    <row r="1249" ht="11.25">
      <c r="F1249" s="61"/>
    </row>
    <row r="1250" ht="11.25">
      <c r="F1250" s="61"/>
    </row>
    <row r="1251" ht="11.25">
      <c r="F1251" s="61"/>
    </row>
    <row r="1252" ht="11.25">
      <c r="F1252" s="61"/>
    </row>
    <row r="1253" ht="11.25">
      <c r="F1253" s="61"/>
    </row>
    <row r="1254" ht="11.25">
      <c r="F1254" s="61"/>
    </row>
    <row r="1255" ht="11.25">
      <c r="F1255" s="61"/>
    </row>
    <row r="1256" ht="11.25">
      <c r="F1256" s="61"/>
    </row>
    <row r="1257" ht="11.25">
      <c r="F1257" s="61"/>
    </row>
    <row r="1258" ht="11.25">
      <c r="F1258" s="61"/>
    </row>
    <row r="1259" ht="11.25">
      <c r="F1259" s="61"/>
    </row>
    <row r="1260" ht="11.25">
      <c r="F1260" s="61"/>
    </row>
    <row r="1261" ht="11.25">
      <c r="F1261" s="61"/>
    </row>
    <row r="1262" ht="11.25">
      <c r="F1262" s="61"/>
    </row>
    <row r="1263" ht="11.25">
      <c r="F1263" s="61"/>
    </row>
    <row r="1264" ht="11.25">
      <c r="F1264" s="61"/>
    </row>
    <row r="1265" ht="11.25">
      <c r="F1265" s="61"/>
    </row>
    <row r="1266" ht="11.25">
      <c r="F1266" s="61"/>
    </row>
    <row r="1267" ht="11.25">
      <c r="F1267" s="61"/>
    </row>
    <row r="1268" ht="11.25">
      <c r="F1268" s="61"/>
    </row>
    <row r="1269" ht="11.25">
      <c r="F1269" s="61"/>
    </row>
    <row r="1270" ht="11.25">
      <c r="F1270" s="61"/>
    </row>
    <row r="1271" ht="11.25">
      <c r="F1271" s="61"/>
    </row>
    <row r="1272" ht="11.25">
      <c r="F1272" s="61"/>
    </row>
    <row r="1273" ht="11.25">
      <c r="F1273" s="61"/>
    </row>
    <row r="1274" ht="11.25">
      <c r="F1274" s="61"/>
    </row>
    <row r="1275" ht="11.25">
      <c r="F1275" s="61"/>
    </row>
    <row r="1276" ht="11.25">
      <c r="F1276" s="61"/>
    </row>
    <row r="1277" ht="11.25">
      <c r="F1277" s="61"/>
    </row>
    <row r="1278" ht="11.25">
      <c r="F1278" s="61"/>
    </row>
    <row r="1279" ht="11.25">
      <c r="F1279" s="61"/>
    </row>
    <row r="1280" ht="11.25">
      <c r="F1280" s="61"/>
    </row>
    <row r="1281" ht="11.25">
      <c r="F1281" s="61"/>
    </row>
    <row r="1282" ht="11.25">
      <c r="F1282" s="61"/>
    </row>
    <row r="1283" ht="11.25">
      <c r="F1283" s="61"/>
    </row>
    <row r="1284" ht="11.25">
      <c r="F1284" s="61"/>
    </row>
    <row r="1285" ht="11.25">
      <c r="F1285" s="61"/>
    </row>
    <row r="1286" ht="11.25">
      <c r="F1286" s="61"/>
    </row>
    <row r="1287" ht="11.25">
      <c r="F1287" s="61"/>
    </row>
    <row r="1288" ht="11.25">
      <c r="F1288" s="61"/>
    </row>
    <row r="1289" ht="11.25">
      <c r="F1289" s="61"/>
    </row>
    <row r="1290" ht="11.25">
      <c r="F1290" s="61"/>
    </row>
    <row r="1291" ht="11.25">
      <c r="F1291" s="61"/>
    </row>
    <row r="1292" ht="11.25">
      <c r="F1292" s="61"/>
    </row>
    <row r="1293" ht="11.25">
      <c r="F1293" s="61"/>
    </row>
    <row r="1294" ht="11.25">
      <c r="F1294" s="61"/>
    </row>
    <row r="1295" ht="11.25">
      <c r="F1295" s="61"/>
    </row>
    <row r="1296" ht="11.25">
      <c r="F1296" s="61"/>
    </row>
    <row r="1297" ht="11.25">
      <c r="F1297" s="61"/>
    </row>
    <row r="1298" ht="11.25">
      <c r="F1298" s="61"/>
    </row>
    <row r="1299" ht="11.25">
      <c r="F1299" s="61"/>
    </row>
    <row r="1300" ht="11.25">
      <c r="F1300" s="61"/>
    </row>
    <row r="1301" ht="11.25">
      <c r="F1301" s="61"/>
    </row>
    <row r="1302" ht="11.25">
      <c r="F1302" s="61"/>
    </row>
    <row r="1303" ht="11.25">
      <c r="F1303" s="61"/>
    </row>
    <row r="1304" ht="11.25">
      <c r="F1304" s="61"/>
    </row>
    <row r="1305" ht="11.25">
      <c r="F1305" s="61"/>
    </row>
    <row r="1306" ht="11.25">
      <c r="F1306" s="61"/>
    </row>
    <row r="1307" ht="11.25">
      <c r="F1307" s="61"/>
    </row>
    <row r="1308" ht="11.25">
      <c r="F1308" s="61"/>
    </row>
    <row r="1309" ht="11.25">
      <c r="F1309" s="61"/>
    </row>
    <row r="1310" ht="11.25">
      <c r="F1310" s="61"/>
    </row>
    <row r="1311" ht="11.25">
      <c r="F1311" s="61"/>
    </row>
    <row r="1312" ht="11.25">
      <c r="F1312" s="61"/>
    </row>
    <row r="1313" ht="11.25">
      <c r="F1313" s="61"/>
    </row>
    <row r="1314" ht="11.25">
      <c r="F1314" s="61"/>
    </row>
    <row r="1315" ht="11.25">
      <c r="F1315" s="61"/>
    </row>
    <row r="1316" ht="11.25">
      <c r="F1316" s="61"/>
    </row>
    <row r="1317" ht="11.25">
      <c r="F1317" s="61"/>
    </row>
    <row r="1318" ht="11.25">
      <c r="F1318" s="61"/>
    </row>
    <row r="1319" ht="11.25">
      <c r="F1319" s="61"/>
    </row>
    <row r="1320" ht="11.25">
      <c r="F1320" s="61"/>
    </row>
    <row r="1321" ht="11.25">
      <c r="F1321" s="61"/>
    </row>
    <row r="1322" ht="11.25">
      <c r="F1322" s="61"/>
    </row>
    <row r="1323" ht="11.25">
      <c r="F1323" s="61"/>
    </row>
    <row r="1324" ht="11.25">
      <c r="F1324" s="61"/>
    </row>
    <row r="1325" ht="11.25">
      <c r="F1325" s="61"/>
    </row>
    <row r="1326" ht="11.25">
      <c r="F1326" s="61"/>
    </row>
    <row r="1327" ht="11.25">
      <c r="F1327" s="61"/>
    </row>
    <row r="1328" ht="11.25">
      <c r="F1328" s="61"/>
    </row>
    <row r="1329" ht="11.25">
      <c r="F1329" s="61"/>
    </row>
    <row r="1330" ht="11.25">
      <c r="F1330" s="61"/>
    </row>
    <row r="1331" ht="11.25">
      <c r="F1331" s="61"/>
    </row>
    <row r="1332" ht="11.25">
      <c r="F1332" s="61"/>
    </row>
    <row r="1333" ht="11.25">
      <c r="F1333" s="61"/>
    </row>
    <row r="1334" ht="11.25">
      <c r="F1334" s="61"/>
    </row>
    <row r="1335" ht="11.25">
      <c r="F1335" s="61"/>
    </row>
    <row r="1336" ht="11.25">
      <c r="F1336" s="61"/>
    </row>
    <row r="1337" ht="11.25">
      <c r="F1337" s="61"/>
    </row>
    <row r="1338" ht="11.25">
      <c r="F1338" s="61"/>
    </row>
    <row r="1339" ht="11.25">
      <c r="F1339" s="61"/>
    </row>
    <row r="1340" ht="11.25">
      <c r="F1340" s="61"/>
    </row>
    <row r="1341" ht="11.25">
      <c r="F1341" s="61"/>
    </row>
    <row r="1342" ht="11.25">
      <c r="F1342" s="61"/>
    </row>
    <row r="1343" ht="11.25">
      <c r="F1343" s="61"/>
    </row>
    <row r="1344" ht="11.25">
      <c r="F1344" s="61"/>
    </row>
    <row r="1345" ht="11.25">
      <c r="F1345" s="61"/>
    </row>
    <row r="1346" ht="11.25">
      <c r="F1346" s="61"/>
    </row>
    <row r="1347" ht="11.25">
      <c r="F1347" s="61"/>
    </row>
    <row r="1348" ht="11.25">
      <c r="F1348" s="61"/>
    </row>
    <row r="1349" ht="11.25">
      <c r="F1349" s="61"/>
    </row>
    <row r="1350" ht="11.25">
      <c r="F1350" s="61"/>
    </row>
    <row r="1351" ht="11.25">
      <c r="F1351" s="61"/>
    </row>
    <row r="1352" ht="11.25">
      <c r="F1352" s="61"/>
    </row>
    <row r="1353" ht="11.25">
      <c r="F1353" s="61"/>
    </row>
    <row r="1354" ht="11.25">
      <c r="F1354" s="61"/>
    </row>
    <row r="1355" ht="11.25">
      <c r="F1355" s="61"/>
    </row>
    <row r="1356" ht="11.25">
      <c r="F1356" s="61"/>
    </row>
    <row r="1357" ht="11.25">
      <c r="F1357" s="61"/>
    </row>
    <row r="1358" ht="11.25">
      <c r="F1358" s="61"/>
    </row>
    <row r="1359" ht="11.25">
      <c r="F1359" s="61"/>
    </row>
    <row r="1360" ht="11.25">
      <c r="F1360" s="61"/>
    </row>
    <row r="1361" ht="11.25">
      <c r="F1361" s="61"/>
    </row>
    <row r="1362" ht="11.25">
      <c r="F1362" s="61"/>
    </row>
    <row r="1363" ht="11.25">
      <c r="F1363" s="61"/>
    </row>
    <row r="1364" ht="11.25">
      <c r="F1364" s="61"/>
    </row>
    <row r="1365" ht="11.25">
      <c r="F1365" s="61"/>
    </row>
    <row r="1366" ht="11.25">
      <c r="F1366" s="61"/>
    </row>
    <row r="1367" ht="11.25">
      <c r="F1367" s="61"/>
    </row>
    <row r="1368" ht="11.25">
      <c r="F1368" s="61"/>
    </row>
    <row r="1369" ht="11.25">
      <c r="F1369" s="61"/>
    </row>
    <row r="1370" ht="11.25">
      <c r="F1370" s="61"/>
    </row>
    <row r="1371" ht="11.25">
      <c r="F1371" s="61"/>
    </row>
    <row r="1372" ht="11.25">
      <c r="F1372" s="61"/>
    </row>
    <row r="1373" ht="11.25">
      <c r="F1373" s="61"/>
    </row>
    <row r="1374" ht="11.25">
      <c r="F1374" s="61"/>
    </row>
    <row r="1375" ht="11.25">
      <c r="F1375" s="61"/>
    </row>
    <row r="1376" ht="11.25">
      <c r="F1376" s="61"/>
    </row>
    <row r="1377" ht="11.25">
      <c r="F1377" s="61"/>
    </row>
    <row r="1378" ht="11.25">
      <c r="F1378" s="61"/>
    </row>
    <row r="1379" ht="11.25">
      <c r="F1379" s="61"/>
    </row>
    <row r="1380" ht="11.25">
      <c r="F1380" s="61"/>
    </row>
    <row r="1381" ht="11.25">
      <c r="F1381" s="61"/>
    </row>
    <row r="1382" ht="11.25">
      <c r="F1382" s="61"/>
    </row>
    <row r="1383" ht="11.25">
      <c r="F1383" s="61"/>
    </row>
    <row r="1384" ht="11.25">
      <c r="F1384" s="61"/>
    </row>
    <row r="1385" ht="11.25">
      <c r="F1385" s="61"/>
    </row>
    <row r="1386" ht="11.25">
      <c r="F1386" s="61"/>
    </row>
    <row r="1387" ht="11.25">
      <c r="F1387" s="61"/>
    </row>
    <row r="1388" ht="11.25">
      <c r="F1388" s="61"/>
    </row>
    <row r="1389" ht="11.25">
      <c r="F1389" s="61"/>
    </row>
    <row r="1390" ht="11.25">
      <c r="F1390" s="61"/>
    </row>
    <row r="1391" ht="11.25">
      <c r="F1391" s="61"/>
    </row>
    <row r="1392" ht="11.25">
      <c r="F1392" s="61"/>
    </row>
    <row r="1393" ht="11.25">
      <c r="F1393" s="61"/>
    </row>
    <row r="1394" ht="11.25">
      <c r="F1394" s="61"/>
    </row>
    <row r="1395" ht="11.25">
      <c r="F1395" s="61"/>
    </row>
    <row r="1396" ht="11.25">
      <c r="F1396" s="61"/>
    </row>
    <row r="1397" ht="11.25">
      <c r="F1397" s="61"/>
    </row>
    <row r="1398" ht="11.25">
      <c r="F1398" s="61"/>
    </row>
    <row r="1399" ht="11.25">
      <c r="F1399" s="61"/>
    </row>
    <row r="1400" ht="11.25">
      <c r="F1400" s="61"/>
    </row>
    <row r="1401" ht="11.25">
      <c r="F1401" s="61"/>
    </row>
    <row r="1402" ht="11.25">
      <c r="F1402" s="61"/>
    </row>
    <row r="1403" ht="11.25">
      <c r="F1403" s="61"/>
    </row>
    <row r="1404" ht="11.25">
      <c r="F1404" s="61"/>
    </row>
    <row r="1405" ht="11.25">
      <c r="F1405" s="61"/>
    </row>
    <row r="1406" ht="11.25">
      <c r="F1406" s="61"/>
    </row>
    <row r="1407" ht="11.25">
      <c r="F1407" s="61"/>
    </row>
    <row r="1408" ht="11.25">
      <c r="F1408" s="61"/>
    </row>
    <row r="1409" ht="11.25">
      <c r="F1409" s="61"/>
    </row>
    <row r="1410" ht="11.25">
      <c r="F1410" s="61"/>
    </row>
    <row r="1411" ht="11.25">
      <c r="F1411" s="61"/>
    </row>
    <row r="1412" ht="11.25">
      <c r="F1412" s="61"/>
    </row>
    <row r="1413" ht="11.25">
      <c r="F1413" s="61"/>
    </row>
    <row r="1414" ht="11.25">
      <c r="F1414" s="61"/>
    </row>
    <row r="1415" ht="11.25">
      <c r="F1415" s="61"/>
    </row>
    <row r="1416" ht="11.25">
      <c r="F1416" s="61"/>
    </row>
    <row r="1417" ht="11.25">
      <c r="F1417" s="61"/>
    </row>
    <row r="1418" ht="11.25">
      <c r="F1418" s="61"/>
    </row>
    <row r="1419" ht="11.25">
      <c r="F1419" s="61"/>
    </row>
    <row r="1420" ht="11.25">
      <c r="F1420" s="61"/>
    </row>
    <row r="1421" ht="11.25">
      <c r="F1421" s="61"/>
    </row>
    <row r="1422" ht="11.25">
      <c r="F1422" s="61"/>
    </row>
    <row r="1423" ht="11.25">
      <c r="F1423" s="61"/>
    </row>
    <row r="1424" ht="11.25">
      <c r="F1424" s="61"/>
    </row>
    <row r="1425" ht="11.25">
      <c r="F1425" s="61"/>
    </row>
    <row r="1426" ht="11.25">
      <c r="F1426" s="61"/>
    </row>
    <row r="1427" ht="11.25">
      <c r="F1427" s="61"/>
    </row>
    <row r="1428" ht="11.25">
      <c r="F1428" s="61"/>
    </row>
    <row r="1429" ht="11.25">
      <c r="F1429" s="61"/>
    </row>
    <row r="1430" ht="11.25">
      <c r="F1430" s="61"/>
    </row>
    <row r="1431" ht="11.25">
      <c r="F1431" s="61"/>
    </row>
    <row r="1432" ht="11.25">
      <c r="F1432" s="61"/>
    </row>
    <row r="1433" ht="11.25">
      <c r="F1433" s="61"/>
    </row>
    <row r="1434" ht="11.25">
      <c r="F1434" s="61"/>
    </row>
    <row r="1435" ht="11.25">
      <c r="F1435" s="61"/>
    </row>
    <row r="1436" ht="11.25">
      <c r="F1436" s="61"/>
    </row>
    <row r="1437" ht="11.25">
      <c r="F1437" s="61"/>
    </row>
    <row r="1438" ht="11.25">
      <c r="F1438" s="61"/>
    </row>
    <row r="1439" ht="11.25">
      <c r="F1439" s="61"/>
    </row>
    <row r="1440" ht="11.25">
      <c r="F1440" s="61"/>
    </row>
    <row r="1441" ht="11.25">
      <c r="F1441" s="61"/>
    </row>
    <row r="1442" ht="11.25">
      <c r="F1442" s="61"/>
    </row>
    <row r="1443" ht="11.25">
      <c r="F1443" s="61"/>
    </row>
    <row r="1444" ht="11.25">
      <c r="F1444" s="61"/>
    </row>
    <row r="1445" ht="11.25">
      <c r="F1445" s="61"/>
    </row>
    <row r="1446" ht="11.25">
      <c r="F1446" s="61"/>
    </row>
    <row r="1447" ht="11.25">
      <c r="F1447" s="61"/>
    </row>
    <row r="1448" ht="11.25">
      <c r="F1448" s="61"/>
    </row>
    <row r="1449" ht="11.25">
      <c r="F1449" s="61"/>
    </row>
    <row r="1450" ht="11.25">
      <c r="F1450" s="61"/>
    </row>
    <row r="1451" ht="11.25">
      <c r="F1451" s="61"/>
    </row>
    <row r="1452" ht="11.25">
      <c r="F1452" s="61"/>
    </row>
    <row r="1453" ht="11.25">
      <c r="F1453" s="61"/>
    </row>
    <row r="1454" ht="11.25">
      <c r="F1454" s="61"/>
    </row>
    <row r="1455" ht="11.25">
      <c r="F1455" s="61"/>
    </row>
    <row r="1456" ht="11.25">
      <c r="F1456" s="61"/>
    </row>
    <row r="1457" ht="11.25">
      <c r="F1457" s="61"/>
    </row>
    <row r="1458" ht="11.25">
      <c r="F1458" s="61"/>
    </row>
    <row r="1459" ht="11.25">
      <c r="F1459" s="61"/>
    </row>
    <row r="1460" ht="11.25">
      <c r="F1460" s="61"/>
    </row>
    <row r="1461" ht="11.25">
      <c r="F1461" s="61"/>
    </row>
    <row r="1462" ht="11.25">
      <c r="F1462" s="61"/>
    </row>
    <row r="1463" ht="11.25">
      <c r="F1463" s="61"/>
    </row>
    <row r="1464" ht="11.25">
      <c r="F1464" s="61"/>
    </row>
    <row r="1465" ht="11.25">
      <c r="F1465" s="61"/>
    </row>
    <row r="1466" ht="11.25">
      <c r="F1466" s="61"/>
    </row>
    <row r="1467" ht="11.25">
      <c r="F1467" s="61"/>
    </row>
    <row r="1468" ht="11.25">
      <c r="F1468" s="61"/>
    </row>
    <row r="1469" ht="11.25">
      <c r="F1469" s="61"/>
    </row>
    <row r="1470" ht="11.25">
      <c r="F1470" s="61"/>
    </row>
    <row r="1471" ht="11.25">
      <c r="F1471" s="61"/>
    </row>
    <row r="1472" ht="11.25">
      <c r="F1472" s="61"/>
    </row>
    <row r="1473" ht="11.25">
      <c r="F1473" s="61"/>
    </row>
    <row r="1474" ht="11.25">
      <c r="F1474" s="61"/>
    </row>
    <row r="1475" ht="11.25">
      <c r="F1475" s="61"/>
    </row>
    <row r="1476" ht="11.25">
      <c r="F1476" s="61"/>
    </row>
    <row r="1477" ht="11.25">
      <c r="F1477" s="61"/>
    </row>
    <row r="1478" ht="11.25">
      <c r="F1478" s="61"/>
    </row>
    <row r="1479" ht="11.25">
      <c r="F1479" s="61"/>
    </row>
    <row r="1480" ht="11.25">
      <c r="F1480" s="61"/>
    </row>
    <row r="1481" ht="11.25">
      <c r="F1481" s="61"/>
    </row>
    <row r="1482" ht="11.25">
      <c r="F1482" s="61"/>
    </row>
    <row r="1483" ht="11.25">
      <c r="F1483" s="61"/>
    </row>
    <row r="1484" ht="11.25">
      <c r="F1484" s="61"/>
    </row>
    <row r="1485" ht="11.25">
      <c r="F1485" s="61"/>
    </row>
    <row r="1486" ht="11.25">
      <c r="F1486" s="61"/>
    </row>
    <row r="1487" ht="11.25">
      <c r="F1487" s="61"/>
    </row>
    <row r="1488" ht="11.25">
      <c r="F1488" s="61"/>
    </row>
    <row r="1489" ht="11.25">
      <c r="F1489" s="61"/>
    </row>
    <row r="1490" ht="11.25">
      <c r="F1490" s="61"/>
    </row>
    <row r="1491" ht="11.25">
      <c r="F1491" s="61"/>
    </row>
    <row r="1492" ht="11.25">
      <c r="F1492" s="61"/>
    </row>
    <row r="1493" ht="11.25">
      <c r="F1493" s="61"/>
    </row>
    <row r="1494" ht="11.25">
      <c r="F1494" s="61"/>
    </row>
    <row r="1495" ht="11.25">
      <c r="F1495" s="61"/>
    </row>
    <row r="1496" ht="11.25">
      <c r="F1496" s="61"/>
    </row>
    <row r="1497" ht="11.25">
      <c r="F1497" s="61"/>
    </row>
    <row r="1498" ht="11.25">
      <c r="F1498" s="61"/>
    </row>
    <row r="1499" ht="11.25">
      <c r="F1499" s="61"/>
    </row>
    <row r="1500" ht="11.25">
      <c r="F1500" s="61"/>
    </row>
    <row r="1501" ht="11.25">
      <c r="F1501" s="61"/>
    </row>
    <row r="1502" ht="11.25">
      <c r="F1502" s="61"/>
    </row>
    <row r="1503" ht="11.25">
      <c r="F1503" s="61"/>
    </row>
    <row r="1504" ht="11.25">
      <c r="F1504" s="61"/>
    </row>
    <row r="1505" ht="11.25">
      <c r="F1505" s="61"/>
    </row>
    <row r="1506" ht="11.25">
      <c r="F1506" s="61"/>
    </row>
    <row r="1507" ht="11.25">
      <c r="F1507" s="61"/>
    </row>
    <row r="1508" ht="11.25">
      <c r="F1508" s="61"/>
    </row>
    <row r="1509" ht="11.25">
      <c r="F1509" s="61"/>
    </row>
    <row r="1510" ht="11.25">
      <c r="F1510" s="61"/>
    </row>
    <row r="1511" ht="11.25">
      <c r="F1511" s="61"/>
    </row>
    <row r="1512" ht="11.25">
      <c r="F1512" s="61"/>
    </row>
    <row r="1513" ht="11.25">
      <c r="F1513" s="61"/>
    </row>
    <row r="1514" ht="11.25">
      <c r="F1514" s="61"/>
    </row>
    <row r="1515" ht="11.25">
      <c r="F1515" s="61"/>
    </row>
    <row r="1516" ht="11.25">
      <c r="F1516" s="61"/>
    </row>
    <row r="1517" ht="11.25">
      <c r="F1517" s="61"/>
    </row>
    <row r="1518" ht="11.25">
      <c r="F1518" s="61"/>
    </row>
    <row r="1519" ht="11.25">
      <c r="F1519" s="61"/>
    </row>
    <row r="1520" ht="11.25">
      <c r="F1520" s="61"/>
    </row>
    <row r="1521" ht="11.25">
      <c r="F1521" s="61"/>
    </row>
    <row r="1522" ht="11.25">
      <c r="F1522" s="61"/>
    </row>
    <row r="1523" ht="11.25">
      <c r="F1523" s="61"/>
    </row>
    <row r="1524" ht="11.25">
      <c r="F1524" s="61"/>
    </row>
    <row r="1525" ht="11.25">
      <c r="F1525" s="61"/>
    </row>
    <row r="1526" ht="11.25">
      <c r="F1526" s="61"/>
    </row>
    <row r="1527" ht="11.25">
      <c r="F1527" s="61"/>
    </row>
    <row r="1528" ht="11.25">
      <c r="F1528" s="61"/>
    </row>
    <row r="1529" ht="11.25">
      <c r="F1529" s="61"/>
    </row>
    <row r="1530" ht="11.25">
      <c r="F1530" s="61"/>
    </row>
    <row r="1531" ht="11.25">
      <c r="F1531" s="61"/>
    </row>
    <row r="1532" ht="11.25">
      <c r="F1532" s="61"/>
    </row>
    <row r="1533" ht="11.25">
      <c r="F1533" s="61"/>
    </row>
    <row r="1534" ht="11.25">
      <c r="F1534" s="61"/>
    </row>
    <row r="1535" ht="11.25">
      <c r="F1535" s="61"/>
    </row>
    <row r="1536" ht="11.25">
      <c r="F1536" s="61"/>
    </row>
    <row r="1537" ht="11.25">
      <c r="F1537" s="61"/>
    </row>
    <row r="1538" ht="11.25">
      <c r="F1538" s="61"/>
    </row>
    <row r="1539" ht="11.25">
      <c r="F1539" s="61"/>
    </row>
    <row r="1540" ht="11.25">
      <c r="F1540" s="61"/>
    </row>
    <row r="1541" ht="11.25">
      <c r="F1541" s="61"/>
    </row>
    <row r="1542" ht="11.25">
      <c r="F1542" s="61"/>
    </row>
    <row r="1543" ht="11.25">
      <c r="F1543" s="61"/>
    </row>
    <row r="1544" ht="11.25">
      <c r="F1544" s="61"/>
    </row>
    <row r="1545" ht="11.25">
      <c r="F1545" s="61"/>
    </row>
    <row r="1546" ht="11.25">
      <c r="F1546" s="61"/>
    </row>
    <row r="1547" ht="11.25">
      <c r="F1547" s="61"/>
    </row>
    <row r="1548" ht="11.25">
      <c r="F1548" s="61"/>
    </row>
    <row r="1549" ht="11.25">
      <c r="F1549" s="61"/>
    </row>
    <row r="1550" ht="11.25">
      <c r="F1550" s="61"/>
    </row>
    <row r="1551" ht="11.25">
      <c r="F1551" s="61"/>
    </row>
    <row r="1552" ht="11.25">
      <c r="F1552" s="61"/>
    </row>
    <row r="1553" ht="11.25">
      <c r="F1553" s="61"/>
    </row>
    <row r="1554" ht="11.25">
      <c r="F1554" s="61"/>
    </row>
    <row r="1555" ht="11.25">
      <c r="F1555" s="61"/>
    </row>
    <row r="1556" ht="11.25">
      <c r="F1556" s="61"/>
    </row>
    <row r="1557" ht="11.25">
      <c r="F1557" s="61"/>
    </row>
    <row r="1558" ht="11.25">
      <c r="F1558" s="61"/>
    </row>
    <row r="1559" ht="11.25">
      <c r="F1559" s="61"/>
    </row>
    <row r="1560" ht="11.25">
      <c r="F1560" s="61"/>
    </row>
    <row r="1561" ht="11.25">
      <c r="F1561" s="61"/>
    </row>
    <row r="1562" ht="11.25">
      <c r="F1562" s="61"/>
    </row>
    <row r="1563" ht="11.25">
      <c r="F1563" s="61"/>
    </row>
    <row r="1564" ht="11.25">
      <c r="F1564" s="61"/>
    </row>
    <row r="1565" ht="11.25">
      <c r="F1565" s="61"/>
    </row>
    <row r="1566" ht="11.25">
      <c r="F1566" s="61"/>
    </row>
    <row r="1567" ht="11.25">
      <c r="F1567" s="61"/>
    </row>
    <row r="1568" ht="11.25">
      <c r="F1568" s="61"/>
    </row>
    <row r="1569" ht="11.25">
      <c r="F1569" s="61"/>
    </row>
    <row r="1570" ht="11.25">
      <c r="F1570" s="61"/>
    </row>
    <row r="1571" ht="11.25">
      <c r="F1571" s="61"/>
    </row>
    <row r="1572" ht="11.25">
      <c r="F1572" s="61"/>
    </row>
    <row r="1573" ht="11.25">
      <c r="F1573" s="61"/>
    </row>
    <row r="1574" ht="11.25">
      <c r="F1574" s="61"/>
    </row>
    <row r="1575" ht="11.25">
      <c r="F1575" s="61"/>
    </row>
    <row r="1576" ht="11.25">
      <c r="F1576" s="61"/>
    </row>
    <row r="1577" ht="11.25">
      <c r="F1577" s="61"/>
    </row>
    <row r="1578" ht="11.25">
      <c r="F1578" s="61"/>
    </row>
    <row r="1579" ht="11.25">
      <c r="F1579" s="61"/>
    </row>
    <row r="1580" ht="11.25">
      <c r="F1580" s="61"/>
    </row>
    <row r="1581" ht="11.25">
      <c r="F1581" s="61"/>
    </row>
    <row r="1582" ht="11.25">
      <c r="F1582" s="61"/>
    </row>
    <row r="1583" ht="11.25">
      <c r="F1583" s="61"/>
    </row>
    <row r="1584" ht="11.25">
      <c r="F1584" s="61"/>
    </row>
    <row r="1585" ht="11.25">
      <c r="F1585" s="61"/>
    </row>
    <row r="1586" ht="11.25">
      <c r="F1586" s="61"/>
    </row>
    <row r="1587" ht="11.25">
      <c r="F1587" s="61"/>
    </row>
    <row r="1588" ht="11.25">
      <c r="F1588" s="61"/>
    </row>
    <row r="1589" ht="11.25">
      <c r="F1589" s="61"/>
    </row>
    <row r="1590" ht="11.25">
      <c r="F1590" s="61"/>
    </row>
    <row r="1591" ht="11.25">
      <c r="F1591" s="61"/>
    </row>
    <row r="1592" ht="11.25">
      <c r="F1592" s="61"/>
    </row>
    <row r="1593" ht="11.25">
      <c r="F1593" s="61"/>
    </row>
    <row r="1594" ht="11.25">
      <c r="F1594" s="61"/>
    </row>
    <row r="1595" ht="11.25">
      <c r="F1595" s="61"/>
    </row>
    <row r="1596" ht="11.25">
      <c r="F1596" s="61"/>
    </row>
    <row r="1597" ht="11.25">
      <c r="F1597" s="61"/>
    </row>
    <row r="1598" ht="11.25">
      <c r="F1598" s="61"/>
    </row>
    <row r="1599" ht="11.25">
      <c r="F1599" s="61"/>
    </row>
    <row r="1600" ht="11.25">
      <c r="F1600" s="61"/>
    </row>
    <row r="1601" ht="11.25">
      <c r="F1601" s="61"/>
    </row>
    <row r="1602" ht="11.25">
      <c r="F1602" s="61"/>
    </row>
    <row r="1603" ht="11.25">
      <c r="F1603" s="61"/>
    </row>
    <row r="1604" ht="11.25">
      <c r="F1604" s="61"/>
    </row>
    <row r="1605" ht="11.25">
      <c r="F1605" s="61"/>
    </row>
    <row r="1606" ht="11.25">
      <c r="F1606" s="61"/>
    </row>
    <row r="1607" ht="11.25">
      <c r="F1607" s="61"/>
    </row>
    <row r="1608" ht="11.25">
      <c r="F1608" s="61"/>
    </row>
    <row r="1609" ht="11.25">
      <c r="F1609" s="61"/>
    </row>
    <row r="1610" ht="11.25">
      <c r="F1610" s="61"/>
    </row>
    <row r="1611" ht="11.25">
      <c r="F1611" s="61"/>
    </row>
    <row r="1612" ht="11.25">
      <c r="F1612" s="61"/>
    </row>
    <row r="1613" ht="11.25">
      <c r="F1613" s="61"/>
    </row>
    <row r="1614" ht="11.25">
      <c r="F1614" s="61"/>
    </row>
    <row r="1615" ht="11.25">
      <c r="F1615" s="61"/>
    </row>
    <row r="1616" ht="11.25">
      <c r="F1616" s="61"/>
    </row>
    <row r="1617" ht="11.25">
      <c r="F1617" s="61"/>
    </row>
    <row r="1618" ht="11.25">
      <c r="F1618" s="61"/>
    </row>
    <row r="1619" ht="11.25">
      <c r="F1619" s="61"/>
    </row>
    <row r="1620" ht="11.25">
      <c r="F1620" s="61"/>
    </row>
    <row r="1621" ht="11.25">
      <c r="F1621" s="61"/>
    </row>
    <row r="1622" ht="11.25">
      <c r="F1622" s="61"/>
    </row>
    <row r="1623" ht="11.25">
      <c r="F1623" s="61"/>
    </row>
    <row r="1624" ht="11.25">
      <c r="F1624" s="61"/>
    </row>
    <row r="1625" ht="11.25">
      <c r="F1625" s="61"/>
    </row>
    <row r="1626" ht="11.25">
      <c r="F1626" s="61"/>
    </row>
    <row r="1627" ht="11.25">
      <c r="F1627" s="61"/>
    </row>
    <row r="1628" ht="11.25">
      <c r="F1628" s="61"/>
    </row>
    <row r="1629" ht="11.25">
      <c r="F1629" s="61"/>
    </row>
    <row r="1630" ht="11.25">
      <c r="F1630" s="61"/>
    </row>
    <row r="1631" ht="11.25">
      <c r="F1631" s="61"/>
    </row>
    <row r="1632" ht="11.25">
      <c r="F1632" s="61"/>
    </row>
    <row r="1633" ht="11.25">
      <c r="F1633" s="61"/>
    </row>
    <row r="1634" ht="11.25">
      <c r="F1634" s="61"/>
    </row>
    <row r="1635" ht="11.25">
      <c r="F1635" s="61"/>
    </row>
    <row r="1636" ht="11.25">
      <c r="F1636" s="61"/>
    </row>
    <row r="1637" ht="11.25">
      <c r="F1637" s="61"/>
    </row>
    <row r="1638" ht="11.25">
      <c r="F1638" s="61"/>
    </row>
    <row r="1639" ht="11.25">
      <c r="F1639" s="61"/>
    </row>
    <row r="1640" ht="11.25">
      <c r="F1640" s="61"/>
    </row>
    <row r="1641" ht="11.25">
      <c r="F1641" s="61"/>
    </row>
    <row r="1642" ht="11.25">
      <c r="F1642" s="61"/>
    </row>
    <row r="1643" ht="11.25">
      <c r="F1643" s="61"/>
    </row>
    <row r="1644" ht="11.25">
      <c r="F1644" s="61"/>
    </row>
    <row r="1645" ht="11.25">
      <c r="F1645" s="61"/>
    </row>
    <row r="1646" ht="11.25">
      <c r="F1646" s="61"/>
    </row>
    <row r="1647" ht="11.25">
      <c r="F1647" s="61"/>
    </row>
    <row r="1648" ht="11.25">
      <c r="F1648" s="61"/>
    </row>
    <row r="1649" ht="11.25">
      <c r="F1649" s="61"/>
    </row>
    <row r="1650" ht="11.25">
      <c r="F1650" s="61"/>
    </row>
    <row r="1651" ht="11.25">
      <c r="F1651" s="61"/>
    </row>
    <row r="1652" ht="11.25">
      <c r="F1652" s="61"/>
    </row>
    <row r="1653" ht="11.25">
      <c r="F1653" s="61"/>
    </row>
    <row r="1654" ht="11.25">
      <c r="F1654" s="61"/>
    </row>
    <row r="1655" ht="11.25">
      <c r="F1655" s="61"/>
    </row>
    <row r="1656" ht="11.25">
      <c r="F1656" s="61"/>
    </row>
    <row r="1657" ht="11.25">
      <c r="F1657" s="61"/>
    </row>
    <row r="1658" ht="11.25">
      <c r="F1658" s="61"/>
    </row>
    <row r="1659" ht="11.25">
      <c r="F1659" s="61"/>
    </row>
    <row r="1660" ht="11.25">
      <c r="F1660" s="61"/>
    </row>
    <row r="1661" ht="11.25">
      <c r="F1661" s="61"/>
    </row>
    <row r="1662" ht="11.25">
      <c r="F1662" s="61"/>
    </row>
    <row r="1663" ht="11.25">
      <c r="F1663" s="61"/>
    </row>
    <row r="1664" ht="11.25">
      <c r="F1664" s="61"/>
    </row>
    <row r="1665" ht="11.25">
      <c r="F1665" s="61"/>
    </row>
    <row r="1666" ht="11.25">
      <c r="F1666" s="61"/>
    </row>
    <row r="1667" ht="11.25">
      <c r="F1667" s="61"/>
    </row>
    <row r="1668" ht="11.25">
      <c r="F1668" s="61"/>
    </row>
    <row r="1669" ht="11.25">
      <c r="F1669" s="61"/>
    </row>
    <row r="1670" ht="11.25">
      <c r="F1670" s="61"/>
    </row>
    <row r="1671" ht="11.25">
      <c r="F1671" s="61"/>
    </row>
    <row r="1672" ht="11.25">
      <c r="F1672" s="61"/>
    </row>
    <row r="1673" ht="11.25">
      <c r="F1673" s="61"/>
    </row>
    <row r="1674" ht="11.25">
      <c r="F1674" s="61"/>
    </row>
    <row r="1675" ht="11.25">
      <c r="F1675" s="61"/>
    </row>
    <row r="1676" ht="11.25">
      <c r="F1676" s="61"/>
    </row>
    <row r="1677" ht="11.25">
      <c r="F1677" s="61"/>
    </row>
    <row r="1678" ht="11.25">
      <c r="F1678" s="61"/>
    </row>
    <row r="1679" ht="11.25">
      <c r="F1679" s="61"/>
    </row>
    <row r="1680" ht="11.25">
      <c r="F1680" s="61"/>
    </row>
    <row r="1681" ht="11.25">
      <c r="F1681" s="61"/>
    </row>
    <row r="1682" ht="11.25">
      <c r="F1682" s="61"/>
    </row>
    <row r="1683" ht="11.25">
      <c r="F1683" s="61"/>
    </row>
  </sheetData>
  <printOptions horizontalCentered="1"/>
  <pageMargins left="0.5" right="0.5" top="2" bottom="1" header="1.5" footer="0.5"/>
  <pageSetup firstPageNumber="1" useFirstPageNumber="1" orientation="landscape" scale="80" r:id="rId1"/>
  <headerFooter alignWithMargins="0">
    <oddHeader>&amp;CPuget Sound Energy
Allocation of Gas Operating Revenue
Includes Revenue Deficiency and Excludes Gas Costs&amp;RDocket No. UG-04________
Exhibit No. _______ (CEP-4)
Page &amp;P of &amp;N</oddHeader>
    <oddFooter>&amp;LIncludes Revenue Deficiency and Excludes Gas Costs
Operating Reveneu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2:AN273"/>
  <sheetViews>
    <sheetView workbookViewId="0" topLeftCell="A1">
      <selection activeCell="B5" sqref="B5:B7"/>
    </sheetView>
  </sheetViews>
  <sheetFormatPr defaultColWidth="9.33203125" defaultRowHeight="11.25"/>
  <cols>
    <col min="1" max="1" width="4.16015625" style="57" bestFit="1" customWidth="1"/>
    <col min="2" max="2" width="37" style="16" customWidth="1"/>
    <col min="3" max="3" width="15" style="9" bestFit="1" customWidth="1"/>
    <col min="4" max="4" width="11.66015625" style="9" bestFit="1" customWidth="1"/>
    <col min="5" max="5" width="12.66015625" style="9" bestFit="1" customWidth="1"/>
    <col min="6" max="6" width="12.66015625" style="63" hidden="1" customWidth="1"/>
    <col min="7" max="7" width="11.83203125" style="9" hidden="1" customWidth="1"/>
    <col min="8" max="8" width="10.83203125" style="9" hidden="1" customWidth="1"/>
    <col min="9" max="9" width="12.5" style="9" hidden="1" customWidth="1"/>
    <col min="10" max="10" width="8.33203125" style="9" hidden="1" customWidth="1"/>
    <col min="11" max="11" width="10.83203125" style="4" hidden="1" customWidth="1"/>
    <col min="12" max="12" width="12.66015625" style="4" bestFit="1" customWidth="1"/>
    <col min="13" max="13" width="12.16015625" style="4" bestFit="1" customWidth="1"/>
    <col min="14" max="14" width="10.83203125" style="4" bestFit="1" customWidth="1"/>
    <col min="15" max="16" width="10.33203125" style="4" bestFit="1" customWidth="1"/>
    <col min="17" max="17" width="12.5" style="4" bestFit="1" customWidth="1"/>
    <col min="18" max="18" width="15.66015625" style="4" bestFit="1" customWidth="1"/>
    <col min="19" max="19" width="15.16015625" style="4" bestFit="1" customWidth="1"/>
    <col min="20" max="20" width="8.33203125" style="4" bestFit="1" customWidth="1"/>
    <col min="21" max="21" width="10.83203125" style="4" bestFit="1" customWidth="1"/>
    <col min="22" max="16384" width="9.33203125" style="4" customWidth="1"/>
  </cols>
  <sheetData>
    <row r="2" spans="1:16" s="16" customFormat="1" ht="11.25">
      <c r="A2" s="9"/>
      <c r="B2" s="9" t="s">
        <v>51</v>
      </c>
      <c r="C2" s="9"/>
      <c r="D2" s="11"/>
      <c r="E2" s="66"/>
      <c r="F2" s="63"/>
      <c r="G2" s="9"/>
      <c r="H2" s="9"/>
      <c r="I2" s="9"/>
      <c r="J2" s="9"/>
      <c r="P2" s="67"/>
    </row>
    <row r="3" spans="2:10" s="9" customFormat="1" ht="11.25">
      <c r="B3" s="68" t="s">
        <v>52</v>
      </c>
      <c r="D3" s="17"/>
      <c r="E3" s="69"/>
      <c r="F3" s="70"/>
      <c r="G3" s="71"/>
      <c r="H3" s="71"/>
      <c r="I3" s="71"/>
      <c r="J3" s="71"/>
    </row>
    <row r="4" spans="1:12" s="16" customFormat="1" ht="12" thickBot="1">
      <c r="A4" s="9"/>
      <c r="B4" s="72"/>
      <c r="C4" s="9"/>
      <c r="D4" s="73"/>
      <c r="E4" s="9"/>
      <c r="F4" s="63"/>
      <c r="G4" s="9"/>
      <c r="H4" s="9"/>
      <c r="I4" s="9"/>
      <c r="J4" s="9"/>
      <c r="K4" s="74"/>
      <c r="L4" s="75"/>
    </row>
    <row r="5" spans="1:21" s="77" customFormat="1" ht="11.25">
      <c r="A5" s="22"/>
      <c r="B5" s="23"/>
      <c r="C5" s="76" t="s">
        <v>5</v>
      </c>
      <c r="D5" s="76" t="s">
        <v>5</v>
      </c>
      <c r="E5" s="24"/>
      <c r="F5" s="150" t="s">
        <v>649</v>
      </c>
      <c r="G5" s="150" t="s">
        <v>649</v>
      </c>
      <c r="H5" s="150" t="s">
        <v>649</v>
      </c>
      <c r="I5" s="150" t="s">
        <v>649</v>
      </c>
      <c r="J5" s="150" t="s">
        <v>649</v>
      </c>
      <c r="K5" s="150" t="s">
        <v>649</v>
      </c>
      <c r="L5" s="150" t="s">
        <v>10</v>
      </c>
      <c r="M5" s="150" t="s">
        <v>11</v>
      </c>
      <c r="N5" s="150" t="s">
        <v>11</v>
      </c>
      <c r="O5" s="150" t="s">
        <v>12</v>
      </c>
      <c r="P5" s="150" t="s">
        <v>12</v>
      </c>
      <c r="Q5" s="150" t="s">
        <v>12</v>
      </c>
      <c r="R5" s="150" t="s">
        <v>13</v>
      </c>
      <c r="S5" s="150" t="s">
        <v>13</v>
      </c>
      <c r="T5" s="25"/>
      <c r="U5" s="151"/>
    </row>
    <row r="6" spans="1:21" s="77" customFormat="1" ht="11.25">
      <c r="A6" s="29"/>
      <c r="B6" s="30"/>
      <c r="C6" s="65" t="s">
        <v>7</v>
      </c>
      <c r="D6" s="65" t="s">
        <v>8</v>
      </c>
      <c r="E6" s="31" t="s">
        <v>9</v>
      </c>
      <c r="F6" s="32" t="s">
        <v>10</v>
      </c>
      <c r="G6" s="32" t="s">
        <v>11</v>
      </c>
      <c r="H6" s="32" t="s">
        <v>12</v>
      </c>
      <c r="I6" s="32" t="s">
        <v>13</v>
      </c>
      <c r="J6" s="32" t="s">
        <v>14</v>
      </c>
      <c r="K6" s="32" t="s">
        <v>6</v>
      </c>
      <c r="L6" s="32" t="s">
        <v>15</v>
      </c>
      <c r="M6" s="32" t="s">
        <v>16</v>
      </c>
      <c r="N6" s="32" t="s">
        <v>17</v>
      </c>
      <c r="O6" s="32" t="s">
        <v>18</v>
      </c>
      <c r="P6" s="32" t="s">
        <v>19</v>
      </c>
      <c r="Q6" s="32" t="s">
        <v>20</v>
      </c>
      <c r="R6" s="32" t="s">
        <v>21</v>
      </c>
      <c r="S6" s="32" t="s">
        <v>22</v>
      </c>
      <c r="T6" s="32" t="s">
        <v>14</v>
      </c>
      <c r="U6" s="152" t="s">
        <v>6</v>
      </c>
    </row>
    <row r="7" spans="1:21" s="77" customFormat="1" ht="12" thickBot="1">
      <c r="A7" s="35"/>
      <c r="B7" s="36" t="s">
        <v>650</v>
      </c>
      <c r="C7" s="78" t="s">
        <v>0</v>
      </c>
      <c r="D7" s="78" t="s">
        <v>1</v>
      </c>
      <c r="E7" s="36" t="s">
        <v>23</v>
      </c>
      <c r="F7" s="37"/>
      <c r="G7" s="37"/>
      <c r="H7" s="37"/>
      <c r="I7" s="37"/>
      <c r="J7" s="37"/>
      <c r="K7" s="37"/>
      <c r="L7" s="37" t="s">
        <v>24</v>
      </c>
      <c r="M7" s="37" t="s">
        <v>25</v>
      </c>
      <c r="N7" s="37">
        <v>41</v>
      </c>
      <c r="O7" s="37">
        <v>85</v>
      </c>
      <c r="P7" s="37">
        <v>86</v>
      </c>
      <c r="Q7" s="37">
        <v>87</v>
      </c>
      <c r="R7" s="37">
        <v>57</v>
      </c>
      <c r="S7" s="37" t="s">
        <v>26</v>
      </c>
      <c r="T7" s="37">
        <v>50</v>
      </c>
      <c r="U7" s="153">
        <v>71</v>
      </c>
    </row>
    <row r="8" spans="1:21" s="16" customFormat="1" ht="11.25">
      <c r="A8" s="79"/>
      <c r="B8" s="80" t="s">
        <v>53</v>
      </c>
      <c r="C8" s="79"/>
      <c r="D8" s="79"/>
      <c r="E8" s="81"/>
      <c r="F8" s="82"/>
      <c r="G8" s="81"/>
      <c r="H8" s="81"/>
      <c r="I8" s="81"/>
      <c r="J8" s="81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1:40" s="16" customFormat="1" ht="11.25">
      <c r="A9" s="79"/>
      <c r="B9" s="80"/>
      <c r="C9" s="79"/>
      <c r="D9" s="79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s="85" customFormat="1" ht="11.25">
      <c r="A10" s="65"/>
      <c r="B10" s="84" t="s">
        <v>54</v>
      </c>
      <c r="C10" s="65"/>
      <c r="D10" s="6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/>
      <c r="AC10"/>
      <c r="AD10"/>
      <c r="AE10"/>
      <c r="AF10"/>
      <c r="AG10"/>
      <c r="AH10"/>
      <c r="AI10"/>
      <c r="AJ10"/>
      <c r="AK10"/>
      <c r="AL10"/>
      <c r="AM10"/>
      <c r="AN10"/>
    </row>
    <row r="11" spans="1:40" s="85" customFormat="1" ht="11.25">
      <c r="A11" s="65">
        <v>1</v>
      </c>
      <c r="B11" s="86" t="s">
        <v>55</v>
      </c>
      <c r="C11" s="64" t="s">
        <v>56</v>
      </c>
      <c r="D11" s="65" t="s">
        <v>57</v>
      </c>
      <c r="E11" s="45">
        <v>158682</v>
      </c>
      <c r="F11" s="45">
        <v>105278.1862318219</v>
      </c>
      <c r="G11" s="45">
        <v>36994.31884979906</v>
      </c>
      <c r="H11" s="45">
        <v>5394.791269672429</v>
      </c>
      <c r="I11" s="45">
        <v>5851.810544989841</v>
      </c>
      <c r="J11" s="45">
        <v>27.076182484142578</v>
      </c>
      <c r="K11" s="45">
        <v>5135.816921232636</v>
      </c>
      <c r="L11" s="45">
        <v>105278.1862318219</v>
      </c>
      <c r="M11" s="45">
        <v>29933.910415588747</v>
      </c>
      <c r="N11" s="45">
        <v>7060.4084342103115</v>
      </c>
      <c r="O11" s="45">
        <v>1378.0919013355356</v>
      </c>
      <c r="P11" s="45">
        <v>2903.721347490981</v>
      </c>
      <c r="Q11" s="45">
        <v>1112.9780208459126</v>
      </c>
      <c r="R11" s="45">
        <v>4648.662944618325</v>
      </c>
      <c r="S11" s="45">
        <v>1203.1476003715163</v>
      </c>
      <c r="T11" s="45">
        <v>27.076182484142578</v>
      </c>
      <c r="U11" s="45">
        <v>5135.816921232636</v>
      </c>
      <c r="V11" s="45"/>
      <c r="W11" s="45"/>
      <c r="X11" s="45"/>
      <c r="Y11" s="45"/>
      <c r="Z11" s="45"/>
      <c r="AA11" s="45"/>
      <c r="AB11"/>
      <c r="AC11"/>
      <c r="AD11"/>
      <c r="AE11"/>
      <c r="AF11"/>
      <c r="AG11"/>
      <c r="AH11"/>
      <c r="AI11"/>
      <c r="AJ11"/>
      <c r="AK11"/>
      <c r="AL11"/>
      <c r="AM11"/>
      <c r="AN11"/>
    </row>
    <row r="12" spans="1:40" s="85" customFormat="1" ht="11.25">
      <c r="A12" s="65">
        <v>2</v>
      </c>
      <c r="B12" s="86" t="s">
        <v>58</v>
      </c>
      <c r="C12" s="64" t="s">
        <v>59</v>
      </c>
      <c r="D12" s="65" t="s">
        <v>57</v>
      </c>
      <c r="E12" s="45">
        <v>48258</v>
      </c>
      <c r="F12" s="45">
        <v>32016.956625044182</v>
      </c>
      <c r="G12" s="45">
        <v>11250.62602597398</v>
      </c>
      <c r="H12" s="45">
        <v>1640.651347297438</v>
      </c>
      <c r="I12" s="45">
        <v>1779.6389841325404</v>
      </c>
      <c r="J12" s="45">
        <v>8.234345510642369</v>
      </c>
      <c r="K12" s="45">
        <v>1561.8926720412178</v>
      </c>
      <c r="L12" s="45">
        <v>32016.956625044182</v>
      </c>
      <c r="M12" s="45">
        <v>9103.431068649767</v>
      </c>
      <c r="N12" s="45">
        <v>2147.194957324216</v>
      </c>
      <c r="O12" s="45">
        <v>419.1020971165618</v>
      </c>
      <c r="P12" s="45">
        <v>883.0729684981268</v>
      </c>
      <c r="Q12" s="45">
        <v>338.4762816827495</v>
      </c>
      <c r="R12" s="45">
        <v>1413.740540082625</v>
      </c>
      <c r="S12" s="45">
        <v>365.8984440499152</v>
      </c>
      <c r="T12" s="45">
        <v>8.234345510642369</v>
      </c>
      <c r="U12" s="45">
        <v>1561.8926720412178</v>
      </c>
      <c r="V12" s="45"/>
      <c r="W12" s="45"/>
      <c r="X12" s="45"/>
      <c r="Y12" s="45"/>
      <c r="Z12" s="45"/>
      <c r="AA12" s="45"/>
      <c r="AB12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s="85" customFormat="1" ht="11.25">
      <c r="A13" s="65">
        <v>3</v>
      </c>
      <c r="B13" s="86" t="s">
        <v>60</v>
      </c>
      <c r="C13" s="64" t="s">
        <v>61</v>
      </c>
      <c r="D13" s="64" t="s">
        <v>62</v>
      </c>
      <c r="E13" s="45">
        <v>89349140</v>
      </c>
      <c r="F13" s="45">
        <v>66460872.906161696</v>
      </c>
      <c r="G13" s="45">
        <v>15144709.1571598</v>
      </c>
      <c r="H13" s="45">
        <v>2066785.9084611505</v>
      </c>
      <c r="I13" s="45">
        <v>4197297.564098549</v>
      </c>
      <c r="J13" s="45">
        <v>43073.03601130232</v>
      </c>
      <c r="K13" s="45">
        <v>1436401.4281074957</v>
      </c>
      <c r="L13" s="45">
        <v>66460872.906161696</v>
      </c>
      <c r="M13" s="45">
        <v>13171428.837145027</v>
      </c>
      <c r="N13" s="45">
        <v>1973280.3200147736</v>
      </c>
      <c r="O13" s="45">
        <v>481951.4013577809</v>
      </c>
      <c r="P13" s="45">
        <v>900568.1547325609</v>
      </c>
      <c r="Q13" s="45">
        <v>684266.3523708081</v>
      </c>
      <c r="R13" s="45">
        <v>3415606.5105334073</v>
      </c>
      <c r="S13" s="45">
        <v>781691.0535651415</v>
      </c>
      <c r="T13" s="45">
        <v>43073.03601130232</v>
      </c>
      <c r="U13" s="45">
        <v>1436401.4281074957</v>
      </c>
      <c r="V13" s="45"/>
      <c r="W13" s="45"/>
      <c r="X13" s="45"/>
      <c r="Y13" s="45"/>
      <c r="Z13" s="45"/>
      <c r="AA13" s="45"/>
      <c r="AB13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s="85" customFormat="1" ht="11.25">
      <c r="A14" s="65">
        <v>4</v>
      </c>
      <c r="B14" s="87" t="s">
        <v>63</v>
      </c>
      <c r="C14" s="64" t="s">
        <v>64</v>
      </c>
      <c r="D14" s="65" t="s">
        <v>36</v>
      </c>
      <c r="E14" s="45">
        <f aca="true" t="shared" si="0" ref="E14:U14">(E11+E12+E13)</f>
        <v>89556080</v>
      </c>
      <c r="F14" s="45">
        <f t="shared" si="0"/>
        <v>66598168.04901856</v>
      </c>
      <c r="G14" s="45">
        <f t="shared" si="0"/>
        <v>15192954.102035573</v>
      </c>
      <c r="H14" s="45">
        <f t="shared" si="0"/>
        <v>2073821.3510781203</v>
      </c>
      <c r="I14" s="45">
        <f t="shared" si="0"/>
        <v>4204929.013627672</v>
      </c>
      <c r="J14" s="45">
        <f t="shared" si="0"/>
        <v>43108.346539297105</v>
      </c>
      <c r="K14" s="45">
        <f t="shared" si="0"/>
        <v>1443099.1377007696</v>
      </c>
      <c r="L14" s="45">
        <f t="shared" si="0"/>
        <v>66598168.04901856</v>
      </c>
      <c r="M14" s="45">
        <f t="shared" si="0"/>
        <v>13210466.178629266</v>
      </c>
      <c r="N14" s="45">
        <f t="shared" si="0"/>
        <v>1982487.923406308</v>
      </c>
      <c r="O14" s="45">
        <f t="shared" si="0"/>
        <v>483748.595356233</v>
      </c>
      <c r="P14" s="45">
        <f t="shared" si="0"/>
        <v>904354.94904855</v>
      </c>
      <c r="Q14" s="45">
        <f t="shared" si="0"/>
        <v>685717.8066733368</v>
      </c>
      <c r="R14" s="45">
        <f t="shared" si="0"/>
        <v>3421668.9140181085</v>
      </c>
      <c r="S14" s="45">
        <f t="shared" si="0"/>
        <v>783260.0996095629</v>
      </c>
      <c r="T14" s="45">
        <f t="shared" si="0"/>
        <v>43108.346539297105</v>
      </c>
      <c r="U14" s="45">
        <f t="shared" si="0"/>
        <v>1443099.1377007696</v>
      </c>
      <c r="V14" s="45"/>
      <c r="W14" s="45"/>
      <c r="X14" s="45"/>
      <c r="Y14" s="45"/>
      <c r="Z14" s="45"/>
      <c r="AA14" s="45"/>
      <c r="AB14"/>
      <c r="AC14"/>
      <c r="AD14"/>
      <c r="AE14"/>
      <c r="AF14"/>
      <c r="AG14"/>
      <c r="AH14"/>
      <c r="AI14"/>
      <c r="AJ14"/>
      <c r="AK14"/>
      <c r="AL14"/>
      <c r="AM14"/>
      <c r="AN14"/>
    </row>
    <row r="15" spans="1:40" s="85" customFormat="1" ht="11.25">
      <c r="A15" s="65"/>
      <c r="B15" s="88"/>
      <c r="C15" s="65"/>
      <c r="D15" s="6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s="16" customFormat="1" ht="11.25">
      <c r="A16" s="79"/>
      <c r="B16" s="89" t="s">
        <v>65</v>
      </c>
      <c r="C16" s="79"/>
      <c r="D16" s="79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s="16" customFormat="1" ht="11.25">
      <c r="A17" s="79">
        <v>6</v>
      </c>
      <c r="B17" s="90" t="s">
        <v>66</v>
      </c>
      <c r="C17" s="91" t="s">
        <v>67</v>
      </c>
      <c r="D17" s="79" t="s">
        <v>68</v>
      </c>
      <c r="E17" s="45">
        <v>146526</v>
      </c>
      <c r="F17" s="45">
        <v>97849.77963403716</v>
      </c>
      <c r="G17" s="45">
        <v>44470.13422633357</v>
      </c>
      <c r="H17" s="45">
        <v>4202.4664710100205</v>
      </c>
      <c r="I17" s="45">
        <v>0</v>
      </c>
      <c r="J17" s="45">
        <v>3.6196686192680434</v>
      </c>
      <c r="K17" s="45">
        <v>0</v>
      </c>
      <c r="L17" s="45">
        <v>97849.77963403716</v>
      </c>
      <c r="M17" s="45">
        <v>37653.41112997692</v>
      </c>
      <c r="N17" s="45">
        <v>6816.723096356646</v>
      </c>
      <c r="O17" s="45">
        <v>912.8585829515258</v>
      </c>
      <c r="P17" s="45">
        <v>1876.858358310136</v>
      </c>
      <c r="Q17" s="45">
        <v>1412.7495297483583</v>
      </c>
      <c r="R17" s="45">
        <v>0</v>
      </c>
      <c r="S17" s="45">
        <v>0</v>
      </c>
      <c r="T17" s="45">
        <v>3.6196686192680434</v>
      </c>
      <c r="U17" s="45">
        <v>0</v>
      </c>
      <c r="V17" s="45"/>
      <c r="W17" s="45"/>
      <c r="X17" s="45"/>
      <c r="Y17" s="45"/>
      <c r="Z17" s="45"/>
      <c r="AA17" s="45"/>
      <c r="AB17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s="16" customFormat="1" ht="11.25">
      <c r="A18" s="79">
        <v>7</v>
      </c>
      <c r="B18" s="90" t="s">
        <v>69</v>
      </c>
      <c r="C18" s="91" t="s">
        <v>70</v>
      </c>
      <c r="D18" s="79" t="s">
        <v>68</v>
      </c>
      <c r="E18" s="45">
        <v>426709</v>
      </c>
      <c r="F18" s="45">
        <v>284955.4455718464</v>
      </c>
      <c r="G18" s="45">
        <v>129504.70568762248</v>
      </c>
      <c r="H18" s="45">
        <v>12238.307640816067</v>
      </c>
      <c r="I18" s="45">
        <v>0</v>
      </c>
      <c r="J18" s="45">
        <v>10.541099715130745</v>
      </c>
      <c r="K18" s="45">
        <v>0</v>
      </c>
      <c r="L18" s="45">
        <v>284955.4455718464</v>
      </c>
      <c r="M18" s="45">
        <v>109653.23157570208</v>
      </c>
      <c r="N18" s="45">
        <v>19851.474111920397</v>
      </c>
      <c r="O18" s="45">
        <v>2658.4017380714863</v>
      </c>
      <c r="P18" s="45">
        <v>5465.735454568881</v>
      </c>
      <c r="Q18" s="45">
        <v>4114.170448175698</v>
      </c>
      <c r="R18" s="45">
        <v>0</v>
      </c>
      <c r="S18" s="45">
        <v>0</v>
      </c>
      <c r="T18" s="45">
        <v>10.541099715130745</v>
      </c>
      <c r="U18" s="45">
        <v>0</v>
      </c>
      <c r="V18" s="45"/>
      <c r="W18" s="45"/>
      <c r="X18" s="45"/>
      <c r="Y18" s="45"/>
      <c r="Z18" s="45"/>
      <c r="AA18" s="45"/>
      <c r="AB18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s="16" customFormat="1" ht="11.25">
      <c r="A19" s="79">
        <v>8</v>
      </c>
      <c r="B19" s="90" t="s">
        <v>71</v>
      </c>
      <c r="C19" s="91" t="s">
        <v>72</v>
      </c>
      <c r="D19" s="79" t="s">
        <v>73</v>
      </c>
      <c r="E19" s="45">
        <v>6331876</v>
      </c>
      <c r="F19" s="45">
        <v>4228414.55625656</v>
      </c>
      <c r="G19" s="45">
        <v>1921702.4666236714</v>
      </c>
      <c r="H19" s="45">
        <v>181602.5591949077</v>
      </c>
      <c r="I19" s="45">
        <v>0</v>
      </c>
      <c r="J19" s="45">
        <v>156.41792486177513</v>
      </c>
      <c r="K19" s="45">
        <v>0</v>
      </c>
      <c r="L19" s="45">
        <v>4228414.55625656</v>
      </c>
      <c r="M19" s="45">
        <v>1627129.180159383</v>
      </c>
      <c r="N19" s="45">
        <v>294573.2864642885</v>
      </c>
      <c r="O19" s="45">
        <v>39447.656748868976</v>
      </c>
      <c r="P19" s="45">
        <v>81105.2945851477</v>
      </c>
      <c r="Q19" s="45">
        <v>61049.60786089101</v>
      </c>
      <c r="R19" s="45">
        <v>0</v>
      </c>
      <c r="S19" s="45">
        <v>0</v>
      </c>
      <c r="T19" s="45">
        <v>156.41792486177513</v>
      </c>
      <c r="U19" s="45">
        <v>0</v>
      </c>
      <c r="V19" s="45"/>
      <c r="W19" s="45"/>
      <c r="X19" s="45"/>
      <c r="Y19" s="45"/>
      <c r="Z19" s="45"/>
      <c r="AA19" s="45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s="16" customFormat="1" ht="11.25">
      <c r="A20" s="79">
        <v>9</v>
      </c>
      <c r="B20" s="90" t="s">
        <v>74</v>
      </c>
      <c r="C20" s="91" t="s">
        <v>75</v>
      </c>
      <c r="D20" s="79" t="s">
        <v>73</v>
      </c>
      <c r="E20" s="45">
        <v>77040</v>
      </c>
      <c r="F20" s="45">
        <v>51447.16311785091</v>
      </c>
      <c r="G20" s="45">
        <v>23381.37355006441</v>
      </c>
      <c r="H20" s="45">
        <v>2209.5601935943923</v>
      </c>
      <c r="I20" s="45">
        <v>0</v>
      </c>
      <c r="J20" s="45">
        <v>1.9031384902912116</v>
      </c>
      <c r="K20" s="45">
        <v>0</v>
      </c>
      <c r="L20" s="45">
        <v>51447.16311785091</v>
      </c>
      <c r="M20" s="45">
        <v>19797.29736328994</v>
      </c>
      <c r="N20" s="45">
        <v>3584.07618677447</v>
      </c>
      <c r="O20" s="45">
        <v>479.9600427950367</v>
      </c>
      <c r="P20" s="45">
        <v>986.8089480652777</v>
      </c>
      <c r="Q20" s="45">
        <v>742.7912027340781</v>
      </c>
      <c r="R20" s="45">
        <v>0</v>
      </c>
      <c r="S20" s="45">
        <v>0</v>
      </c>
      <c r="T20" s="45">
        <v>1.9031384902912116</v>
      </c>
      <c r="U20" s="45">
        <v>0</v>
      </c>
      <c r="V20" s="45"/>
      <c r="W20" s="45"/>
      <c r="X20" s="45"/>
      <c r="Y20" s="45"/>
      <c r="Z20" s="45"/>
      <c r="AA20" s="45"/>
      <c r="AB20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s="16" customFormat="1" ht="11.25">
      <c r="A21" s="79">
        <v>10</v>
      </c>
      <c r="B21" s="92" t="s">
        <v>76</v>
      </c>
      <c r="C21" s="91" t="s">
        <v>77</v>
      </c>
      <c r="D21" s="79" t="s">
        <v>36</v>
      </c>
      <c r="E21" s="45">
        <f aca="true" t="shared" si="1" ref="E21:U21">(E17+E18+E19+E20)</f>
        <v>6982151</v>
      </c>
      <c r="F21" s="45">
        <f t="shared" si="1"/>
        <v>4662666.944580294</v>
      </c>
      <c r="G21" s="45">
        <f t="shared" si="1"/>
        <v>2119058.680087692</v>
      </c>
      <c r="H21" s="45">
        <f t="shared" si="1"/>
        <v>200252.89350032818</v>
      </c>
      <c r="I21" s="45">
        <f t="shared" si="1"/>
        <v>0</v>
      </c>
      <c r="J21" s="45">
        <f t="shared" si="1"/>
        <v>172.48183168646514</v>
      </c>
      <c r="K21" s="45">
        <f t="shared" si="1"/>
        <v>0</v>
      </c>
      <c r="L21" s="45">
        <f t="shared" si="1"/>
        <v>4662666.944580294</v>
      </c>
      <c r="M21" s="45">
        <f t="shared" si="1"/>
        <v>1794233.1202283518</v>
      </c>
      <c r="N21" s="45">
        <f t="shared" si="1"/>
        <v>324825.55985934</v>
      </c>
      <c r="O21" s="45">
        <f t="shared" si="1"/>
        <v>43498.87711268703</v>
      </c>
      <c r="P21" s="45">
        <f t="shared" si="1"/>
        <v>89434.69734609198</v>
      </c>
      <c r="Q21" s="45">
        <f t="shared" si="1"/>
        <v>67319.31904154914</v>
      </c>
      <c r="R21" s="45">
        <f t="shared" si="1"/>
        <v>0</v>
      </c>
      <c r="S21" s="45">
        <f t="shared" si="1"/>
        <v>0</v>
      </c>
      <c r="T21" s="45">
        <f t="shared" si="1"/>
        <v>172.48183168646514</v>
      </c>
      <c r="U21" s="45">
        <f t="shared" si="1"/>
        <v>0</v>
      </c>
      <c r="V21" s="45"/>
      <c r="W21" s="45"/>
      <c r="X21" s="45"/>
      <c r="Y21" s="45"/>
      <c r="Z21" s="45"/>
      <c r="AA21" s="45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s="16" customFormat="1" ht="11.25">
      <c r="A22" s="79"/>
      <c r="C22" s="79"/>
      <c r="D22" s="79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s="16" customFormat="1" ht="11.25">
      <c r="A23" s="79"/>
      <c r="B23" s="4" t="s">
        <v>78</v>
      </c>
      <c r="C23" s="79"/>
      <c r="D23" s="79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1:40" s="16" customFormat="1" ht="11.25">
      <c r="A24" s="79">
        <v>11</v>
      </c>
      <c r="B24" s="90" t="s">
        <v>66</v>
      </c>
      <c r="C24" s="91" t="s">
        <v>79</v>
      </c>
      <c r="D24" s="79" t="s">
        <v>80</v>
      </c>
      <c r="E24" s="45">
        <v>364692.03</v>
      </c>
      <c r="F24" s="45">
        <v>224824.69098863716</v>
      </c>
      <c r="G24" s="45">
        <v>109487.84066527929</v>
      </c>
      <c r="H24" s="45">
        <v>30354.865823404456</v>
      </c>
      <c r="I24" s="45">
        <v>0</v>
      </c>
      <c r="J24" s="45">
        <v>24.632522679055985</v>
      </c>
      <c r="K24" s="45">
        <v>0</v>
      </c>
      <c r="L24" s="45">
        <v>224824.69098863716</v>
      </c>
      <c r="M24" s="45">
        <v>87320.8025766377</v>
      </c>
      <c r="N24" s="45">
        <v>22167.0380886416</v>
      </c>
      <c r="O24" s="45">
        <v>6493.504741677257</v>
      </c>
      <c r="P24" s="45">
        <v>10000.305674469855</v>
      </c>
      <c r="Q24" s="45">
        <v>13861.055407257345</v>
      </c>
      <c r="R24" s="45">
        <v>0</v>
      </c>
      <c r="S24" s="45">
        <v>0</v>
      </c>
      <c r="T24" s="45">
        <v>24.632522679055985</v>
      </c>
      <c r="U24" s="45">
        <v>0</v>
      </c>
      <c r="V24" s="45"/>
      <c r="W24" s="45"/>
      <c r="X24" s="45"/>
      <c r="Y24" s="45"/>
      <c r="Z24" s="45"/>
      <c r="AA24" s="45"/>
      <c r="AB2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s="16" customFormat="1" ht="11.25">
      <c r="A25" s="79">
        <v>12</v>
      </c>
      <c r="B25" s="90" t="s">
        <v>81</v>
      </c>
      <c r="C25" s="91" t="s">
        <v>82</v>
      </c>
      <c r="D25" s="79" t="s">
        <v>83</v>
      </c>
      <c r="E25" s="45">
        <v>4456594.14</v>
      </c>
      <c r="F25" s="45">
        <v>2175730.0176496524</v>
      </c>
      <c r="G25" s="45">
        <v>1059521.7817012053</v>
      </c>
      <c r="H25" s="45">
        <v>293781.586440536</v>
      </c>
      <c r="I25" s="45">
        <v>927337.4885328234</v>
      </c>
      <c r="J25" s="45">
        <v>223.26567578259878</v>
      </c>
      <c r="K25" s="45">
        <v>0</v>
      </c>
      <c r="L25" s="45">
        <v>2175730.0176496524</v>
      </c>
      <c r="M25" s="45">
        <v>845023.5387564012</v>
      </c>
      <c r="N25" s="45">
        <v>214498.24294480408</v>
      </c>
      <c r="O25" s="45">
        <v>62838.775223403725</v>
      </c>
      <c r="P25" s="45">
        <v>96798.18534389685</v>
      </c>
      <c r="Q25" s="45">
        <v>134144.62587323543</v>
      </c>
      <c r="R25" s="45">
        <v>759544.823055545</v>
      </c>
      <c r="S25" s="45">
        <v>167792.66547727838</v>
      </c>
      <c r="T25" s="45">
        <v>223.26567578259878</v>
      </c>
      <c r="U25" s="45">
        <v>0</v>
      </c>
      <c r="V25" s="45"/>
      <c r="W25" s="45"/>
      <c r="X25" s="45"/>
      <c r="Y25" s="45"/>
      <c r="Z25" s="45"/>
      <c r="AA25" s="45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s="16" customFormat="1" ht="11.25">
      <c r="A26" s="79">
        <v>13</v>
      </c>
      <c r="B26" s="90" t="s">
        <v>69</v>
      </c>
      <c r="C26" s="91" t="s">
        <v>84</v>
      </c>
      <c r="D26" s="79" t="s">
        <v>85</v>
      </c>
      <c r="E26" s="45">
        <v>646310.43</v>
      </c>
      <c r="F26" s="45">
        <v>455894.07414695405</v>
      </c>
      <c r="G26" s="45">
        <v>155914.63552986647</v>
      </c>
      <c r="H26" s="45">
        <v>34484.15963959898</v>
      </c>
      <c r="I26" s="45">
        <v>0</v>
      </c>
      <c r="J26" s="45">
        <v>17.560683580391597</v>
      </c>
      <c r="K26" s="45">
        <v>0</v>
      </c>
      <c r="L26" s="45">
        <v>455894.07414695405</v>
      </c>
      <c r="M26" s="45">
        <v>145243.91848529392</v>
      </c>
      <c r="N26" s="45">
        <v>10670.71704457255</v>
      </c>
      <c r="O26" s="45">
        <v>6923.146166178493</v>
      </c>
      <c r="P26" s="45">
        <v>17581.070501562826</v>
      </c>
      <c r="Q26" s="45">
        <v>9979.942971857663</v>
      </c>
      <c r="R26" s="45">
        <v>0</v>
      </c>
      <c r="S26" s="45">
        <v>0</v>
      </c>
      <c r="T26" s="45">
        <v>17.560683580391597</v>
      </c>
      <c r="U26" s="45">
        <v>0</v>
      </c>
      <c r="V26" s="45"/>
      <c r="W26" s="45"/>
      <c r="X26" s="45"/>
      <c r="Y26" s="45"/>
      <c r="Z26" s="45"/>
      <c r="AA26" s="45"/>
      <c r="AB26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s="16" customFormat="1" ht="11.25">
      <c r="A27" s="79">
        <v>14</v>
      </c>
      <c r="B27" s="90" t="s">
        <v>86</v>
      </c>
      <c r="C27" s="91" t="s">
        <v>87</v>
      </c>
      <c r="D27" s="79" t="s">
        <v>85</v>
      </c>
      <c r="E27" s="45">
        <v>8535680.02</v>
      </c>
      <c r="F27" s="45">
        <v>6020892.993994472</v>
      </c>
      <c r="G27" s="45">
        <v>2059130.3768962284</v>
      </c>
      <c r="H27" s="45">
        <v>455424.72901484114</v>
      </c>
      <c r="I27" s="45">
        <v>0</v>
      </c>
      <c r="J27" s="45">
        <v>231.92009445784532</v>
      </c>
      <c r="K27" s="45">
        <v>0</v>
      </c>
      <c r="L27" s="45">
        <v>6020892.993994472</v>
      </c>
      <c r="M27" s="45">
        <v>1918204.5585144465</v>
      </c>
      <c r="N27" s="45">
        <v>140925.8183817819</v>
      </c>
      <c r="O27" s="45">
        <v>91432.47217314653</v>
      </c>
      <c r="P27" s="45">
        <v>232189.34005196422</v>
      </c>
      <c r="Q27" s="45">
        <v>131802.9167897304</v>
      </c>
      <c r="R27" s="45">
        <v>0</v>
      </c>
      <c r="S27" s="45">
        <v>0</v>
      </c>
      <c r="T27" s="45">
        <v>231.92009445784532</v>
      </c>
      <c r="U27" s="45">
        <v>0</v>
      </c>
      <c r="V27" s="45"/>
      <c r="W27" s="45"/>
      <c r="X27" s="45"/>
      <c r="Y27" s="45"/>
      <c r="Z27" s="45"/>
      <c r="AA27" s="45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s="16" customFormat="1" ht="11.25">
      <c r="A28" s="79">
        <v>15</v>
      </c>
      <c r="B28" s="90" t="s">
        <v>88</v>
      </c>
      <c r="C28" s="91" t="s">
        <v>89</v>
      </c>
      <c r="D28" s="79" t="s">
        <v>85</v>
      </c>
      <c r="E28" s="45">
        <v>1212063.98</v>
      </c>
      <c r="F28" s="45">
        <v>854964.9832650423</v>
      </c>
      <c r="G28" s="45">
        <v>292395.8904401085</v>
      </c>
      <c r="H28" s="45">
        <v>64670.17371161364</v>
      </c>
      <c r="I28" s="45">
        <v>0</v>
      </c>
      <c r="J28" s="45">
        <v>32.93258323553604</v>
      </c>
      <c r="K28" s="45">
        <v>0</v>
      </c>
      <c r="L28" s="45">
        <v>854964.9832650423</v>
      </c>
      <c r="M28" s="45">
        <v>272384.46687311074</v>
      </c>
      <c r="N28" s="45">
        <v>20011.42356699774</v>
      </c>
      <c r="O28" s="45">
        <v>12983.38338172888</v>
      </c>
      <c r="P28" s="45">
        <v>32970.816028429</v>
      </c>
      <c r="Q28" s="45">
        <v>18715.974301455768</v>
      </c>
      <c r="R28" s="45">
        <v>0</v>
      </c>
      <c r="S28" s="45">
        <v>0</v>
      </c>
      <c r="T28" s="45">
        <v>32.93258323553604</v>
      </c>
      <c r="U28" s="45">
        <v>0</v>
      </c>
      <c r="V28" s="45"/>
      <c r="W28" s="45"/>
      <c r="X28" s="45"/>
      <c r="Y28" s="45"/>
      <c r="Z28" s="45"/>
      <c r="AA28" s="45"/>
      <c r="AB28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s="16" customFormat="1" ht="11.25">
      <c r="A29" s="79">
        <v>16</v>
      </c>
      <c r="B29" s="90" t="s">
        <v>90</v>
      </c>
      <c r="C29" s="91" t="s">
        <v>91</v>
      </c>
      <c r="D29" s="79" t="s">
        <v>85</v>
      </c>
      <c r="E29" s="45">
        <v>5590279.28</v>
      </c>
      <c r="F29" s="45">
        <v>3943267.937945085</v>
      </c>
      <c r="G29" s="45">
        <v>1348587.793100236</v>
      </c>
      <c r="H29" s="45">
        <v>298271.6573542879</v>
      </c>
      <c r="I29" s="45">
        <v>0</v>
      </c>
      <c r="J29" s="45">
        <v>151.8916003910062</v>
      </c>
      <c r="K29" s="45">
        <v>0</v>
      </c>
      <c r="L29" s="45">
        <v>3943267.937945085</v>
      </c>
      <c r="M29" s="45">
        <v>1256291.1417882391</v>
      </c>
      <c r="N29" s="45">
        <v>92296.65131199689</v>
      </c>
      <c r="O29" s="45">
        <v>59881.93717560627</v>
      </c>
      <c r="P29" s="45">
        <v>152067.9376087214</v>
      </c>
      <c r="Q29" s="45">
        <v>86321.78256996025</v>
      </c>
      <c r="R29" s="45">
        <v>0</v>
      </c>
      <c r="S29" s="45">
        <v>0</v>
      </c>
      <c r="T29" s="45">
        <v>151.8916003910062</v>
      </c>
      <c r="U29" s="45">
        <v>0</v>
      </c>
      <c r="V29" s="45"/>
      <c r="W29" s="45"/>
      <c r="X29" s="45"/>
      <c r="Y29" s="45"/>
      <c r="Z29" s="45"/>
      <c r="AA29" s="45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s="16" customFormat="1" ht="11.25">
      <c r="A30" s="79">
        <v>17</v>
      </c>
      <c r="B30" s="90" t="s">
        <v>92</v>
      </c>
      <c r="C30" s="91" t="s">
        <v>93</v>
      </c>
      <c r="D30" s="79" t="s">
        <v>85</v>
      </c>
      <c r="E30" s="45">
        <v>234940.81</v>
      </c>
      <c r="F30" s="45">
        <v>165722.41152643235</v>
      </c>
      <c r="G30" s="45">
        <v>56676.65112915107</v>
      </c>
      <c r="H30" s="45">
        <v>12535.363846591015</v>
      </c>
      <c r="I30" s="45">
        <v>0</v>
      </c>
      <c r="J30" s="45">
        <v>6.383497825543218</v>
      </c>
      <c r="K30" s="45">
        <v>0</v>
      </c>
      <c r="L30" s="45">
        <v>165722.41152643235</v>
      </c>
      <c r="M30" s="45">
        <v>52797.73042887291</v>
      </c>
      <c r="N30" s="45">
        <v>3878.920700278164</v>
      </c>
      <c r="O30" s="45">
        <v>2516.63827865252</v>
      </c>
      <c r="P30" s="45">
        <v>6390.908691206294</v>
      </c>
      <c r="Q30" s="45">
        <v>3627.816876732202</v>
      </c>
      <c r="R30" s="45">
        <v>0</v>
      </c>
      <c r="S30" s="45">
        <v>0</v>
      </c>
      <c r="T30" s="45">
        <v>6.383497825543218</v>
      </c>
      <c r="U30" s="45">
        <v>0</v>
      </c>
      <c r="V30" s="45"/>
      <c r="W30" s="45"/>
      <c r="X30" s="45"/>
      <c r="Y30" s="45"/>
      <c r="Z30" s="45"/>
      <c r="AA30" s="45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s="16" customFormat="1" ht="11.25">
      <c r="A31" s="79">
        <v>18</v>
      </c>
      <c r="B31" s="90" t="s">
        <v>94</v>
      </c>
      <c r="C31" s="91" t="s">
        <v>95</v>
      </c>
      <c r="D31" s="79" t="s">
        <v>85</v>
      </c>
      <c r="E31" s="45">
        <v>809600.88</v>
      </c>
      <c r="F31" s="45">
        <v>571075.7965273117</v>
      </c>
      <c r="G31" s="45">
        <v>195306.49711139456</v>
      </c>
      <c r="H31" s="45">
        <v>43196.588967750096</v>
      </c>
      <c r="I31" s="45">
        <v>0</v>
      </c>
      <c r="J31" s="45">
        <v>21.997393543666917</v>
      </c>
      <c r="K31" s="45">
        <v>0</v>
      </c>
      <c r="L31" s="45">
        <v>571075.7965273117</v>
      </c>
      <c r="M31" s="45">
        <v>181939.82142658945</v>
      </c>
      <c r="N31" s="45">
        <v>13366.675684805112</v>
      </c>
      <c r="O31" s="45">
        <v>8672.280328984843</v>
      </c>
      <c r="P31" s="45">
        <v>22022.931224252883</v>
      </c>
      <c r="Q31" s="45">
        <v>12501.377414512372</v>
      </c>
      <c r="R31" s="45">
        <v>0</v>
      </c>
      <c r="S31" s="45">
        <v>0</v>
      </c>
      <c r="T31" s="45">
        <v>21.997393543666917</v>
      </c>
      <c r="U31" s="45">
        <v>0</v>
      </c>
      <c r="V31" s="45"/>
      <c r="W31" s="45"/>
      <c r="X31" s="45"/>
      <c r="Y31" s="45"/>
      <c r="Z31" s="45"/>
      <c r="AA31" s="45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40" s="16" customFormat="1" ht="11.25">
      <c r="A32" s="79">
        <v>19</v>
      </c>
      <c r="B32" s="90" t="s">
        <v>74</v>
      </c>
      <c r="C32" s="91" t="s">
        <v>96</v>
      </c>
      <c r="D32" s="79" t="s">
        <v>85</v>
      </c>
      <c r="E32" s="45">
        <v>1704276.42</v>
      </c>
      <c r="F32" s="45">
        <v>1202161.5071048527</v>
      </c>
      <c r="G32" s="45">
        <v>411136.2350541761</v>
      </c>
      <c r="H32" s="45">
        <v>90932.3715188756</v>
      </c>
      <c r="I32" s="45">
        <v>0</v>
      </c>
      <c r="J32" s="45">
        <v>46.3063220953166</v>
      </c>
      <c r="K32" s="45">
        <v>0</v>
      </c>
      <c r="L32" s="45">
        <v>1202161.5071048527</v>
      </c>
      <c r="M32" s="45">
        <v>382998.2836930058</v>
      </c>
      <c r="N32" s="45">
        <v>28137.951361170337</v>
      </c>
      <c r="O32" s="45">
        <v>18255.863151135298</v>
      </c>
      <c r="P32" s="45">
        <v>46360.08101272805</v>
      </c>
      <c r="Q32" s="45">
        <v>26316.427355012263</v>
      </c>
      <c r="R32" s="45">
        <v>0</v>
      </c>
      <c r="S32" s="45">
        <v>0</v>
      </c>
      <c r="T32" s="45">
        <v>46.3063220953166</v>
      </c>
      <c r="U32" s="45">
        <v>0</v>
      </c>
      <c r="V32" s="45"/>
      <c r="W32" s="45"/>
      <c r="X32" s="45"/>
      <c r="Y32" s="45"/>
      <c r="Z32" s="45"/>
      <c r="AA32" s="45"/>
      <c r="AB32"/>
      <c r="AC32"/>
      <c r="AD32"/>
      <c r="AE32"/>
      <c r="AF32"/>
      <c r="AG32"/>
      <c r="AH32"/>
      <c r="AI32"/>
      <c r="AJ32"/>
      <c r="AK32"/>
      <c r="AL32"/>
      <c r="AM32"/>
      <c r="AN32"/>
    </row>
    <row r="33" spans="1:40" s="16" customFormat="1" ht="22.5">
      <c r="A33" s="79">
        <v>20</v>
      </c>
      <c r="B33" s="92" t="s">
        <v>97</v>
      </c>
      <c r="C33" s="91" t="s">
        <v>98</v>
      </c>
      <c r="D33" s="79" t="s">
        <v>36</v>
      </c>
      <c r="E33" s="45">
        <f aca="true" t="shared" si="2" ref="E33:U33">(E24+E25+E26+E27+E28+E29+E30+E31+E32)</f>
        <v>23554437.989999995</v>
      </c>
      <c r="F33" s="45">
        <f t="shared" si="2"/>
        <v>15614534.413148439</v>
      </c>
      <c r="G33" s="45">
        <f t="shared" si="2"/>
        <v>5688157.701627646</v>
      </c>
      <c r="H33" s="45">
        <f t="shared" si="2"/>
        <v>1323651.4963174989</v>
      </c>
      <c r="I33" s="45">
        <f t="shared" si="2"/>
        <v>927337.4885328234</v>
      </c>
      <c r="J33" s="45">
        <f t="shared" si="2"/>
        <v>756.8903735909607</v>
      </c>
      <c r="K33" s="45">
        <f t="shared" si="2"/>
        <v>0</v>
      </c>
      <c r="L33" s="45">
        <f t="shared" si="2"/>
        <v>15614534.413148439</v>
      </c>
      <c r="M33" s="45">
        <f t="shared" si="2"/>
        <v>5142204.262542596</v>
      </c>
      <c r="N33" s="45">
        <f t="shared" si="2"/>
        <v>545953.4390850484</v>
      </c>
      <c r="O33" s="45">
        <f t="shared" si="2"/>
        <v>269998.00062051375</v>
      </c>
      <c r="P33" s="45">
        <f t="shared" si="2"/>
        <v>616381.5761372313</v>
      </c>
      <c r="Q33" s="45">
        <f t="shared" si="2"/>
        <v>437271.91955975373</v>
      </c>
      <c r="R33" s="45">
        <f t="shared" si="2"/>
        <v>759544.823055545</v>
      </c>
      <c r="S33" s="45">
        <f t="shared" si="2"/>
        <v>167792.66547727838</v>
      </c>
      <c r="T33" s="45">
        <f t="shared" si="2"/>
        <v>756.8903735909607</v>
      </c>
      <c r="U33" s="45">
        <f t="shared" si="2"/>
        <v>0</v>
      </c>
      <c r="V33" s="45"/>
      <c r="W33" s="45"/>
      <c r="X33" s="45"/>
      <c r="Y33" s="45"/>
      <c r="Z33" s="45"/>
      <c r="AA33" s="45"/>
      <c r="AB33"/>
      <c r="AC33"/>
      <c r="AD33"/>
      <c r="AE33"/>
      <c r="AF33"/>
      <c r="AG33"/>
      <c r="AH33"/>
      <c r="AI33"/>
      <c r="AJ33"/>
      <c r="AK33"/>
      <c r="AL33"/>
      <c r="AM33"/>
      <c r="AN33"/>
    </row>
    <row r="34" spans="1:40" s="16" customFormat="1" ht="11.25">
      <c r="A34" s="79"/>
      <c r="C34" s="79"/>
      <c r="D34" s="79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/>
      <c r="AC34"/>
      <c r="AD34"/>
      <c r="AE34"/>
      <c r="AF34"/>
      <c r="AG34"/>
      <c r="AH34"/>
      <c r="AI34"/>
      <c r="AJ34"/>
      <c r="AK34"/>
      <c r="AL34"/>
      <c r="AM34"/>
      <c r="AN34"/>
    </row>
    <row r="35" spans="1:40" s="16" customFormat="1" ht="11.25">
      <c r="A35" s="79"/>
      <c r="B35" s="80" t="s">
        <v>99</v>
      </c>
      <c r="C35" s="79"/>
      <c r="D35" s="79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/>
      <c r="AC35"/>
      <c r="AD35"/>
      <c r="AE35"/>
      <c r="AF35"/>
      <c r="AG35"/>
      <c r="AH35"/>
      <c r="AI35"/>
      <c r="AJ35"/>
      <c r="AK35"/>
      <c r="AL35"/>
      <c r="AM35"/>
      <c r="AN35"/>
    </row>
    <row r="36" spans="1:40" s="16" customFormat="1" ht="11.25">
      <c r="A36" s="79"/>
      <c r="B36" s="80"/>
      <c r="C36" s="79"/>
      <c r="D36" s="79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/>
      <c r="AC36"/>
      <c r="AD36"/>
      <c r="AE36"/>
      <c r="AF36"/>
      <c r="AG36"/>
      <c r="AH36"/>
      <c r="AI36"/>
      <c r="AJ36"/>
      <c r="AK36"/>
      <c r="AL36"/>
      <c r="AM36"/>
      <c r="AN36"/>
    </row>
    <row r="37" spans="1:40" s="16" customFormat="1" ht="11.25">
      <c r="A37" s="79">
        <v>21</v>
      </c>
      <c r="B37" s="90" t="s">
        <v>66</v>
      </c>
      <c r="C37" s="91" t="s">
        <v>100</v>
      </c>
      <c r="D37" s="79" t="s">
        <v>101</v>
      </c>
      <c r="E37" s="45">
        <v>646285</v>
      </c>
      <c r="F37" s="45">
        <v>370574.4368703494</v>
      </c>
      <c r="G37" s="45">
        <v>172537.21151659876</v>
      </c>
      <c r="H37" s="45">
        <v>27582.829014810042</v>
      </c>
      <c r="I37" s="45">
        <v>75567.61762916167</v>
      </c>
      <c r="J37" s="45">
        <v>22.904969080114764</v>
      </c>
      <c r="K37" s="45">
        <v>0</v>
      </c>
      <c r="L37" s="45">
        <v>370574.4368703494</v>
      </c>
      <c r="M37" s="45">
        <v>143054.6656569035</v>
      </c>
      <c r="N37" s="45">
        <v>29482.545859695267</v>
      </c>
      <c r="O37" s="45">
        <v>5935.071616209475</v>
      </c>
      <c r="P37" s="45">
        <v>10314.089203950936</v>
      </c>
      <c r="Q37" s="45">
        <v>11333.66819464963</v>
      </c>
      <c r="R37" s="45">
        <v>59120.08567544642</v>
      </c>
      <c r="S37" s="45">
        <v>16447.53195371525</v>
      </c>
      <c r="T37" s="45">
        <v>22.904969080114764</v>
      </c>
      <c r="U37" s="45">
        <v>0</v>
      </c>
      <c r="V37" s="45"/>
      <c r="W37" s="45"/>
      <c r="X37" s="45"/>
      <c r="Y37" s="45"/>
      <c r="Z37" s="45"/>
      <c r="AA37" s="45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1:40" s="16" customFormat="1" ht="11.25">
      <c r="A38" s="79">
        <v>22</v>
      </c>
      <c r="B38" s="90" t="s">
        <v>69</v>
      </c>
      <c r="C38" s="91" t="s">
        <v>102</v>
      </c>
      <c r="D38" s="79" t="s">
        <v>103</v>
      </c>
      <c r="E38" s="45">
        <v>231587</v>
      </c>
      <c r="F38" s="45">
        <v>132790.05719070317</v>
      </c>
      <c r="G38" s="45">
        <v>61826.245701965156</v>
      </c>
      <c r="H38" s="45">
        <v>9883.912860507071</v>
      </c>
      <c r="I38" s="45">
        <v>27078.576578266035</v>
      </c>
      <c r="J38" s="45">
        <v>8.207668558540796</v>
      </c>
      <c r="K38" s="45">
        <v>0</v>
      </c>
      <c r="L38" s="45">
        <v>132790.05719070317</v>
      </c>
      <c r="M38" s="45">
        <v>51261.59644040215</v>
      </c>
      <c r="N38" s="45">
        <v>10564.649261563005</v>
      </c>
      <c r="O38" s="45">
        <v>2126.7481534974563</v>
      </c>
      <c r="P38" s="45">
        <v>3695.90656827156</v>
      </c>
      <c r="Q38" s="45">
        <v>4061.2581387380546</v>
      </c>
      <c r="R38" s="45">
        <v>21184.838393773043</v>
      </c>
      <c r="S38" s="45">
        <v>5893.738184492991</v>
      </c>
      <c r="T38" s="45">
        <v>8.207668558540796</v>
      </c>
      <c r="U38" s="45">
        <v>0</v>
      </c>
      <c r="V38" s="45"/>
      <c r="W38" s="45"/>
      <c r="X38" s="45"/>
      <c r="Y38" s="45"/>
      <c r="Z38" s="45"/>
      <c r="AA38" s="45"/>
      <c r="AB38"/>
      <c r="AC38"/>
      <c r="AD38"/>
      <c r="AE38"/>
      <c r="AF38"/>
      <c r="AG38"/>
      <c r="AH38"/>
      <c r="AI38"/>
      <c r="AJ38"/>
      <c r="AK38"/>
      <c r="AL38"/>
      <c r="AM38"/>
      <c r="AN38"/>
    </row>
    <row r="39" spans="1:40" s="16" customFormat="1" ht="11.25">
      <c r="A39" s="79">
        <v>23</v>
      </c>
      <c r="B39" s="90" t="s">
        <v>104</v>
      </c>
      <c r="C39" s="91" t="s">
        <v>105</v>
      </c>
      <c r="D39" s="79" t="s">
        <v>103</v>
      </c>
      <c r="E39" s="45">
        <v>78374476</v>
      </c>
      <c r="F39" s="45">
        <v>44939271.85175072</v>
      </c>
      <c r="G39" s="45">
        <v>20923452.56831675</v>
      </c>
      <c r="H39" s="45">
        <v>3344948.0811613034</v>
      </c>
      <c r="I39" s="45">
        <v>9164025.831102237</v>
      </c>
      <c r="J39" s="45">
        <v>2777.6676689853493</v>
      </c>
      <c r="K39" s="45">
        <v>0</v>
      </c>
      <c r="L39" s="45">
        <v>44939271.85175072</v>
      </c>
      <c r="M39" s="45">
        <v>17348127.31258656</v>
      </c>
      <c r="N39" s="45">
        <v>3575325.25573019</v>
      </c>
      <c r="O39" s="45">
        <v>719741.4885737572</v>
      </c>
      <c r="P39" s="45">
        <v>1250781.5232860297</v>
      </c>
      <c r="Q39" s="45">
        <v>1374425.0693015167</v>
      </c>
      <c r="R39" s="45">
        <v>7169446.507172872</v>
      </c>
      <c r="S39" s="45">
        <v>1994579.3239293636</v>
      </c>
      <c r="T39" s="45">
        <v>2777.6676689853493</v>
      </c>
      <c r="U39" s="45">
        <v>0</v>
      </c>
      <c r="V39" s="45"/>
      <c r="W39" s="45"/>
      <c r="X39" s="45"/>
      <c r="Y39" s="45"/>
      <c r="Z39" s="45"/>
      <c r="AA39" s="45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1:40" s="16" customFormat="1" ht="11.25">
      <c r="A40" s="79">
        <v>24</v>
      </c>
      <c r="B40" s="90" t="s">
        <v>106</v>
      </c>
      <c r="C40" s="91" t="s">
        <v>107</v>
      </c>
      <c r="D40" s="79" t="s">
        <v>103</v>
      </c>
      <c r="E40" s="45">
        <v>15291876</v>
      </c>
      <c r="F40" s="45">
        <v>8768234.350775912</v>
      </c>
      <c r="G40" s="45">
        <v>4082436.763807917</v>
      </c>
      <c r="H40" s="45">
        <v>652642.7211271765</v>
      </c>
      <c r="I40" s="45">
        <v>1788020.2053282287</v>
      </c>
      <c r="J40" s="45">
        <v>541.9589607633613</v>
      </c>
      <c r="K40" s="45">
        <v>0</v>
      </c>
      <c r="L40" s="45">
        <v>8768234.350775912</v>
      </c>
      <c r="M40" s="45">
        <v>3384844.4702365464</v>
      </c>
      <c r="N40" s="45">
        <v>697592.2935713707</v>
      </c>
      <c r="O40" s="45">
        <v>140430.89226300298</v>
      </c>
      <c r="P40" s="45">
        <v>244043.68530873593</v>
      </c>
      <c r="Q40" s="45">
        <v>268168.14355543756</v>
      </c>
      <c r="R40" s="45">
        <v>1398851.9295021591</v>
      </c>
      <c r="S40" s="45">
        <v>389168.27582606947</v>
      </c>
      <c r="T40" s="45">
        <v>541.9589607633613</v>
      </c>
      <c r="U40" s="45">
        <v>0</v>
      </c>
      <c r="V40" s="45"/>
      <c r="W40" s="45"/>
      <c r="X40" s="45"/>
      <c r="Y40" s="45"/>
      <c r="Z40" s="45"/>
      <c r="AA40" s="45"/>
      <c r="AB40"/>
      <c r="AC40"/>
      <c r="AD40"/>
      <c r="AE40"/>
      <c r="AF40"/>
      <c r="AG40"/>
      <c r="AH40"/>
      <c r="AI40"/>
      <c r="AJ40"/>
      <c r="AK40"/>
      <c r="AL40"/>
      <c r="AM40"/>
      <c r="AN40"/>
    </row>
    <row r="41" spans="1:40" s="16" customFormat="1" ht="11.25">
      <c r="A41" s="79">
        <v>25</v>
      </c>
      <c r="B41" s="92" t="s">
        <v>108</v>
      </c>
      <c r="C41" s="91" t="s">
        <v>109</v>
      </c>
      <c r="D41" s="79" t="s">
        <v>36</v>
      </c>
      <c r="E41" s="45">
        <f aca="true" t="shared" si="3" ref="E41:U41">(E37+E38+E39+E40)</f>
        <v>94544224</v>
      </c>
      <c r="F41" s="45">
        <f t="shared" si="3"/>
        <v>54210870.69658768</v>
      </c>
      <c r="G41" s="45">
        <f t="shared" si="3"/>
        <v>25240252.78934323</v>
      </c>
      <c r="H41" s="45">
        <f t="shared" si="3"/>
        <v>4035057.544163797</v>
      </c>
      <c r="I41" s="45">
        <f t="shared" si="3"/>
        <v>11054692.230637893</v>
      </c>
      <c r="J41" s="45">
        <f t="shared" si="3"/>
        <v>3350.7392673873665</v>
      </c>
      <c r="K41" s="45">
        <f t="shared" si="3"/>
        <v>0</v>
      </c>
      <c r="L41" s="45">
        <f t="shared" si="3"/>
        <v>54210870.69658768</v>
      </c>
      <c r="M41" s="45">
        <f t="shared" si="3"/>
        <v>20927288.044920415</v>
      </c>
      <c r="N41" s="45">
        <f t="shared" si="3"/>
        <v>4312964.744422819</v>
      </c>
      <c r="O41" s="45">
        <f t="shared" si="3"/>
        <v>868234.2006064672</v>
      </c>
      <c r="P41" s="45">
        <f t="shared" si="3"/>
        <v>1508835.204366988</v>
      </c>
      <c r="Q41" s="45">
        <f t="shared" si="3"/>
        <v>1657988.1391903418</v>
      </c>
      <c r="R41" s="45">
        <f t="shared" si="3"/>
        <v>8648603.360744251</v>
      </c>
      <c r="S41" s="45">
        <f t="shared" si="3"/>
        <v>2406088.869893641</v>
      </c>
      <c r="T41" s="45">
        <f t="shared" si="3"/>
        <v>3350.7392673873665</v>
      </c>
      <c r="U41" s="45">
        <f t="shared" si="3"/>
        <v>0</v>
      </c>
      <c r="V41" s="45"/>
      <c r="W41" s="45"/>
      <c r="X41" s="45"/>
      <c r="Y41" s="45"/>
      <c r="Z41" s="45"/>
      <c r="AA41" s="45"/>
      <c r="AB41"/>
      <c r="AC41"/>
      <c r="AD41"/>
      <c r="AE41"/>
      <c r="AF41"/>
      <c r="AG41"/>
      <c r="AH41"/>
      <c r="AI41"/>
      <c r="AJ41"/>
      <c r="AK41"/>
      <c r="AL41"/>
      <c r="AM41"/>
      <c r="AN41"/>
    </row>
    <row r="42" spans="1:40" s="85" customFormat="1" ht="11.25">
      <c r="A42" s="65"/>
      <c r="B42" s="84"/>
      <c r="C42" s="65"/>
      <c r="D42" s="6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/>
      <c r="AC42"/>
      <c r="AD42"/>
      <c r="AE42"/>
      <c r="AF42"/>
      <c r="AG42"/>
      <c r="AH42"/>
      <c r="AI42"/>
      <c r="AJ42"/>
      <c r="AK42"/>
      <c r="AL42"/>
      <c r="AM42"/>
      <c r="AN42"/>
    </row>
    <row r="43" spans="1:40" s="85" customFormat="1" ht="11.25">
      <c r="A43" s="65"/>
      <c r="B43" s="93" t="s">
        <v>110</v>
      </c>
      <c r="C43" s="65"/>
      <c r="D43" s="6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/>
      <c r="AC43"/>
      <c r="AD43"/>
      <c r="AE43"/>
      <c r="AF43"/>
      <c r="AG43"/>
      <c r="AH43"/>
      <c r="AI43"/>
      <c r="AJ43"/>
      <c r="AK43"/>
      <c r="AL43"/>
      <c r="AM43"/>
      <c r="AN43"/>
    </row>
    <row r="44" spans="1:40" s="85" customFormat="1" ht="11.25">
      <c r="A44" s="65"/>
      <c r="B44" s="93"/>
      <c r="C44" s="65"/>
      <c r="D44" s="6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/>
      <c r="AC44"/>
      <c r="AD44"/>
      <c r="AE44"/>
      <c r="AF44"/>
      <c r="AG44"/>
      <c r="AH44"/>
      <c r="AI44"/>
      <c r="AJ44"/>
      <c r="AK44"/>
      <c r="AL44"/>
      <c r="AM44"/>
      <c r="AN44"/>
    </row>
    <row r="45" spans="1:40" s="85" customFormat="1" ht="11.25">
      <c r="A45" s="65">
        <v>26</v>
      </c>
      <c r="B45" s="86" t="s">
        <v>66</v>
      </c>
      <c r="C45" s="64" t="s">
        <v>111</v>
      </c>
      <c r="D45" s="65" t="s">
        <v>112</v>
      </c>
      <c r="E45" s="45">
        <v>1005576</v>
      </c>
      <c r="F45" s="45">
        <v>697725.8325199261</v>
      </c>
      <c r="G45" s="45">
        <v>240193.90706477073</v>
      </c>
      <c r="H45" s="45">
        <v>34490.438929197706</v>
      </c>
      <c r="I45" s="45">
        <v>33095.79858964658</v>
      </c>
      <c r="J45" s="45">
        <v>70.02289645896182</v>
      </c>
      <c r="K45" s="45">
        <v>0</v>
      </c>
      <c r="L45" s="45">
        <v>697725.8325199261</v>
      </c>
      <c r="M45" s="45">
        <v>193537.92984173185</v>
      </c>
      <c r="N45" s="45">
        <v>46655.97722303889</v>
      </c>
      <c r="O45" s="45">
        <v>8983.348290079848</v>
      </c>
      <c r="P45" s="45">
        <v>19128.11400326951</v>
      </c>
      <c r="Q45" s="45">
        <v>6378.976635848348</v>
      </c>
      <c r="R45" s="45">
        <v>26371.23765800984</v>
      </c>
      <c r="S45" s="45">
        <v>6724.560931636748</v>
      </c>
      <c r="T45" s="45">
        <v>70.02289645896182</v>
      </c>
      <c r="U45" s="45">
        <v>0</v>
      </c>
      <c r="V45" s="45"/>
      <c r="W45" s="45"/>
      <c r="X45" s="45"/>
      <c r="Y45" s="45"/>
      <c r="Z45" s="45"/>
      <c r="AA45" s="45"/>
      <c r="AB45"/>
      <c r="AC45"/>
      <c r="AD45"/>
      <c r="AE45"/>
      <c r="AF45"/>
      <c r="AG45"/>
      <c r="AH45"/>
      <c r="AI45"/>
      <c r="AJ45"/>
      <c r="AK45"/>
      <c r="AL45"/>
      <c r="AM45"/>
      <c r="AN45"/>
    </row>
    <row r="46" spans="1:40" s="85" customFormat="1" ht="11.25">
      <c r="A46" s="65">
        <v>27</v>
      </c>
      <c r="B46" s="86" t="s">
        <v>69</v>
      </c>
      <c r="C46" s="64" t="s">
        <v>113</v>
      </c>
      <c r="D46" s="65" t="s">
        <v>112</v>
      </c>
      <c r="E46" s="45">
        <v>7576057</v>
      </c>
      <c r="F46" s="45">
        <v>5256699.322123254</v>
      </c>
      <c r="G46" s="45">
        <v>1809632.2217071669</v>
      </c>
      <c r="H46" s="45">
        <v>259852.59322281036</v>
      </c>
      <c r="I46" s="45">
        <v>249345.30714305252</v>
      </c>
      <c r="J46" s="45">
        <v>527.5558037166687</v>
      </c>
      <c r="K46" s="45">
        <v>0</v>
      </c>
      <c r="L46" s="45">
        <v>5256699.322123254</v>
      </c>
      <c r="M46" s="45">
        <v>1458123.889336024</v>
      </c>
      <c r="N46" s="45">
        <v>351508.33237114287</v>
      </c>
      <c r="O46" s="45">
        <v>67680.96960995236</v>
      </c>
      <c r="P46" s="45">
        <v>144112.1128500163</v>
      </c>
      <c r="Q46" s="45">
        <v>48059.51076284173</v>
      </c>
      <c r="R46" s="45">
        <v>198682.14800037892</v>
      </c>
      <c r="S46" s="45">
        <v>50663.15914267357</v>
      </c>
      <c r="T46" s="45">
        <v>527.5558037166687</v>
      </c>
      <c r="U46" s="45">
        <v>0</v>
      </c>
      <c r="V46" s="45"/>
      <c r="W46" s="45"/>
      <c r="X46" s="45"/>
      <c r="Y46" s="45"/>
      <c r="Z46" s="45"/>
      <c r="AA46" s="45"/>
      <c r="AB46"/>
      <c r="AC46"/>
      <c r="AD46"/>
      <c r="AE46"/>
      <c r="AF46"/>
      <c r="AG46"/>
      <c r="AH46"/>
      <c r="AI46"/>
      <c r="AJ46"/>
      <c r="AK46"/>
      <c r="AL46"/>
      <c r="AM46"/>
      <c r="AN46"/>
    </row>
    <row r="47" spans="1:40" s="85" customFormat="1" ht="11.25">
      <c r="A47" s="65">
        <v>28</v>
      </c>
      <c r="B47" s="86" t="s">
        <v>114</v>
      </c>
      <c r="C47" s="64" t="s">
        <v>115</v>
      </c>
      <c r="D47" s="64" t="s">
        <v>116</v>
      </c>
      <c r="E47" s="45">
        <v>260326063.46</v>
      </c>
      <c r="F47" s="45">
        <v>173967174.23207638</v>
      </c>
      <c r="G47" s="45">
        <v>81283472.5880623</v>
      </c>
      <c r="H47" s="45">
        <v>5064026.89297374</v>
      </c>
      <c r="I47" s="45">
        <v>0</v>
      </c>
      <c r="J47" s="45">
        <v>11389.74688758868</v>
      </c>
      <c r="K47" s="45">
        <v>0</v>
      </c>
      <c r="L47" s="45">
        <v>173967174.23207638</v>
      </c>
      <c r="M47" s="45">
        <v>67188880.9873876</v>
      </c>
      <c r="N47" s="45">
        <v>14094591.600674715</v>
      </c>
      <c r="O47" s="45">
        <v>0</v>
      </c>
      <c r="P47" s="45">
        <v>5064026.89297374</v>
      </c>
      <c r="Q47" s="45">
        <v>0</v>
      </c>
      <c r="R47" s="45">
        <v>0</v>
      </c>
      <c r="S47" s="45">
        <v>0</v>
      </c>
      <c r="T47" s="45">
        <v>11389.74688758868</v>
      </c>
      <c r="U47" s="45">
        <v>0</v>
      </c>
      <c r="V47" s="45"/>
      <c r="W47" s="45"/>
      <c r="X47" s="45"/>
      <c r="Y47" s="45"/>
      <c r="Z47" s="45"/>
      <c r="AA47" s="45"/>
      <c r="AB47"/>
      <c r="AC47"/>
      <c r="AD47"/>
      <c r="AE47"/>
      <c r="AF47"/>
      <c r="AG47"/>
      <c r="AH47"/>
      <c r="AI47"/>
      <c r="AJ47"/>
      <c r="AK47"/>
      <c r="AL47"/>
      <c r="AM47"/>
      <c r="AN47"/>
    </row>
    <row r="48" spans="1:40" s="85" customFormat="1" ht="11.25">
      <c r="A48" s="65">
        <v>29</v>
      </c>
      <c r="B48" s="86" t="s">
        <v>117</v>
      </c>
      <c r="C48" s="64" t="s">
        <v>118</v>
      </c>
      <c r="D48" s="65" t="s">
        <v>116</v>
      </c>
      <c r="E48" s="45">
        <v>371538911</v>
      </c>
      <c r="F48" s="45">
        <v>248286989.03544247</v>
      </c>
      <c r="G48" s="45">
        <v>116008257.05378267</v>
      </c>
      <c r="H48" s="45">
        <v>7227409.396060234</v>
      </c>
      <c r="I48" s="45">
        <v>0</v>
      </c>
      <c r="J48" s="45">
        <v>16255.514714647688</v>
      </c>
      <c r="K48" s="45">
        <v>0</v>
      </c>
      <c r="L48" s="45">
        <v>248286989.03544247</v>
      </c>
      <c r="M48" s="45">
        <v>95892371.82622048</v>
      </c>
      <c r="N48" s="45">
        <v>20115885.22756219</v>
      </c>
      <c r="O48" s="45">
        <v>0</v>
      </c>
      <c r="P48" s="45">
        <v>7227409.396060234</v>
      </c>
      <c r="Q48" s="45">
        <v>0</v>
      </c>
      <c r="R48" s="45">
        <v>0</v>
      </c>
      <c r="S48" s="45">
        <v>0</v>
      </c>
      <c r="T48" s="45">
        <v>16255.514714647688</v>
      </c>
      <c r="U48" s="45">
        <v>0</v>
      </c>
      <c r="V48" s="45"/>
      <c r="W48" s="45"/>
      <c r="X48" s="45"/>
      <c r="Y48" s="45"/>
      <c r="Z48" s="45"/>
      <c r="AA48" s="45"/>
      <c r="AB48"/>
      <c r="AC48"/>
      <c r="AD48"/>
      <c r="AE48"/>
      <c r="AF48"/>
      <c r="AG48"/>
      <c r="AH48"/>
      <c r="AI48"/>
      <c r="AJ48"/>
      <c r="AK48"/>
      <c r="AL48"/>
      <c r="AM48"/>
      <c r="AN48"/>
    </row>
    <row r="49" spans="1:40" s="85" customFormat="1" ht="11.25">
      <c r="A49" s="65">
        <v>30</v>
      </c>
      <c r="B49" s="86" t="s">
        <v>119</v>
      </c>
      <c r="C49" s="64" t="s">
        <v>120</v>
      </c>
      <c r="D49" s="65" t="s">
        <v>121</v>
      </c>
      <c r="E49" s="45">
        <v>2244638</v>
      </c>
      <c r="F49" s="45">
        <v>2244638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2244638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/>
      <c r="W49" s="45"/>
      <c r="X49" s="45"/>
      <c r="Y49" s="45"/>
      <c r="Z49" s="45"/>
      <c r="AA49" s="45"/>
      <c r="AB49"/>
      <c r="AC49"/>
      <c r="AD49"/>
      <c r="AE49"/>
      <c r="AF49"/>
      <c r="AG49"/>
      <c r="AH49"/>
      <c r="AI49"/>
      <c r="AJ49"/>
      <c r="AK49"/>
      <c r="AL49"/>
      <c r="AM49"/>
      <c r="AN49"/>
    </row>
    <row r="50" spans="1:40" s="85" customFormat="1" ht="22.5">
      <c r="A50" s="65">
        <v>31</v>
      </c>
      <c r="B50" s="86" t="s">
        <v>122</v>
      </c>
      <c r="C50" s="64" t="s">
        <v>123</v>
      </c>
      <c r="D50" s="65" t="s">
        <v>124</v>
      </c>
      <c r="E50" s="45">
        <v>50894933.53</v>
      </c>
      <c r="F50" s="45">
        <v>0</v>
      </c>
      <c r="G50" s="45">
        <v>0</v>
      </c>
      <c r="H50" s="45">
        <v>16049185.841268748</v>
      </c>
      <c r="I50" s="45">
        <v>34845747.68873125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9123966.438394466</v>
      </c>
      <c r="P50" s="45">
        <v>0</v>
      </c>
      <c r="Q50" s="45">
        <v>6925219.402874282</v>
      </c>
      <c r="R50" s="45">
        <v>27262857.822144013</v>
      </c>
      <c r="S50" s="45">
        <v>7582889.866587238</v>
      </c>
      <c r="T50" s="45">
        <v>0</v>
      </c>
      <c r="U50" s="45">
        <v>0</v>
      </c>
      <c r="V50" s="45"/>
      <c r="W50" s="45"/>
      <c r="X50" s="45"/>
      <c r="Y50" s="45"/>
      <c r="Z50" s="45"/>
      <c r="AA50" s="45"/>
      <c r="AB50"/>
      <c r="AC50"/>
      <c r="AD50"/>
      <c r="AE50"/>
      <c r="AF50"/>
      <c r="AG50"/>
      <c r="AH50"/>
      <c r="AI50"/>
      <c r="AJ50"/>
      <c r="AK50"/>
      <c r="AL50"/>
      <c r="AM50"/>
      <c r="AN50"/>
    </row>
    <row r="51" spans="1:40" s="85" customFormat="1" ht="22.5">
      <c r="A51" s="65">
        <v>32</v>
      </c>
      <c r="B51" s="86" t="s">
        <v>125</v>
      </c>
      <c r="C51" s="64" t="s">
        <v>126</v>
      </c>
      <c r="D51" s="65" t="s">
        <v>103</v>
      </c>
      <c r="E51" s="45">
        <v>20627052</v>
      </c>
      <c r="F51" s="45">
        <v>11827379.838918455</v>
      </c>
      <c r="G51" s="45">
        <v>5506756.359636819</v>
      </c>
      <c r="H51" s="45">
        <v>880342.9576666569</v>
      </c>
      <c r="I51" s="45">
        <v>2411841.800990019</v>
      </c>
      <c r="J51" s="45">
        <v>731.0427880484915</v>
      </c>
      <c r="K51" s="45">
        <v>0</v>
      </c>
      <c r="L51" s="45">
        <v>11827379.838918455</v>
      </c>
      <c r="M51" s="45">
        <v>4565781.392648077</v>
      </c>
      <c r="N51" s="45">
        <v>940974.9669887417</v>
      </c>
      <c r="O51" s="45">
        <v>189425.76549243272</v>
      </c>
      <c r="P51" s="45">
        <v>329187.9810649088</v>
      </c>
      <c r="Q51" s="45">
        <v>361729.21110931557</v>
      </c>
      <c r="R51" s="45">
        <v>1886896.7738256163</v>
      </c>
      <c r="S51" s="45">
        <v>524945.0271644027</v>
      </c>
      <c r="T51" s="45">
        <v>731.0427880484915</v>
      </c>
      <c r="U51" s="45">
        <v>0</v>
      </c>
      <c r="V51" s="45"/>
      <c r="W51" s="45"/>
      <c r="X51" s="45"/>
      <c r="Y51" s="45"/>
      <c r="Z51" s="45"/>
      <c r="AA51" s="45"/>
      <c r="AB51"/>
      <c r="AC51"/>
      <c r="AD51"/>
      <c r="AE51"/>
      <c r="AF51"/>
      <c r="AG51"/>
      <c r="AH51"/>
      <c r="AI51"/>
      <c r="AJ51"/>
      <c r="AK51"/>
      <c r="AL51"/>
      <c r="AM51"/>
      <c r="AN51"/>
    </row>
    <row r="52" spans="1:40" s="85" customFormat="1" ht="11.25">
      <c r="A52" s="65">
        <v>33</v>
      </c>
      <c r="B52" s="86" t="s">
        <v>127</v>
      </c>
      <c r="C52" s="64" t="s">
        <v>128</v>
      </c>
      <c r="D52" s="65" t="s">
        <v>129</v>
      </c>
      <c r="E52" s="45">
        <v>468555335</v>
      </c>
      <c r="F52" s="45">
        <v>378922470.6902567</v>
      </c>
      <c r="G52" s="45">
        <v>79436375.57876632</v>
      </c>
      <c r="H52" s="45">
        <v>10188632.688295012</v>
      </c>
      <c r="I52" s="45">
        <v>0</v>
      </c>
      <c r="J52" s="45">
        <v>7856.042681972637</v>
      </c>
      <c r="K52" s="45">
        <v>0</v>
      </c>
      <c r="L52" s="45">
        <v>378922470.6902567</v>
      </c>
      <c r="M52" s="45">
        <v>55363496.79053167</v>
      </c>
      <c r="N52" s="45">
        <v>24072878.78823465</v>
      </c>
      <c r="O52" s="45">
        <v>0</v>
      </c>
      <c r="P52" s="45">
        <v>10188632.688295012</v>
      </c>
      <c r="Q52" s="45">
        <v>0</v>
      </c>
      <c r="R52" s="45">
        <v>0</v>
      </c>
      <c r="S52" s="45">
        <v>0</v>
      </c>
      <c r="T52" s="45">
        <v>7856.042681972637</v>
      </c>
      <c r="U52" s="45">
        <v>0</v>
      </c>
      <c r="V52" s="45"/>
      <c r="W52" s="45"/>
      <c r="X52" s="45"/>
      <c r="Y52" s="45"/>
      <c r="Z52" s="45"/>
      <c r="AA52" s="45"/>
      <c r="AB52"/>
      <c r="AC52"/>
      <c r="AD52"/>
      <c r="AE52"/>
      <c r="AF52"/>
      <c r="AG52"/>
      <c r="AH52"/>
      <c r="AI52"/>
      <c r="AJ52"/>
      <c r="AK52"/>
      <c r="AL52"/>
      <c r="AM52"/>
      <c r="AN52"/>
    </row>
    <row r="53" spans="1:40" s="85" customFormat="1" ht="11.25">
      <c r="A53" s="65">
        <v>34</v>
      </c>
      <c r="B53" s="86" t="s">
        <v>130</v>
      </c>
      <c r="C53" s="64" t="s">
        <v>131</v>
      </c>
      <c r="D53" s="65" t="s">
        <v>121</v>
      </c>
      <c r="E53" s="45">
        <v>11235986</v>
      </c>
      <c r="F53" s="45">
        <v>11235986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11235986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/>
      <c r="W53" s="45"/>
      <c r="X53" s="45"/>
      <c r="Y53" s="45"/>
      <c r="Z53" s="45"/>
      <c r="AA53" s="45"/>
      <c r="AB53"/>
      <c r="AC53"/>
      <c r="AD53"/>
      <c r="AE53"/>
      <c r="AF53"/>
      <c r="AG53"/>
      <c r="AH53"/>
      <c r="AI53"/>
      <c r="AJ53"/>
      <c r="AK53"/>
      <c r="AL53"/>
      <c r="AM53"/>
      <c r="AN53"/>
    </row>
    <row r="54" spans="1:40" s="85" customFormat="1" ht="11.25">
      <c r="A54" s="65">
        <v>35</v>
      </c>
      <c r="B54" s="86" t="s">
        <v>132</v>
      </c>
      <c r="C54" s="64" t="s">
        <v>133</v>
      </c>
      <c r="D54" s="65" t="s">
        <v>134</v>
      </c>
      <c r="E54" s="45">
        <v>6628107</v>
      </c>
      <c r="F54" s="45">
        <v>0</v>
      </c>
      <c r="G54" s="45">
        <v>0</v>
      </c>
      <c r="H54" s="45">
        <v>2493531</v>
      </c>
      <c r="I54" s="45">
        <v>4134576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1726141</v>
      </c>
      <c r="P54" s="45">
        <v>0</v>
      </c>
      <c r="Q54" s="45">
        <v>767390</v>
      </c>
      <c r="R54" s="45">
        <v>3841153</v>
      </c>
      <c r="S54" s="45">
        <v>293423</v>
      </c>
      <c r="T54" s="45">
        <v>0</v>
      </c>
      <c r="U54" s="45">
        <v>0</v>
      </c>
      <c r="V54" s="45"/>
      <c r="W54" s="45"/>
      <c r="X54" s="45"/>
      <c r="Y54" s="45"/>
      <c r="Z54" s="45"/>
      <c r="AA54" s="45"/>
      <c r="AB54"/>
      <c r="AC54"/>
      <c r="AD54"/>
      <c r="AE54"/>
      <c r="AF54"/>
      <c r="AG54"/>
      <c r="AH54"/>
      <c r="AI54"/>
      <c r="AJ54"/>
      <c r="AK54"/>
      <c r="AL54"/>
      <c r="AM54"/>
      <c r="AN54"/>
    </row>
    <row r="55" spans="1:40" s="85" customFormat="1" ht="11.25">
      <c r="A55" s="65">
        <v>36</v>
      </c>
      <c r="B55" s="86" t="s">
        <v>135</v>
      </c>
      <c r="C55" s="64" t="s">
        <v>136</v>
      </c>
      <c r="D55" s="65" t="s">
        <v>137</v>
      </c>
      <c r="E55" s="45">
        <v>46583322</v>
      </c>
      <c r="F55" s="45">
        <v>35203427.972234964</v>
      </c>
      <c r="G55" s="45">
        <v>11191274.905861799</v>
      </c>
      <c r="H55" s="45">
        <v>187934.39260140812</v>
      </c>
      <c r="I55" s="45">
        <v>0</v>
      </c>
      <c r="J55" s="45">
        <v>684.7293018307515</v>
      </c>
      <c r="K55" s="45">
        <v>0</v>
      </c>
      <c r="L55" s="45">
        <v>35203427.972234964</v>
      </c>
      <c r="M55" s="45">
        <v>10509109.982396727</v>
      </c>
      <c r="N55" s="45">
        <v>682164.9234650716</v>
      </c>
      <c r="O55" s="45">
        <v>0</v>
      </c>
      <c r="P55" s="45">
        <v>187934.39260140812</v>
      </c>
      <c r="Q55" s="45">
        <v>0</v>
      </c>
      <c r="R55" s="45">
        <v>0</v>
      </c>
      <c r="S55" s="45">
        <v>0</v>
      </c>
      <c r="T55" s="45">
        <v>684.7293018307515</v>
      </c>
      <c r="U55" s="45">
        <v>0</v>
      </c>
      <c r="V55" s="45"/>
      <c r="W55" s="45"/>
      <c r="X55" s="45"/>
      <c r="Y55" s="45"/>
      <c r="Z55" s="45"/>
      <c r="AA55" s="45"/>
      <c r="AB55"/>
      <c r="AC55"/>
      <c r="AD55"/>
      <c r="AE55"/>
      <c r="AF55"/>
      <c r="AG55"/>
      <c r="AH55"/>
      <c r="AI55"/>
      <c r="AJ55"/>
      <c r="AK55"/>
      <c r="AL55"/>
      <c r="AM55"/>
      <c r="AN55"/>
    </row>
    <row r="56" spans="1:40" s="85" customFormat="1" ht="11.25">
      <c r="A56" s="65">
        <v>37</v>
      </c>
      <c r="B56" s="86" t="s">
        <v>138</v>
      </c>
      <c r="C56" s="64" t="s">
        <v>139</v>
      </c>
      <c r="D56" s="64" t="s">
        <v>140</v>
      </c>
      <c r="E56" s="45">
        <v>89697091.1</v>
      </c>
      <c r="F56" s="45">
        <v>77338876.03504299</v>
      </c>
      <c r="G56" s="45">
        <v>12193408.128651451</v>
      </c>
      <c r="H56" s="45">
        <v>164192.70182865628</v>
      </c>
      <c r="I56" s="45">
        <v>0</v>
      </c>
      <c r="J56" s="45">
        <v>614.2344768989511</v>
      </c>
      <c r="K56" s="45">
        <v>0</v>
      </c>
      <c r="L56" s="45">
        <v>77338876.03504299</v>
      </c>
      <c r="M56" s="45">
        <v>11598175.789768534</v>
      </c>
      <c r="N56" s="45">
        <v>595232.338882917</v>
      </c>
      <c r="O56" s="45">
        <v>0</v>
      </c>
      <c r="P56" s="45">
        <v>164192.70182865628</v>
      </c>
      <c r="Q56" s="45">
        <v>0</v>
      </c>
      <c r="R56" s="45">
        <v>0</v>
      </c>
      <c r="S56" s="45">
        <v>0</v>
      </c>
      <c r="T56" s="45">
        <v>614.2344768989511</v>
      </c>
      <c r="U56" s="45">
        <v>0</v>
      </c>
      <c r="V56" s="45"/>
      <c r="W56" s="45"/>
      <c r="X56" s="45"/>
      <c r="Y56" s="45"/>
      <c r="Z56" s="45"/>
      <c r="AA56" s="45"/>
      <c r="AB56"/>
      <c r="AC56"/>
      <c r="AD56"/>
      <c r="AE56"/>
      <c r="AF56"/>
      <c r="AG56"/>
      <c r="AH56"/>
      <c r="AI56"/>
      <c r="AJ56"/>
      <c r="AK56"/>
      <c r="AL56"/>
      <c r="AM56"/>
      <c r="AN56"/>
    </row>
    <row r="57" spans="1:40" s="85" customFormat="1" ht="11.25">
      <c r="A57" s="65">
        <v>38</v>
      </c>
      <c r="B57" s="86" t="s">
        <v>141</v>
      </c>
      <c r="C57" s="64" t="s">
        <v>142</v>
      </c>
      <c r="D57" s="65" t="s">
        <v>143</v>
      </c>
      <c r="E57" s="45">
        <v>389317.9</v>
      </c>
      <c r="F57" s="45">
        <v>0</v>
      </c>
      <c r="G57" s="45">
        <v>205511.9472123046</v>
      </c>
      <c r="H57" s="45">
        <v>183805.95278769542</v>
      </c>
      <c r="I57" s="45">
        <v>0</v>
      </c>
      <c r="J57" s="45">
        <v>0</v>
      </c>
      <c r="K57" s="45">
        <v>0</v>
      </c>
      <c r="L57" s="45">
        <v>0</v>
      </c>
      <c r="M57" s="45">
        <v>191169.95089618256</v>
      </c>
      <c r="N57" s="45">
        <v>14341.99631612204</v>
      </c>
      <c r="O57" s="45">
        <v>54829.985916397396</v>
      </c>
      <c r="P57" s="45">
        <v>128975.96687129802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/>
      <c r="W57" s="45"/>
      <c r="X57" s="45"/>
      <c r="Y57" s="45"/>
      <c r="Z57" s="45"/>
      <c r="AA57" s="45"/>
      <c r="AB57"/>
      <c r="AC57"/>
      <c r="AD57"/>
      <c r="AE57"/>
      <c r="AF57"/>
      <c r="AG57"/>
      <c r="AH57"/>
      <c r="AI57"/>
      <c r="AJ57"/>
      <c r="AK57"/>
      <c r="AL57"/>
      <c r="AM57"/>
      <c r="AN57"/>
    </row>
    <row r="58" spans="1:40" s="85" customFormat="1" ht="11.25">
      <c r="A58" s="65">
        <v>39</v>
      </c>
      <c r="B58" s="86" t="s">
        <v>144</v>
      </c>
      <c r="C58" s="64" t="s">
        <v>145</v>
      </c>
      <c r="D58" s="65" t="s">
        <v>137</v>
      </c>
      <c r="E58" s="45">
        <v>9557531</v>
      </c>
      <c r="F58" s="45">
        <v>7222710.611984752</v>
      </c>
      <c r="G58" s="45">
        <v>2296121.2779607307</v>
      </c>
      <c r="H58" s="45">
        <v>38558.623690558794</v>
      </c>
      <c r="I58" s="45">
        <v>0</v>
      </c>
      <c r="J58" s="45">
        <v>140.48636395780798</v>
      </c>
      <c r="K58" s="45">
        <v>0</v>
      </c>
      <c r="L58" s="45">
        <v>7222710.611984752</v>
      </c>
      <c r="M58" s="45">
        <v>2156161.049209118</v>
      </c>
      <c r="N58" s="45">
        <v>139960.22875161306</v>
      </c>
      <c r="O58" s="45">
        <v>0</v>
      </c>
      <c r="P58" s="45">
        <v>38558.623690558794</v>
      </c>
      <c r="Q58" s="45">
        <v>0</v>
      </c>
      <c r="R58" s="45">
        <v>0</v>
      </c>
      <c r="S58" s="45">
        <v>0</v>
      </c>
      <c r="T58" s="45">
        <v>140.48636395780798</v>
      </c>
      <c r="U58" s="45">
        <v>0</v>
      </c>
      <c r="V58" s="45"/>
      <c r="W58" s="45"/>
      <c r="X58" s="45"/>
      <c r="Y58" s="45"/>
      <c r="Z58" s="45"/>
      <c r="AA58" s="45"/>
      <c r="AB58"/>
      <c r="AC58"/>
      <c r="AD58"/>
      <c r="AE58"/>
      <c r="AF58"/>
      <c r="AG58"/>
      <c r="AH58"/>
      <c r="AI58"/>
      <c r="AJ58"/>
      <c r="AK58"/>
      <c r="AL58"/>
      <c r="AM58"/>
      <c r="AN58"/>
    </row>
    <row r="59" spans="1:40" s="85" customFormat="1" ht="11.25">
      <c r="A59" s="65">
        <v>40</v>
      </c>
      <c r="B59" s="86" t="s">
        <v>146</v>
      </c>
      <c r="C59" s="64" t="s">
        <v>147</v>
      </c>
      <c r="D59" s="65" t="s">
        <v>137</v>
      </c>
      <c r="E59" s="45">
        <v>6044226</v>
      </c>
      <c r="F59" s="45">
        <v>4567674.985457453</v>
      </c>
      <c r="G59" s="45">
        <v>1452077.521632258</v>
      </c>
      <c r="H59" s="45">
        <v>24384.64869584953</v>
      </c>
      <c r="I59" s="45">
        <v>0</v>
      </c>
      <c r="J59" s="45">
        <v>88.84421443982195</v>
      </c>
      <c r="K59" s="45">
        <v>0</v>
      </c>
      <c r="L59" s="45">
        <v>4567674.985457453</v>
      </c>
      <c r="M59" s="45">
        <v>1363566.0374857304</v>
      </c>
      <c r="N59" s="45">
        <v>88511.48414652771</v>
      </c>
      <c r="O59" s="45">
        <v>0</v>
      </c>
      <c r="P59" s="45">
        <v>24384.64869584953</v>
      </c>
      <c r="Q59" s="45">
        <v>0</v>
      </c>
      <c r="R59" s="45">
        <v>0</v>
      </c>
      <c r="S59" s="45">
        <v>0</v>
      </c>
      <c r="T59" s="45">
        <v>88.84421443982195</v>
      </c>
      <c r="U59" s="45">
        <v>0</v>
      </c>
      <c r="V59" s="45"/>
      <c r="W59" s="45"/>
      <c r="X59" s="45"/>
      <c r="Y59" s="45"/>
      <c r="Z59" s="45"/>
      <c r="AA59" s="45"/>
      <c r="AB59"/>
      <c r="AC59"/>
      <c r="AD59"/>
      <c r="AE59"/>
      <c r="AF59"/>
      <c r="AG59"/>
      <c r="AH59"/>
      <c r="AI59"/>
      <c r="AJ59"/>
      <c r="AK59"/>
      <c r="AL59"/>
      <c r="AM59"/>
      <c r="AN59"/>
    </row>
    <row r="60" spans="1:40" s="85" customFormat="1" ht="22.5">
      <c r="A60" s="65">
        <v>41</v>
      </c>
      <c r="B60" s="86" t="s">
        <v>148</v>
      </c>
      <c r="C60" s="64" t="s">
        <v>149</v>
      </c>
      <c r="D60" s="65" t="s">
        <v>150</v>
      </c>
      <c r="E60" s="45">
        <v>17424399.9</v>
      </c>
      <c r="F60" s="45">
        <v>45756.85214550756</v>
      </c>
      <c r="G60" s="45">
        <v>12231377.547394386</v>
      </c>
      <c r="H60" s="45">
        <v>2708243.5455399435</v>
      </c>
      <c r="I60" s="45">
        <v>2435192.1602535294</v>
      </c>
      <c r="J60" s="45">
        <v>3829.794666633025</v>
      </c>
      <c r="K60" s="45">
        <v>0</v>
      </c>
      <c r="L60" s="45">
        <v>45756.85214550756</v>
      </c>
      <c r="M60" s="45">
        <v>10302241.927983595</v>
      </c>
      <c r="N60" s="45">
        <v>1929135.6194107898</v>
      </c>
      <c r="O60" s="45">
        <v>692318.2264220605</v>
      </c>
      <c r="P60" s="45">
        <v>1634270.3658915665</v>
      </c>
      <c r="Q60" s="45">
        <v>381654.9532263168</v>
      </c>
      <c r="R60" s="45">
        <v>2026516.759547395</v>
      </c>
      <c r="S60" s="45">
        <v>408675.40070613474</v>
      </c>
      <c r="T60" s="45">
        <v>3829.794666633025</v>
      </c>
      <c r="U60" s="45">
        <v>0</v>
      </c>
      <c r="V60" s="45"/>
      <c r="W60" s="45"/>
      <c r="X60" s="45"/>
      <c r="Y60" s="45"/>
      <c r="Z60" s="45"/>
      <c r="AA60" s="45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0" s="85" customFormat="1" ht="22.5">
      <c r="A61" s="65">
        <v>42</v>
      </c>
      <c r="B61" s="86" t="s">
        <v>151</v>
      </c>
      <c r="C61" s="64" t="s">
        <v>152</v>
      </c>
      <c r="D61" s="65" t="s">
        <v>153</v>
      </c>
      <c r="E61" s="45">
        <v>8655402.1</v>
      </c>
      <c r="F61" s="45">
        <v>0</v>
      </c>
      <c r="G61" s="45">
        <v>5532422.2</v>
      </c>
      <c r="H61" s="45">
        <v>1793436.2</v>
      </c>
      <c r="I61" s="45">
        <v>1275706.7</v>
      </c>
      <c r="J61" s="45">
        <v>53837</v>
      </c>
      <c r="K61" s="45">
        <v>0</v>
      </c>
      <c r="L61" s="45">
        <v>0</v>
      </c>
      <c r="M61" s="45">
        <v>4623178.5</v>
      </c>
      <c r="N61" s="45">
        <v>909243.7</v>
      </c>
      <c r="O61" s="45">
        <v>455855.5</v>
      </c>
      <c r="P61" s="45">
        <v>1080283.7</v>
      </c>
      <c r="Q61" s="45">
        <v>257297</v>
      </c>
      <c r="R61" s="45">
        <v>921386</v>
      </c>
      <c r="S61" s="45">
        <v>354320.7</v>
      </c>
      <c r="T61" s="45">
        <v>53837</v>
      </c>
      <c r="U61" s="45">
        <v>0</v>
      </c>
      <c r="V61" s="45"/>
      <c r="W61" s="45"/>
      <c r="X61" s="45"/>
      <c r="Y61" s="45"/>
      <c r="Z61" s="45"/>
      <c r="AA61" s="45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1:40" s="85" customFormat="1" ht="22.5">
      <c r="A62" s="65">
        <v>44</v>
      </c>
      <c r="B62" s="86" t="s">
        <v>154</v>
      </c>
      <c r="C62" s="64" t="s">
        <v>155</v>
      </c>
      <c r="D62" s="65" t="s">
        <v>156</v>
      </c>
      <c r="E62" s="45">
        <v>50734655</v>
      </c>
      <c r="F62" s="45">
        <v>0</v>
      </c>
      <c r="G62" s="45">
        <v>0</v>
      </c>
      <c r="H62" s="45">
        <v>0</v>
      </c>
      <c r="I62" s="45">
        <v>0</v>
      </c>
      <c r="J62" s="45">
        <v>165763.99869309057</v>
      </c>
      <c r="K62" s="45">
        <v>50568891.00130691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165763.99869309057</v>
      </c>
      <c r="U62" s="45">
        <v>50568891.00130691</v>
      </c>
      <c r="V62" s="45"/>
      <c r="W62" s="45"/>
      <c r="X62" s="45"/>
      <c r="Y62" s="45"/>
      <c r="Z62" s="45"/>
      <c r="AA62" s="45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1:40" s="85" customFormat="1" ht="11.25">
      <c r="A63" s="65">
        <v>45</v>
      </c>
      <c r="B63" s="86" t="s">
        <v>74</v>
      </c>
      <c r="C63" s="64" t="s">
        <v>157</v>
      </c>
      <c r="D63" s="65" t="s">
        <v>112</v>
      </c>
      <c r="E63" s="45">
        <v>7634152</v>
      </c>
      <c r="F63" s="45">
        <v>5297008.937945673</v>
      </c>
      <c r="G63" s="45">
        <v>1823508.9103223758</v>
      </c>
      <c r="H63" s="45">
        <v>261845.20447207624</v>
      </c>
      <c r="I63" s="45">
        <v>251257.3460332662</v>
      </c>
      <c r="J63" s="45">
        <v>531.6012266084077</v>
      </c>
      <c r="K63" s="45">
        <v>0</v>
      </c>
      <c r="L63" s="45">
        <v>5297008.937945673</v>
      </c>
      <c r="M63" s="45">
        <v>1469305.1287790448</v>
      </c>
      <c r="N63" s="45">
        <v>354203.78154333116</v>
      </c>
      <c r="O63" s="45">
        <v>68199.96331993767</v>
      </c>
      <c r="P63" s="45">
        <v>145217.19867447903</v>
      </c>
      <c r="Q63" s="45">
        <v>48428.04247765952</v>
      </c>
      <c r="R63" s="45">
        <v>200205.68978314038</v>
      </c>
      <c r="S63" s="45">
        <v>51051.656250125845</v>
      </c>
      <c r="T63" s="45">
        <v>531.6012266084077</v>
      </c>
      <c r="U63" s="45">
        <v>0</v>
      </c>
      <c r="V63" s="45"/>
      <c r="W63" s="45"/>
      <c r="X63" s="45"/>
      <c r="Y63" s="45"/>
      <c r="Z63" s="45"/>
      <c r="AA63" s="45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:40" s="85" customFormat="1" ht="56.25">
      <c r="A64" s="65">
        <v>46</v>
      </c>
      <c r="B64" s="87" t="s">
        <v>158</v>
      </c>
      <c r="C64" s="64" t="s">
        <v>159</v>
      </c>
      <c r="D64" s="65" t="s">
        <v>36</v>
      </c>
      <c r="E64" s="45">
        <f aca="true" t="shared" si="4" ref="E64:U64">(E45+E46+E47+E48+E49+E50+E51+E52+E53+E54+E55+E56+E57+E58+E59+E60+E61+E62+E63)</f>
        <v>1437352755.99</v>
      </c>
      <c r="F64" s="45">
        <f t="shared" si="4"/>
        <v>962114518.3461486</v>
      </c>
      <c r="G64" s="45">
        <f t="shared" si="4"/>
        <v>331210390.14805526</v>
      </c>
      <c r="H64" s="45">
        <f t="shared" si="4"/>
        <v>47559873.078032605</v>
      </c>
      <c r="I64" s="45">
        <f t="shared" si="4"/>
        <v>45636762.80174078</v>
      </c>
      <c r="J64" s="45">
        <f t="shared" si="4"/>
        <v>262320.6147158925</v>
      </c>
      <c r="K64" s="45">
        <f t="shared" si="4"/>
        <v>50568891.00130691</v>
      </c>
      <c r="L64" s="45">
        <f t="shared" si="4"/>
        <v>962114518.3461486</v>
      </c>
      <c r="M64" s="45">
        <f t="shared" si="4"/>
        <v>266875101.1824845</v>
      </c>
      <c r="N64" s="45">
        <f t="shared" si="4"/>
        <v>64335288.96557085</v>
      </c>
      <c r="O64" s="45">
        <f t="shared" si="4"/>
        <v>12387401.197445324</v>
      </c>
      <c r="P64" s="45">
        <f t="shared" si="4"/>
        <v>26376314.783500995</v>
      </c>
      <c r="Q64" s="45">
        <f t="shared" si="4"/>
        <v>8796157.097086264</v>
      </c>
      <c r="R64" s="45">
        <f t="shared" si="4"/>
        <v>36364069.430958554</v>
      </c>
      <c r="S64" s="45">
        <f t="shared" si="4"/>
        <v>9272693.370782211</v>
      </c>
      <c r="T64" s="45">
        <f t="shared" si="4"/>
        <v>262320.6147158925</v>
      </c>
      <c r="U64" s="45">
        <f t="shared" si="4"/>
        <v>50568891.00130691</v>
      </c>
      <c r="V64" s="45"/>
      <c r="W64" s="45"/>
      <c r="X64" s="45"/>
      <c r="Y64" s="45"/>
      <c r="Z64" s="45"/>
      <c r="AA64" s="45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spans="1:40" s="85" customFormat="1" ht="11.25">
      <c r="A65" s="65"/>
      <c r="B65" s="93"/>
      <c r="C65" s="65"/>
      <c r="D65" s="6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/>
      <c r="AC65"/>
      <c r="AD65"/>
      <c r="AE65"/>
      <c r="AF65"/>
      <c r="AG65"/>
      <c r="AH65"/>
      <c r="AI65"/>
      <c r="AJ65"/>
      <c r="AK65"/>
      <c r="AL65"/>
      <c r="AM65"/>
      <c r="AN65"/>
    </row>
    <row r="66" spans="1:40" s="85" customFormat="1" ht="11.25">
      <c r="A66" s="65"/>
      <c r="B66" s="93" t="s">
        <v>160</v>
      </c>
      <c r="C66" s="65"/>
      <c r="D66" s="6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/>
      <c r="AC66"/>
      <c r="AD66"/>
      <c r="AE66"/>
      <c r="AF66"/>
      <c r="AG66"/>
      <c r="AH66"/>
      <c r="AI66"/>
      <c r="AJ66"/>
      <c r="AK66"/>
      <c r="AL66"/>
      <c r="AM66"/>
      <c r="AN66"/>
    </row>
    <row r="67" spans="1:40" s="85" customFormat="1" ht="11.25">
      <c r="A67" s="65"/>
      <c r="B67" s="93"/>
      <c r="C67" s="65"/>
      <c r="D67" s="6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/>
      <c r="AC67"/>
      <c r="AD67"/>
      <c r="AE67"/>
      <c r="AF67"/>
      <c r="AG67"/>
      <c r="AH67"/>
      <c r="AI67"/>
      <c r="AJ67"/>
      <c r="AK67"/>
      <c r="AL67"/>
      <c r="AM67"/>
      <c r="AN67"/>
    </row>
    <row r="68" spans="1:40" s="85" customFormat="1" ht="11.25">
      <c r="A68" s="65">
        <v>47</v>
      </c>
      <c r="B68" s="86" t="s">
        <v>161</v>
      </c>
      <c r="C68" s="64" t="s">
        <v>162</v>
      </c>
      <c r="D68" s="65" t="s">
        <v>163</v>
      </c>
      <c r="E68" s="45">
        <v>3390867</v>
      </c>
      <c r="F68" s="45">
        <v>2249683.8174042376</v>
      </c>
      <c r="G68" s="45">
        <v>790529.5810190293</v>
      </c>
      <c r="H68" s="45">
        <v>115281.00029127653</v>
      </c>
      <c r="I68" s="45">
        <v>125047.02024966957</v>
      </c>
      <c r="J68" s="45">
        <v>578.5894661742168</v>
      </c>
      <c r="K68" s="45">
        <v>109746.99156961308</v>
      </c>
      <c r="L68" s="45">
        <v>2249683.8174042376</v>
      </c>
      <c r="M68" s="45">
        <v>639656.09841807</v>
      </c>
      <c r="N68" s="45">
        <v>150873.48260095922</v>
      </c>
      <c r="O68" s="45">
        <v>29448.370648252</v>
      </c>
      <c r="P68" s="45">
        <v>62049.4630418239</v>
      </c>
      <c r="Q68" s="45">
        <v>23783.166601200624</v>
      </c>
      <c r="R68" s="45">
        <v>99337.02482341477</v>
      </c>
      <c r="S68" s="45">
        <v>25709.995426254794</v>
      </c>
      <c r="T68" s="45">
        <v>578.5894661742168</v>
      </c>
      <c r="U68" s="45">
        <v>109746.99156961308</v>
      </c>
      <c r="V68" s="45"/>
      <c r="W68" s="45"/>
      <c r="X68" s="45"/>
      <c r="Y68" s="45"/>
      <c r="Z68" s="45"/>
      <c r="AA68" s="45"/>
      <c r="AB68"/>
      <c r="AC68"/>
      <c r="AD68"/>
      <c r="AE68"/>
      <c r="AF68"/>
      <c r="AG68"/>
      <c r="AH68"/>
      <c r="AI68"/>
      <c r="AJ68"/>
      <c r="AK68"/>
      <c r="AL68"/>
      <c r="AM68"/>
      <c r="AN68"/>
    </row>
    <row r="69" spans="1:40" s="85" customFormat="1" ht="11.25">
      <c r="A69" s="65">
        <v>48</v>
      </c>
      <c r="B69" s="86" t="s">
        <v>164</v>
      </c>
      <c r="C69" s="64" t="s">
        <v>165</v>
      </c>
      <c r="D69" s="65" t="s">
        <v>163</v>
      </c>
      <c r="E69" s="45">
        <v>32687778</v>
      </c>
      <c r="F69" s="45">
        <v>21686832.657695584</v>
      </c>
      <c r="G69" s="45">
        <v>7620663.224710094</v>
      </c>
      <c r="H69" s="45">
        <v>1111302.7273376344</v>
      </c>
      <c r="I69" s="45">
        <v>1205446.6416650089</v>
      </c>
      <c r="J69" s="45">
        <v>5577.571760685781</v>
      </c>
      <c r="K69" s="45">
        <v>1057955.1768309947</v>
      </c>
      <c r="L69" s="45">
        <v>21686832.657695584</v>
      </c>
      <c r="M69" s="45">
        <v>6166250.856030633</v>
      </c>
      <c r="N69" s="45">
        <v>1454412.368679461</v>
      </c>
      <c r="O69" s="45">
        <v>283880.73086080264</v>
      </c>
      <c r="P69" s="45">
        <v>598153.5320997091</v>
      </c>
      <c r="Q69" s="45">
        <v>229268.46437712258</v>
      </c>
      <c r="R69" s="45">
        <v>957603.6496295109</v>
      </c>
      <c r="S69" s="45">
        <v>247842.9920354977</v>
      </c>
      <c r="T69" s="45">
        <v>5577.571760685781</v>
      </c>
      <c r="U69" s="45">
        <v>1057955.1768309947</v>
      </c>
      <c r="V69" s="45"/>
      <c r="W69" s="45"/>
      <c r="X69" s="45"/>
      <c r="Y69" s="45"/>
      <c r="Z69" s="45"/>
      <c r="AA69" s="45"/>
      <c r="AB69"/>
      <c r="AC69"/>
      <c r="AD69"/>
      <c r="AE69"/>
      <c r="AF69"/>
      <c r="AG69"/>
      <c r="AH69"/>
      <c r="AI69"/>
      <c r="AJ69"/>
      <c r="AK69"/>
      <c r="AL69"/>
      <c r="AM69"/>
      <c r="AN69"/>
    </row>
    <row r="70" spans="1:40" s="85" customFormat="1" ht="11.25">
      <c r="A70" s="65">
        <v>49</v>
      </c>
      <c r="B70" s="86" t="s">
        <v>166</v>
      </c>
      <c r="C70" s="64" t="s">
        <v>167</v>
      </c>
      <c r="D70" s="65" t="s">
        <v>62</v>
      </c>
      <c r="E70" s="45">
        <v>35503675</v>
      </c>
      <c r="F70" s="45">
        <v>26408818.617355138</v>
      </c>
      <c r="G70" s="45">
        <v>6017884.804322966</v>
      </c>
      <c r="H70" s="45">
        <v>821255.7523058914</v>
      </c>
      <c r="I70" s="45">
        <v>1667833.4967079316</v>
      </c>
      <c r="J70" s="45">
        <v>17115.45373361819</v>
      </c>
      <c r="K70" s="45">
        <v>570766.8755744532</v>
      </c>
      <c r="L70" s="45">
        <v>26408818.617355138</v>
      </c>
      <c r="M70" s="45">
        <v>5233784.328753751</v>
      </c>
      <c r="N70" s="45">
        <v>784100.4755692164</v>
      </c>
      <c r="O70" s="45">
        <v>191507.6733766124</v>
      </c>
      <c r="P70" s="45">
        <v>357848.76139797823</v>
      </c>
      <c r="Q70" s="45">
        <v>271899.3175313009</v>
      </c>
      <c r="R70" s="45">
        <v>1357221.6081527157</v>
      </c>
      <c r="S70" s="45">
        <v>310611.88855521573</v>
      </c>
      <c r="T70" s="45">
        <v>17115.45373361819</v>
      </c>
      <c r="U70" s="45">
        <v>570766.8755744532</v>
      </c>
      <c r="V70" s="45"/>
      <c r="W70" s="45"/>
      <c r="X70" s="45"/>
      <c r="Y70" s="45"/>
      <c r="Z70" s="45"/>
      <c r="AA70" s="45"/>
      <c r="AB70"/>
      <c r="AC70"/>
      <c r="AD70"/>
      <c r="AE70"/>
      <c r="AF70"/>
      <c r="AG70"/>
      <c r="AH70"/>
      <c r="AI70"/>
      <c r="AJ70"/>
      <c r="AK70"/>
      <c r="AL70"/>
      <c r="AM70"/>
      <c r="AN70"/>
    </row>
    <row r="71" spans="1:40" s="85" customFormat="1" ht="11.25">
      <c r="A71" s="65">
        <v>50</v>
      </c>
      <c r="B71" s="86" t="s">
        <v>168</v>
      </c>
      <c r="C71" s="64" t="s">
        <v>169</v>
      </c>
      <c r="D71" s="65" t="s">
        <v>62</v>
      </c>
      <c r="E71" s="45">
        <v>3566598</v>
      </c>
      <c r="F71" s="45">
        <v>2652954.649427745</v>
      </c>
      <c r="G71" s="45">
        <v>604539.555618642</v>
      </c>
      <c r="H71" s="45">
        <v>82501.01218149073</v>
      </c>
      <c r="I71" s="45">
        <v>167545.79951769824</v>
      </c>
      <c r="J71" s="45">
        <v>1719.3697006131101</v>
      </c>
      <c r="K71" s="45">
        <v>57337.61355381079</v>
      </c>
      <c r="L71" s="45">
        <v>2652954.649427745</v>
      </c>
      <c r="M71" s="45">
        <v>525771.0566403187</v>
      </c>
      <c r="N71" s="45">
        <v>78768.49897832313</v>
      </c>
      <c r="O71" s="45">
        <v>19238.315043433642</v>
      </c>
      <c r="P71" s="45">
        <v>35948.466650410315</v>
      </c>
      <c r="Q71" s="45">
        <v>27314.23048764677</v>
      </c>
      <c r="R71" s="45">
        <v>136342.61448129694</v>
      </c>
      <c r="S71" s="45">
        <v>31203.185036401315</v>
      </c>
      <c r="T71" s="45">
        <v>1719.3697006131101</v>
      </c>
      <c r="U71" s="45">
        <v>57337.61355381079</v>
      </c>
      <c r="V71" s="45"/>
      <c r="W71" s="45"/>
      <c r="X71" s="45"/>
      <c r="Y71" s="45"/>
      <c r="Z71" s="45"/>
      <c r="AA71" s="45"/>
      <c r="AB71"/>
      <c r="AC71"/>
      <c r="AD71"/>
      <c r="AE71"/>
      <c r="AF71"/>
      <c r="AG71"/>
      <c r="AH71"/>
      <c r="AI71"/>
      <c r="AJ71"/>
      <c r="AK71"/>
      <c r="AL71"/>
      <c r="AM71"/>
      <c r="AN71"/>
    </row>
    <row r="72" spans="1:40" s="85" customFormat="1" ht="11.25">
      <c r="A72" s="65">
        <v>51</v>
      </c>
      <c r="B72" s="86" t="s">
        <v>170</v>
      </c>
      <c r="C72" s="64" t="s">
        <v>171</v>
      </c>
      <c r="D72" s="65" t="s">
        <v>163</v>
      </c>
      <c r="E72" s="45">
        <v>246982</v>
      </c>
      <c r="F72" s="45">
        <v>163861.16252572968</v>
      </c>
      <c r="G72" s="45">
        <v>57580.13421913684</v>
      </c>
      <c r="H72" s="45">
        <v>8396.77050557868</v>
      </c>
      <c r="I72" s="45">
        <v>9108.102191947926</v>
      </c>
      <c r="J72" s="45">
        <v>42.142963299545634</v>
      </c>
      <c r="K72" s="45">
        <v>7993.687594307349</v>
      </c>
      <c r="L72" s="45">
        <v>163861.16252572968</v>
      </c>
      <c r="M72" s="45">
        <v>46590.89917106503</v>
      </c>
      <c r="N72" s="45">
        <v>10989.235048071809</v>
      </c>
      <c r="O72" s="45">
        <v>2144.9433078462157</v>
      </c>
      <c r="P72" s="45">
        <v>4519.5227300261995</v>
      </c>
      <c r="Q72" s="45">
        <v>1732.3044677062628</v>
      </c>
      <c r="R72" s="45">
        <v>7235.452486026916</v>
      </c>
      <c r="S72" s="45">
        <v>1872.6497059210112</v>
      </c>
      <c r="T72" s="45">
        <v>42.142963299545634</v>
      </c>
      <c r="U72" s="45">
        <v>7993.687594307349</v>
      </c>
      <c r="V72" s="45"/>
      <c r="W72" s="45"/>
      <c r="X72" s="45"/>
      <c r="Y72" s="45"/>
      <c r="Z72" s="45"/>
      <c r="AA72" s="45"/>
      <c r="AB72"/>
      <c r="AC72"/>
      <c r="AD72"/>
      <c r="AE72"/>
      <c r="AF72"/>
      <c r="AG72"/>
      <c r="AH72"/>
      <c r="AI72"/>
      <c r="AJ72"/>
      <c r="AK72"/>
      <c r="AL72"/>
      <c r="AM72"/>
      <c r="AN72"/>
    </row>
    <row r="73" spans="1:40" s="85" customFormat="1" ht="11.25">
      <c r="A73" s="65">
        <v>52</v>
      </c>
      <c r="B73" s="86" t="s">
        <v>172</v>
      </c>
      <c r="C73" s="64" t="s">
        <v>173</v>
      </c>
      <c r="D73" s="65" t="s">
        <v>62</v>
      </c>
      <c r="E73" s="45">
        <v>5014814</v>
      </c>
      <c r="F73" s="45">
        <v>3730186.053296544</v>
      </c>
      <c r="G73" s="45">
        <v>850012.652693167</v>
      </c>
      <c r="H73" s="45">
        <v>116000.52231900266</v>
      </c>
      <c r="I73" s="45">
        <v>235577.7188969843</v>
      </c>
      <c r="J73" s="45">
        <v>2417.5192286348038</v>
      </c>
      <c r="K73" s="45">
        <v>80619.53356566682</v>
      </c>
      <c r="L73" s="45">
        <v>3730186.053296544</v>
      </c>
      <c r="M73" s="45">
        <v>739260.2293935744</v>
      </c>
      <c r="N73" s="45">
        <v>110752.42329959266</v>
      </c>
      <c r="O73" s="45">
        <v>27050.026836840494</v>
      </c>
      <c r="P73" s="45">
        <v>50545.33026626795</v>
      </c>
      <c r="Q73" s="45">
        <v>38405.16521589421</v>
      </c>
      <c r="R73" s="45">
        <v>191704.4903567519</v>
      </c>
      <c r="S73" s="45">
        <v>43873.2285402324</v>
      </c>
      <c r="T73" s="45">
        <v>2417.5192286348038</v>
      </c>
      <c r="U73" s="45">
        <v>80619.53356566682</v>
      </c>
      <c r="V73" s="45"/>
      <c r="W73" s="45"/>
      <c r="X73" s="45"/>
      <c r="Y73" s="45"/>
      <c r="Z73" s="45"/>
      <c r="AA73" s="45"/>
      <c r="AB73"/>
      <c r="AC73"/>
      <c r="AD73"/>
      <c r="AE73"/>
      <c r="AF73"/>
      <c r="AG73"/>
      <c r="AH73"/>
      <c r="AI73"/>
      <c r="AJ73"/>
      <c r="AK73"/>
      <c r="AL73"/>
      <c r="AM73"/>
      <c r="AN73"/>
    </row>
    <row r="74" spans="1:40" s="85" customFormat="1" ht="11.25">
      <c r="A74" s="65">
        <v>53</v>
      </c>
      <c r="B74" s="86" t="s">
        <v>174</v>
      </c>
      <c r="C74" s="64" t="s">
        <v>175</v>
      </c>
      <c r="D74" s="65" t="s">
        <v>163</v>
      </c>
      <c r="E74" s="45">
        <v>103833</v>
      </c>
      <c r="F74" s="45">
        <v>68888.40518148727</v>
      </c>
      <c r="G74" s="45">
        <v>24207.100421794443</v>
      </c>
      <c r="H74" s="45">
        <v>3530.062400926995</v>
      </c>
      <c r="I74" s="45">
        <v>3829.1113315809616</v>
      </c>
      <c r="J74" s="45">
        <v>17.717203311503354</v>
      </c>
      <c r="K74" s="45">
        <v>3360.6034608988302</v>
      </c>
      <c r="L74" s="45">
        <v>68888.40518148727</v>
      </c>
      <c r="M74" s="45">
        <v>19587.14737765989</v>
      </c>
      <c r="N74" s="45">
        <v>4619.953044134553</v>
      </c>
      <c r="O74" s="45">
        <v>901.7495140682161</v>
      </c>
      <c r="P74" s="45">
        <v>1900.039693689461</v>
      </c>
      <c r="Q74" s="45">
        <v>728.2731931693176</v>
      </c>
      <c r="R74" s="45">
        <v>3041.835996071101</v>
      </c>
      <c r="S74" s="45">
        <v>787.2753355098605</v>
      </c>
      <c r="T74" s="45">
        <v>17.717203311503354</v>
      </c>
      <c r="U74" s="45">
        <v>3360.6034608988302</v>
      </c>
      <c r="V74" s="45"/>
      <c r="W74" s="45"/>
      <c r="X74" s="45"/>
      <c r="Y74" s="45"/>
      <c r="Z74" s="45"/>
      <c r="AA74" s="45"/>
      <c r="AB74"/>
      <c r="AC74"/>
      <c r="AD74"/>
      <c r="AE74"/>
      <c r="AF74"/>
      <c r="AG74"/>
      <c r="AH74"/>
      <c r="AI74"/>
      <c r="AJ74"/>
      <c r="AK74"/>
      <c r="AL74"/>
      <c r="AM74"/>
      <c r="AN74"/>
    </row>
    <row r="75" spans="1:40" s="85" customFormat="1" ht="11.25">
      <c r="A75" s="65">
        <v>54</v>
      </c>
      <c r="B75" s="86" t="s">
        <v>176</v>
      </c>
      <c r="C75" s="64" t="s">
        <v>177</v>
      </c>
      <c r="D75" s="65" t="s">
        <v>163</v>
      </c>
      <c r="E75" s="45">
        <v>1025187</v>
      </c>
      <c r="F75" s="45">
        <v>680164.2776650332</v>
      </c>
      <c r="G75" s="45">
        <v>239006.9116766171</v>
      </c>
      <c r="H75" s="45">
        <v>34853.79486886773</v>
      </c>
      <c r="I75" s="45">
        <v>37806.43108346567</v>
      </c>
      <c r="J75" s="45">
        <v>174.92942042809315</v>
      </c>
      <c r="K75" s="45">
        <v>33180.6552855883</v>
      </c>
      <c r="L75" s="45">
        <v>680164.2776650332</v>
      </c>
      <c r="M75" s="45">
        <v>193392.1668319418</v>
      </c>
      <c r="N75" s="45">
        <v>45614.7448446753</v>
      </c>
      <c r="O75" s="45">
        <v>8903.353260322365</v>
      </c>
      <c r="P75" s="45">
        <v>18759.893227147608</v>
      </c>
      <c r="Q75" s="45">
        <v>7190.548381397757</v>
      </c>
      <c r="R75" s="45">
        <v>30033.329666908823</v>
      </c>
      <c r="S75" s="45">
        <v>7773.101416556849</v>
      </c>
      <c r="T75" s="45">
        <v>174.92942042809315</v>
      </c>
      <c r="U75" s="45">
        <v>33180.6552855883</v>
      </c>
      <c r="V75" s="45"/>
      <c r="W75" s="45"/>
      <c r="X75" s="45"/>
      <c r="Y75" s="45"/>
      <c r="Z75" s="45"/>
      <c r="AA75" s="45"/>
      <c r="AB75"/>
      <c r="AC75"/>
      <c r="AD75"/>
      <c r="AE75"/>
      <c r="AF75"/>
      <c r="AG75"/>
      <c r="AH75"/>
      <c r="AI75"/>
      <c r="AJ75"/>
      <c r="AK75"/>
      <c r="AL75"/>
      <c r="AM75"/>
      <c r="AN75"/>
    </row>
    <row r="76" spans="1:40" s="85" customFormat="1" ht="11.25">
      <c r="A76" s="65">
        <v>55</v>
      </c>
      <c r="B76" s="86" t="s">
        <v>178</v>
      </c>
      <c r="C76" s="64" t="s">
        <v>179</v>
      </c>
      <c r="D76" s="65" t="s">
        <v>62</v>
      </c>
      <c r="E76" s="45">
        <v>20236820.000000004</v>
      </c>
      <c r="F76" s="45">
        <v>15052822.243670968</v>
      </c>
      <c r="G76" s="45">
        <v>3430147.768247065</v>
      </c>
      <c r="H76" s="45">
        <v>468109.4234154326</v>
      </c>
      <c r="I76" s="45">
        <v>950652.1863680029</v>
      </c>
      <c r="J76" s="45">
        <v>9755.676177904379</v>
      </c>
      <c r="K76" s="45">
        <v>325332.7021206285</v>
      </c>
      <c r="L76" s="45">
        <v>15052822.243670968</v>
      </c>
      <c r="M76" s="45">
        <v>2983216.5650403933</v>
      </c>
      <c r="N76" s="45">
        <v>446931.2032066718</v>
      </c>
      <c r="O76" s="45">
        <v>109157.89181658791</v>
      </c>
      <c r="P76" s="45">
        <v>203971.02473571638</v>
      </c>
      <c r="Q76" s="45">
        <v>154980.5068631284</v>
      </c>
      <c r="R76" s="45">
        <v>773605.8136037198</v>
      </c>
      <c r="S76" s="45">
        <v>177046.37276428315</v>
      </c>
      <c r="T76" s="45">
        <v>9755.676177904379</v>
      </c>
      <c r="U76" s="45">
        <v>325332.7021206285</v>
      </c>
      <c r="V76" s="45"/>
      <c r="W76" s="45"/>
      <c r="X76" s="45"/>
      <c r="Y76" s="45"/>
      <c r="Z76" s="45"/>
      <c r="AA76" s="45"/>
      <c r="AB76"/>
      <c r="AC76"/>
      <c r="AD76"/>
      <c r="AE76"/>
      <c r="AF76"/>
      <c r="AG76"/>
      <c r="AH76"/>
      <c r="AI76"/>
      <c r="AJ76"/>
      <c r="AK76"/>
      <c r="AL76"/>
      <c r="AM76"/>
      <c r="AN76"/>
    </row>
    <row r="77" spans="1:40" s="85" customFormat="1" ht="11.25">
      <c r="A77" s="65">
        <v>56</v>
      </c>
      <c r="B77" s="86" t="s">
        <v>180</v>
      </c>
      <c r="C77" s="64" t="s">
        <v>181</v>
      </c>
      <c r="D77" s="65" t="s">
        <v>163</v>
      </c>
      <c r="E77" s="45">
        <v>364686</v>
      </c>
      <c r="F77" s="45">
        <v>241952.33627089526</v>
      </c>
      <c r="G77" s="45">
        <v>85021.04941995829</v>
      </c>
      <c r="H77" s="45">
        <v>12398.412226791694</v>
      </c>
      <c r="I77" s="45">
        <v>13448.742645102562</v>
      </c>
      <c r="J77" s="45">
        <v>62.22699918964986</v>
      </c>
      <c r="K77" s="45">
        <v>11803.232438062572</v>
      </c>
      <c r="L77" s="45">
        <v>241952.33627089526</v>
      </c>
      <c r="M77" s="45">
        <v>68794.68404620184</v>
      </c>
      <c r="N77" s="45">
        <v>16226.365373756453</v>
      </c>
      <c r="O77" s="45">
        <v>3167.1571011863416</v>
      </c>
      <c r="P77" s="45">
        <v>6673.387802845288</v>
      </c>
      <c r="Q77" s="45">
        <v>2557.8673227600643</v>
      </c>
      <c r="R77" s="45">
        <v>10683.645874271046</v>
      </c>
      <c r="S77" s="45">
        <v>2765.0967708315175</v>
      </c>
      <c r="T77" s="45">
        <v>62.22699918964986</v>
      </c>
      <c r="U77" s="45">
        <v>11803.232438062572</v>
      </c>
      <c r="V77" s="45"/>
      <c r="W77" s="45"/>
      <c r="X77" s="45"/>
      <c r="Y77" s="45"/>
      <c r="Z77" s="45"/>
      <c r="AA77" s="45"/>
      <c r="AB77"/>
      <c r="AC77"/>
      <c r="AD77"/>
      <c r="AE77"/>
      <c r="AF77"/>
      <c r="AG77"/>
      <c r="AH77"/>
      <c r="AI77"/>
      <c r="AJ77"/>
      <c r="AK77"/>
      <c r="AL77"/>
      <c r="AM77"/>
      <c r="AN77"/>
    </row>
    <row r="78" spans="1:40" s="85" customFormat="1" ht="33.75">
      <c r="A78" s="65">
        <v>57</v>
      </c>
      <c r="B78" s="87" t="s">
        <v>182</v>
      </c>
      <c r="C78" s="64" t="s">
        <v>183</v>
      </c>
      <c r="D78" s="65" t="s">
        <v>36</v>
      </c>
      <c r="E78" s="45">
        <f aca="true" t="shared" si="5" ref="E78:U78">(E68+E69+E70+E71+E72+E73+E74+E75+E76+E77)</f>
        <v>102141240</v>
      </c>
      <c r="F78" s="45">
        <f t="shared" si="5"/>
        <v>72936164.22049336</v>
      </c>
      <c r="G78" s="45">
        <f t="shared" si="5"/>
        <v>19719592.78234847</v>
      </c>
      <c r="H78" s="45">
        <f t="shared" si="5"/>
        <v>2773629.477852893</v>
      </c>
      <c r="I78" s="45">
        <f t="shared" si="5"/>
        <v>4416295.250657393</v>
      </c>
      <c r="J78" s="45">
        <f t="shared" si="5"/>
        <v>37461.19665385927</v>
      </c>
      <c r="K78" s="45">
        <f t="shared" si="5"/>
        <v>2258097.0719940243</v>
      </c>
      <c r="L78" s="45">
        <f t="shared" si="5"/>
        <v>72936164.22049336</v>
      </c>
      <c r="M78" s="45">
        <f t="shared" si="5"/>
        <v>16616304.031703612</v>
      </c>
      <c r="N78" s="45">
        <f t="shared" si="5"/>
        <v>3103288.7506448627</v>
      </c>
      <c r="O78" s="45">
        <f t="shared" si="5"/>
        <v>675400.2117659522</v>
      </c>
      <c r="P78" s="45">
        <f t="shared" si="5"/>
        <v>1340369.4216456146</v>
      </c>
      <c r="Q78" s="45">
        <f t="shared" si="5"/>
        <v>757859.8444413268</v>
      </c>
      <c r="R78" s="45">
        <f t="shared" si="5"/>
        <v>3566809.4650706877</v>
      </c>
      <c r="S78" s="45">
        <f t="shared" si="5"/>
        <v>849485.7855867044</v>
      </c>
      <c r="T78" s="45">
        <f t="shared" si="5"/>
        <v>37461.19665385927</v>
      </c>
      <c r="U78" s="45">
        <f t="shared" si="5"/>
        <v>2258097.0719940243</v>
      </c>
      <c r="V78" s="45"/>
      <c r="W78" s="45"/>
      <c r="X78" s="45"/>
      <c r="Y78" s="45"/>
      <c r="Z78" s="45"/>
      <c r="AA78" s="45"/>
      <c r="AB78"/>
      <c r="AC78"/>
      <c r="AD78"/>
      <c r="AE78"/>
      <c r="AF78"/>
      <c r="AG78"/>
      <c r="AH78"/>
      <c r="AI78"/>
      <c r="AJ78"/>
      <c r="AK78"/>
      <c r="AL78"/>
      <c r="AM78"/>
      <c r="AN78"/>
    </row>
    <row r="79" spans="1:40" s="85" customFormat="1" ht="11.25">
      <c r="A79" s="65"/>
      <c r="B79" s="93"/>
      <c r="C79" s="65"/>
      <c r="D79" s="6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/>
      <c r="AC79"/>
      <c r="AD79"/>
      <c r="AE79"/>
      <c r="AF79"/>
      <c r="AG79"/>
      <c r="AH79"/>
      <c r="AI79"/>
      <c r="AJ79"/>
      <c r="AK79"/>
      <c r="AL79"/>
      <c r="AM79"/>
      <c r="AN79"/>
    </row>
    <row r="80" spans="1:40" s="85" customFormat="1" ht="22.5">
      <c r="A80" s="65">
        <v>58</v>
      </c>
      <c r="B80" s="87" t="s">
        <v>184</v>
      </c>
      <c r="C80" s="64" t="s">
        <v>185</v>
      </c>
      <c r="D80" s="65" t="s">
        <v>36</v>
      </c>
      <c r="E80" s="45">
        <f aca="true" t="shared" si="6" ref="E80:U80">(E21+E33+E41+E64+E78)</f>
        <v>1664574808.98</v>
      </c>
      <c r="F80" s="45">
        <f t="shared" si="6"/>
        <v>1109538754.6209583</v>
      </c>
      <c r="G80" s="45">
        <f t="shared" si="6"/>
        <v>383977452.1014623</v>
      </c>
      <c r="H80" s="45">
        <f t="shared" si="6"/>
        <v>55892464.48986712</v>
      </c>
      <c r="I80" s="45">
        <f t="shared" si="6"/>
        <v>62035087.771568894</v>
      </c>
      <c r="J80" s="45">
        <f t="shared" si="6"/>
        <v>304061.92284241656</v>
      </c>
      <c r="K80" s="45">
        <f t="shared" si="6"/>
        <v>52826988.07330093</v>
      </c>
      <c r="L80" s="45">
        <f t="shared" si="6"/>
        <v>1109538754.6209583</v>
      </c>
      <c r="M80" s="45">
        <f t="shared" si="6"/>
        <v>311355130.64187944</v>
      </c>
      <c r="N80" s="45">
        <f t="shared" si="6"/>
        <v>72622321.45958292</v>
      </c>
      <c r="O80" s="45">
        <f t="shared" si="6"/>
        <v>14244532.487550944</v>
      </c>
      <c r="P80" s="45">
        <f t="shared" si="6"/>
        <v>29931335.68299692</v>
      </c>
      <c r="Q80" s="45">
        <f t="shared" si="6"/>
        <v>11716596.319319235</v>
      </c>
      <c r="R80" s="45">
        <f t="shared" si="6"/>
        <v>49339027.07982904</v>
      </c>
      <c r="S80" s="45">
        <f t="shared" si="6"/>
        <v>12696060.691739835</v>
      </c>
      <c r="T80" s="45">
        <f t="shared" si="6"/>
        <v>304061.92284241656</v>
      </c>
      <c r="U80" s="45">
        <f t="shared" si="6"/>
        <v>52826988.07330093</v>
      </c>
      <c r="V80" s="45"/>
      <c r="W80" s="45"/>
      <c r="X80" s="45"/>
      <c r="Y80" s="45"/>
      <c r="Z80" s="45"/>
      <c r="AA80" s="45"/>
      <c r="AB80"/>
      <c r="AC80"/>
      <c r="AD80"/>
      <c r="AE80"/>
      <c r="AF80"/>
      <c r="AG80"/>
      <c r="AH80"/>
      <c r="AI80"/>
      <c r="AJ80"/>
      <c r="AK80"/>
      <c r="AL80"/>
      <c r="AM80"/>
      <c r="AN80"/>
    </row>
    <row r="81" spans="1:40" s="85" customFormat="1" ht="11.25">
      <c r="A81" s="65"/>
      <c r="B81" s="93"/>
      <c r="C81" s="65"/>
      <c r="D81" s="6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1:40" s="85" customFormat="1" ht="11.25">
      <c r="A82" s="65"/>
      <c r="B82" s="93" t="s">
        <v>186</v>
      </c>
      <c r="C82" s="65"/>
      <c r="D82" s="6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/>
      <c r="AC82"/>
      <c r="AD82"/>
      <c r="AE82"/>
      <c r="AF82"/>
      <c r="AG82"/>
      <c r="AH82"/>
      <c r="AI82"/>
      <c r="AJ82"/>
      <c r="AK82"/>
      <c r="AL82"/>
      <c r="AM82"/>
      <c r="AN82"/>
    </row>
    <row r="83" spans="1:40" s="85" customFormat="1" ht="11.25">
      <c r="A83" s="65">
        <v>59</v>
      </c>
      <c r="B83" s="86" t="s">
        <v>187</v>
      </c>
      <c r="C83" s="64" t="s">
        <v>188</v>
      </c>
      <c r="D83" s="65" t="s">
        <v>163</v>
      </c>
      <c r="E83" s="45">
        <v>1087696</v>
      </c>
      <c r="F83" s="45">
        <v>721636.1153225177</v>
      </c>
      <c r="G83" s="45">
        <v>253579.9437595382</v>
      </c>
      <c r="H83" s="45">
        <v>36978.944586390535</v>
      </c>
      <c r="I83" s="45">
        <v>40111.612675308286</v>
      </c>
      <c r="J83" s="45">
        <v>185.59543857067558</v>
      </c>
      <c r="K83" s="45">
        <v>35203.78821767468</v>
      </c>
      <c r="L83" s="45">
        <v>721636.1153225177</v>
      </c>
      <c r="M83" s="45">
        <v>205183.91892838647</v>
      </c>
      <c r="N83" s="45">
        <v>48396.02483115172</v>
      </c>
      <c r="O83" s="45">
        <v>9446.219789989138</v>
      </c>
      <c r="P83" s="45">
        <v>19903.745193409148</v>
      </c>
      <c r="Q83" s="45">
        <v>7628.979602992248</v>
      </c>
      <c r="R83" s="45">
        <v>31864.55987578662</v>
      </c>
      <c r="S83" s="45">
        <v>8247.052799521665</v>
      </c>
      <c r="T83" s="45">
        <v>185.59543857067558</v>
      </c>
      <c r="U83" s="45">
        <v>35203.78821767468</v>
      </c>
      <c r="V83" s="45"/>
      <c r="W83" s="45"/>
      <c r="X83" s="45"/>
      <c r="Y83" s="45"/>
      <c r="Z83" s="45"/>
      <c r="AA83" s="45"/>
      <c r="AB83"/>
      <c r="AC83"/>
      <c r="AD83"/>
      <c r="AE83"/>
      <c r="AF83"/>
      <c r="AG83"/>
      <c r="AH83"/>
      <c r="AI83"/>
      <c r="AJ83"/>
      <c r="AK83"/>
      <c r="AL83"/>
      <c r="AM83"/>
      <c r="AN83"/>
    </row>
    <row r="84" spans="1:40" s="85" customFormat="1" ht="11.25">
      <c r="A84" s="65">
        <v>60</v>
      </c>
      <c r="B84" s="86" t="s">
        <v>189</v>
      </c>
      <c r="C84" s="64" t="s">
        <v>190</v>
      </c>
      <c r="D84" s="65" t="s">
        <v>112</v>
      </c>
      <c r="E84" s="45">
        <v>317010</v>
      </c>
      <c r="F84" s="45">
        <v>219959.57159592287</v>
      </c>
      <c r="G84" s="45">
        <v>75721.64657728802</v>
      </c>
      <c r="H84" s="45">
        <v>10873.185164467892</v>
      </c>
      <c r="I84" s="45">
        <v>10433.521793383954</v>
      </c>
      <c r="J84" s="45">
        <v>22.074868937261314</v>
      </c>
      <c r="K84" s="45">
        <v>0</v>
      </c>
      <c r="L84" s="45">
        <v>219959.57159592287</v>
      </c>
      <c r="M84" s="45">
        <v>61013.249261246696</v>
      </c>
      <c r="N84" s="45">
        <v>14708.397316041312</v>
      </c>
      <c r="O84" s="45">
        <v>2832.019898484264</v>
      </c>
      <c r="P84" s="45">
        <v>6030.179141284663</v>
      </c>
      <c r="Q84" s="45">
        <v>2010.9861246989637</v>
      </c>
      <c r="R84" s="45">
        <v>8313.589475052804</v>
      </c>
      <c r="S84" s="45">
        <v>2119.932318331151</v>
      </c>
      <c r="T84" s="45">
        <v>22.074868937261314</v>
      </c>
      <c r="U84" s="45">
        <v>0</v>
      </c>
      <c r="V84" s="45"/>
      <c r="W84" s="45"/>
      <c r="X84" s="45"/>
      <c r="Y84" s="45"/>
      <c r="Z84" s="45"/>
      <c r="AA84" s="45"/>
      <c r="AB84"/>
      <c r="AC84"/>
      <c r="AD84"/>
      <c r="AE84"/>
      <c r="AF84"/>
      <c r="AG84"/>
      <c r="AH84"/>
      <c r="AI84"/>
      <c r="AJ84"/>
      <c r="AK84"/>
      <c r="AL84"/>
      <c r="AM84"/>
      <c r="AN84"/>
    </row>
    <row r="85" spans="1:40" s="85" customFormat="1" ht="11.25">
      <c r="A85" s="65">
        <v>61</v>
      </c>
      <c r="B85" s="86" t="s">
        <v>191</v>
      </c>
      <c r="C85" s="64" t="s">
        <v>192</v>
      </c>
      <c r="D85" s="65" t="s">
        <v>193</v>
      </c>
      <c r="E85" s="45">
        <v>3246534</v>
      </c>
      <c r="F85" s="45">
        <v>2290038.25934947</v>
      </c>
      <c r="G85" s="45">
        <v>783187.3691800387</v>
      </c>
      <c r="H85" s="45">
        <v>173220.1609857756</v>
      </c>
      <c r="I85" s="45">
        <v>0</v>
      </c>
      <c r="J85" s="45">
        <v>88.21048471549973</v>
      </c>
      <c r="K85" s="45">
        <v>0</v>
      </c>
      <c r="L85" s="45">
        <v>2290038.25934947</v>
      </c>
      <c r="M85" s="45">
        <v>729586.4305574262</v>
      </c>
      <c r="N85" s="45">
        <v>53600.93862261251</v>
      </c>
      <c r="O85" s="45">
        <v>34776.21336772815</v>
      </c>
      <c r="P85" s="45">
        <v>88312.89190199325</v>
      </c>
      <c r="Q85" s="45">
        <v>50131.0557160542</v>
      </c>
      <c r="R85" s="45">
        <v>0</v>
      </c>
      <c r="S85" s="45">
        <v>0</v>
      </c>
      <c r="T85" s="45">
        <v>88.21048471549973</v>
      </c>
      <c r="U85" s="45">
        <v>0</v>
      </c>
      <c r="V85" s="45"/>
      <c r="W85" s="45"/>
      <c r="X85" s="45"/>
      <c r="Y85" s="45"/>
      <c r="Z85" s="45"/>
      <c r="AA85" s="45"/>
      <c r="AB85"/>
      <c r="AC85"/>
      <c r="AD85"/>
      <c r="AE85"/>
      <c r="AF85"/>
      <c r="AG85"/>
      <c r="AH85"/>
      <c r="AI85"/>
      <c r="AJ85"/>
      <c r="AK85"/>
      <c r="AL85"/>
      <c r="AM85"/>
      <c r="AN85"/>
    </row>
    <row r="86" spans="1:40" s="85" customFormat="1" ht="11.25">
      <c r="A86" s="65">
        <v>610</v>
      </c>
      <c r="B86" s="94" t="s">
        <v>194</v>
      </c>
      <c r="C86" s="65" t="s">
        <v>195</v>
      </c>
      <c r="D86" s="65" t="s">
        <v>196</v>
      </c>
      <c r="E86" s="45">
        <v>3808108</v>
      </c>
      <c r="F86" s="45">
        <v>2538331.9421800016</v>
      </c>
      <c r="G86" s="45">
        <v>878439.1060580834</v>
      </c>
      <c r="H86" s="45">
        <v>127867.21270520934</v>
      </c>
      <c r="I86" s="45">
        <v>141919.91417217947</v>
      </c>
      <c r="J86" s="45">
        <v>695.6134591398237</v>
      </c>
      <c r="K86" s="45">
        <v>120854.21142538685</v>
      </c>
      <c r="L86" s="45">
        <v>2538331.9421800016</v>
      </c>
      <c r="M86" s="45">
        <v>712298.3944259802</v>
      </c>
      <c r="N86" s="45">
        <v>166140.71163210316</v>
      </c>
      <c r="O86" s="45">
        <v>32587.732212132985</v>
      </c>
      <c r="P86" s="45">
        <v>68474.99929123074</v>
      </c>
      <c r="Q86" s="45">
        <v>26804.4812018456</v>
      </c>
      <c r="R86" s="45">
        <v>112874.67689724668</v>
      </c>
      <c r="S86" s="45">
        <v>29045.237274932784</v>
      </c>
      <c r="T86" s="45">
        <v>695.6134591398237</v>
      </c>
      <c r="U86" s="45">
        <v>120854.21142538685</v>
      </c>
      <c r="V86" s="45"/>
      <c r="W86" s="45"/>
      <c r="X86" s="45"/>
      <c r="Y86" s="45"/>
      <c r="Z86" s="45"/>
      <c r="AA86" s="45"/>
      <c r="AB86"/>
      <c r="AC86"/>
      <c r="AD86"/>
      <c r="AE86"/>
      <c r="AF86"/>
      <c r="AG86"/>
      <c r="AH86"/>
      <c r="AI86"/>
      <c r="AJ86"/>
      <c r="AK86"/>
      <c r="AL86"/>
      <c r="AM86"/>
      <c r="AN86"/>
    </row>
    <row r="87" spans="1:40" s="85" customFormat="1" ht="11.25">
      <c r="A87" s="65">
        <v>62</v>
      </c>
      <c r="B87" s="87" t="s">
        <v>197</v>
      </c>
      <c r="C87" s="64" t="s">
        <v>198</v>
      </c>
      <c r="D87" s="65" t="s">
        <v>36</v>
      </c>
      <c r="E87" s="45">
        <f aca="true" t="shared" si="7" ref="E87:U87">(E83+E84+E85+E86)</f>
        <v>8459348</v>
      </c>
      <c r="F87" s="45">
        <f t="shared" si="7"/>
        <v>5769965.888447912</v>
      </c>
      <c r="G87" s="45">
        <f t="shared" si="7"/>
        <v>1990928.0655749482</v>
      </c>
      <c r="H87" s="45">
        <f t="shared" si="7"/>
        <v>348939.5034418434</v>
      </c>
      <c r="I87" s="45">
        <f t="shared" si="7"/>
        <v>192465.0486408717</v>
      </c>
      <c r="J87" s="45">
        <f t="shared" si="7"/>
        <v>991.4942513632603</v>
      </c>
      <c r="K87" s="45">
        <f t="shared" si="7"/>
        <v>156057.99964306154</v>
      </c>
      <c r="L87" s="45">
        <f t="shared" si="7"/>
        <v>5769965.888447912</v>
      </c>
      <c r="M87" s="45">
        <f t="shared" si="7"/>
        <v>1708081.9931730395</v>
      </c>
      <c r="N87" s="45">
        <f t="shared" si="7"/>
        <v>282846.0724019087</v>
      </c>
      <c r="O87" s="45">
        <f t="shared" si="7"/>
        <v>79642.18526833455</v>
      </c>
      <c r="P87" s="45">
        <f t="shared" si="7"/>
        <v>182721.81552791782</v>
      </c>
      <c r="Q87" s="45">
        <f t="shared" si="7"/>
        <v>86575.50264559101</v>
      </c>
      <c r="R87" s="45">
        <f t="shared" si="7"/>
        <v>153052.82624808612</v>
      </c>
      <c r="S87" s="45">
        <f t="shared" si="7"/>
        <v>39412.222392785596</v>
      </c>
      <c r="T87" s="45">
        <f t="shared" si="7"/>
        <v>991.4942513632603</v>
      </c>
      <c r="U87" s="45">
        <f t="shared" si="7"/>
        <v>156057.99964306154</v>
      </c>
      <c r="V87" s="45"/>
      <c r="W87" s="45"/>
      <c r="X87" s="45"/>
      <c r="Y87" s="45"/>
      <c r="Z87" s="45"/>
      <c r="AA87" s="45"/>
      <c r="AB87"/>
      <c r="AC87"/>
      <c r="AD87"/>
      <c r="AE87"/>
      <c r="AF87"/>
      <c r="AG87"/>
      <c r="AH87"/>
      <c r="AI87"/>
      <c r="AJ87"/>
      <c r="AK87"/>
      <c r="AL87"/>
      <c r="AM87"/>
      <c r="AN87"/>
    </row>
    <row r="88" spans="1:40" s="84" customFormat="1" ht="11.25">
      <c r="A88" s="65"/>
      <c r="B88" s="93"/>
      <c r="C88" s="64"/>
      <c r="D88" s="6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/>
      <c r="AC88"/>
      <c r="AD88"/>
      <c r="AE88"/>
      <c r="AF88"/>
      <c r="AG88"/>
      <c r="AH88"/>
      <c r="AI88"/>
      <c r="AJ88"/>
      <c r="AK88"/>
      <c r="AL88"/>
      <c r="AM88"/>
      <c r="AN88"/>
    </row>
    <row r="89" spans="1:40" s="85" customFormat="1" ht="11.25">
      <c r="A89" s="65">
        <v>63</v>
      </c>
      <c r="B89" s="95" t="s">
        <v>199</v>
      </c>
      <c r="C89" s="64" t="s">
        <v>200</v>
      </c>
      <c r="D89" s="65" t="s">
        <v>36</v>
      </c>
      <c r="E89" s="45">
        <f aca="true" t="shared" si="8" ref="E89:U89">(E14+E80+E87)</f>
        <v>1762590236.98</v>
      </c>
      <c r="F89" s="45">
        <f t="shared" si="8"/>
        <v>1181906888.558425</v>
      </c>
      <c r="G89" s="45">
        <f t="shared" si="8"/>
        <v>401161334.26907283</v>
      </c>
      <c r="H89" s="45">
        <f t="shared" si="8"/>
        <v>58315225.344387084</v>
      </c>
      <c r="I89" s="45">
        <f t="shared" si="8"/>
        <v>66432481.833837435</v>
      </c>
      <c r="J89" s="45">
        <f t="shared" si="8"/>
        <v>348161.7636330769</v>
      </c>
      <c r="K89" s="45">
        <f t="shared" si="8"/>
        <v>54426145.21064476</v>
      </c>
      <c r="L89" s="45">
        <f t="shared" si="8"/>
        <v>1181906888.558425</v>
      </c>
      <c r="M89" s="45">
        <f t="shared" si="8"/>
        <v>326273678.8136818</v>
      </c>
      <c r="N89" s="45">
        <f t="shared" si="8"/>
        <v>74887655.45539114</v>
      </c>
      <c r="O89" s="45">
        <f t="shared" si="8"/>
        <v>14807923.268175513</v>
      </c>
      <c r="P89" s="45">
        <f t="shared" si="8"/>
        <v>31018412.447573386</v>
      </c>
      <c r="Q89" s="45">
        <f t="shared" si="8"/>
        <v>12488889.628638163</v>
      </c>
      <c r="R89" s="45">
        <f t="shared" si="8"/>
        <v>52913748.82009523</v>
      </c>
      <c r="S89" s="45">
        <f t="shared" si="8"/>
        <v>13518733.013742184</v>
      </c>
      <c r="T89" s="45">
        <f t="shared" si="8"/>
        <v>348161.7636330769</v>
      </c>
      <c r="U89" s="45">
        <f t="shared" si="8"/>
        <v>54426145.21064476</v>
      </c>
      <c r="V89" s="45"/>
      <c r="W89" s="45"/>
      <c r="X89" s="45"/>
      <c r="Y89" s="45"/>
      <c r="Z89" s="45"/>
      <c r="AA89" s="45"/>
      <c r="AB89"/>
      <c r="AC89"/>
      <c r="AD89"/>
      <c r="AE89"/>
      <c r="AF89"/>
      <c r="AG89"/>
      <c r="AH89"/>
      <c r="AI89"/>
      <c r="AJ89"/>
      <c r="AK89"/>
      <c r="AL89"/>
      <c r="AM89"/>
      <c r="AN89"/>
    </row>
    <row r="90" spans="1:40" s="85" customFormat="1" ht="11.25">
      <c r="A90" s="65"/>
      <c r="B90" s="93"/>
      <c r="C90" s="65"/>
      <c r="D90" s="6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/>
      <c r="AC90"/>
      <c r="AD90"/>
      <c r="AE90"/>
      <c r="AF90"/>
      <c r="AG90"/>
      <c r="AH90"/>
      <c r="AI90"/>
      <c r="AJ90"/>
      <c r="AK90"/>
      <c r="AL90"/>
      <c r="AM90"/>
      <c r="AN90"/>
    </row>
    <row r="91" spans="1:40" s="84" customFormat="1" ht="11.25">
      <c r="A91" s="65"/>
      <c r="B91" s="93" t="s">
        <v>201</v>
      </c>
      <c r="C91" s="65"/>
      <c r="D91" s="6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/>
      <c r="AC91"/>
      <c r="AD91"/>
      <c r="AE91"/>
      <c r="AF91"/>
      <c r="AG91"/>
      <c r="AH91"/>
      <c r="AI91"/>
      <c r="AJ91"/>
      <c r="AK91"/>
      <c r="AL91"/>
      <c r="AM91"/>
      <c r="AN91"/>
    </row>
    <row r="92" spans="1:40" s="84" customFormat="1" ht="11.25">
      <c r="A92" s="65">
        <v>64</v>
      </c>
      <c r="B92" s="86" t="s">
        <v>202</v>
      </c>
      <c r="C92" s="64" t="s">
        <v>203</v>
      </c>
      <c r="D92" s="65" t="s">
        <v>204</v>
      </c>
      <c r="E92" s="45">
        <v>-4213194</v>
      </c>
      <c r="F92" s="45">
        <v>-2813562.811074127</v>
      </c>
      <c r="G92" s="45">
        <v>-1278689.8072805046</v>
      </c>
      <c r="H92" s="45">
        <v>-120837.30205465647</v>
      </c>
      <c r="I92" s="45">
        <v>0</v>
      </c>
      <c r="J92" s="45">
        <v>-104.07959071214943</v>
      </c>
      <c r="K92" s="45">
        <v>0</v>
      </c>
      <c r="L92" s="45">
        <v>-2813562.811074127</v>
      </c>
      <c r="M92" s="45">
        <v>-1082682.4307791926</v>
      </c>
      <c r="N92" s="45">
        <v>-196007.376501312</v>
      </c>
      <c r="O92" s="45">
        <v>-26248.24471110841</v>
      </c>
      <c r="P92" s="45">
        <v>-53966.99817153349</v>
      </c>
      <c r="Q92" s="45">
        <v>-40622.05917201456</v>
      </c>
      <c r="R92" s="45">
        <v>0</v>
      </c>
      <c r="S92" s="45">
        <v>0</v>
      </c>
      <c r="T92" s="45">
        <v>-104.07959071214943</v>
      </c>
      <c r="U92" s="45">
        <v>0</v>
      </c>
      <c r="V92" s="45"/>
      <c r="W92" s="45"/>
      <c r="X92" s="45"/>
      <c r="Y92" s="45"/>
      <c r="Z92" s="45"/>
      <c r="AA92" s="45"/>
      <c r="AB92"/>
      <c r="AC92"/>
      <c r="AD92"/>
      <c r="AE92"/>
      <c r="AF92"/>
      <c r="AG92"/>
      <c r="AH92"/>
      <c r="AI92"/>
      <c r="AJ92"/>
      <c r="AK92"/>
      <c r="AL92"/>
      <c r="AM92"/>
      <c r="AN92"/>
    </row>
    <row r="93" spans="1:40" s="84" customFormat="1" ht="11.25">
      <c r="A93" s="65">
        <v>65</v>
      </c>
      <c r="B93" s="86" t="s">
        <v>205</v>
      </c>
      <c r="C93" s="64" t="s">
        <v>206</v>
      </c>
      <c r="D93" s="65" t="s">
        <v>207</v>
      </c>
      <c r="E93" s="45">
        <v>-11099021</v>
      </c>
      <c r="F93" s="45">
        <v>-7357681.190709538</v>
      </c>
      <c r="G93" s="45">
        <v>-2680300.9185988633</v>
      </c>
      <c r="H93" s="45">
        <v>-623714.1281208443</v>
      </c>
      <c r="I93" s="45">
        <v>-436968.1103698057</v>
      </c>
      <c r="J93" s="45">
        <v>-356.6522009461843</v>
      </c>
      <c r="K93" s="45">
        <v>0</v>
      </c>
      <c r="L93" s="45">
        <v>-7357681.190709538</v>
      </c>
      <c r="M93" s="45">
        <v>-2423043.7219720646</v>
      </c>
      <c r="N93" s="45">
        <v>-257257.19662679895</v>
      </c>
      <c r="O93" s="45">
        <v>-127225.00448184523</v>
      </c>
      <c r="P93" s="45">
        <v>-290443.44256758166</v>
      </c>
      <c r="Q93" s="45">
        <v>-206045.68107141738</v>
      </c>
      <c r="R93" s="45">
        <v>-357902.996671532</v>
      </c>
      <c r="S93" s="45">
        <v>-79065.1136982737</v>
      </c>
      <c r="T93" s="45">
        <v>-356.6522009461843</v>
      </c>
      <c r="U93" s="45">
        <v>0</v>
      </c>
      <c r="V93" s="45"/>
      <c r="W93" s="45"/>
      <c r="X93" s="45"/>
      <c r="Y93" s="45"/>
      <c r="Z93" s="45"/>
      <c r="AA93" s="45"/>
      <c r="AB93"/>
      <c r="AC93"/>
      <c r="AD93"/>
      <c r="AE93"/>
      <c r="AF93"/>
      <c r="AG93"/>
      <c r="AH93"/>
      <c r="AI93"/>
      <c r="AJ93"/>
      <c r="AK93"/>
      <c r="AL93"/>
      <c r="AM93"/>
      <c r="AN93"/>
    </row>
    <row r="94" spans="1:40" s="84" customFormat="1" ht="11.25">
      <c r="A94" s="65">
        <v>66</v>
      </c>
      <c r="B94" s="86" t="s">
        <v>208</v>
      </c>
      <c r="C94" s="64" t="s">
        <v>209</v>
      </c>
      <c r="D94" s="65" t="s">
        <v>101</v>
      </c>
      <c r="E94" s="45">
        <v>-19466378</v>
      </c>
      <c r="F94" s="45">
        <v>-11161859.033174772</v>
      </c>
      <c r="G94" s="45">
        <v>-5196893.906632622</v>
      </c>
      <c r="H94" s="45">
        <v>-830806.4954496233</v>
      </c>
      <c r="I94" s="45">
        <v>-2276128.657370548</v>
      </c>
      <c r="J94" s="45">
        <v>-689.9073724313982</v>
      </c>
      <c r="K94" s="45">
        <v>0</v>
      </c>
      <c r="L94" s="45">
        <v>-11161859.033174772</v>
      </c>
      <c r="M94" s="45">
        <v>-4308867.134996017</v>
      </c>
      <c r="N94" s="45">
        <v>-888026.7716366046</v>
      </c>
      <c r="O94" s="45">
        <v>-178766.87148580665</v>
      </c>
      <c r="P94" s="45">
        <v>-310664.7364085937</v>
      </c>
      <c r="Q94" s="45">
        <v>-341374.88755522296</v>
      </c>
      <c r="R94" s="45">
        <v>-1780722.0268931282</v>
      </c>
      <c r="S94" s="45">
        <v>-495406.63047742017</v>
      </c>
      <c r="T94" s="45">
        <v>-689.9073724313982</v>
      </c>
      <c r="U94" s="45">
        <v>0</v>
      </c>
      <c r="V94" s="45"/>
      <c r="W94" s="45"/>
      <c r="X94" s="45"/>
      <c r="Y94" s="45"/>
      <c r="Z94" s="45"/>
      <c r="AA94" s="45"/>
      <c r="AB94"/>
      <c r="AC94"/>
      <c r="AD94"/>
      <c r="AE94"/>
      <c r="AF94"/>
      <c r="AG94"/>
      <c r="AH94"/>
      <c r="AI94"/>
      <c r="AJ94"/>
      <c r="AK94"/>
      <c r="AL94"/>
      <c r="AM94"/>
      <c r="AN94"/>
    </row>
    <row r="95" spans="1:40" s="84" customFormat="1" ht="11.25">
      <c r="A95" s="65">
        <v>67</v>
      </c>
      <c r="B95" s="86" t="s">
        <v>210</v>
      </c>
      <c r="C95" s="64" t="s">
        <v>211</v>
      </c>
      <c r="D95" s="65" t="s">
        <v>112</v>
      </c>
      <c r="E95" s="45">
        <v>-439123840.4</v>
      </c>
      <c r="F95" s="45">
        <v>-304689100.6969509</v>
      </c>
      <c r="G95" s="45">
        <v>-104890004.24727997</v>
      </c>
      <c r="H95" s="45">
        <v>-15061590.57064902</v>
      </c>
      <c r="I95" s="45">
        <v>-14452566.66606056</v>
      </c>
      <c r="J95" s="45">
        <v>-30578.219059515017</v>
      </c>
      <c r="K95" s="45">
        <v>0</v>
      </c>
      <c r="L95" s="45">
        <v>-304689100.6969509</v>
      </c>
      <c r="M95" s="45">
        <v>-84515858.58768213</v>
      </c>
      <c r="N95" s="45">
        <v>-20374145.659597844</v>
      </c>
      <c r="O95" s="45">
        <v>-3922928.153407237</v>
      </c>
      <c r="P95" s="45">
        <v>-8353034.36112708</v>
      </c>
      <c r="Q95" s="45">
        <v>-2785628.0561147034</v>
      </c>
      <c r="R95" s="45">
        <v>-11516025.796644295</v>
      </c>
      <c r="S95" s="45">
        <v>-2936540.8694162657</v>
      </c>
      <c r="T95" s="45">
        <v>-30578.219059515017</v>
      </c>
      <c r="U95" s="45">
        <v>0</v>
      </c>
      <c r="V95" s="45"/>
      <c r="W95" s="45"/>
      <c r="X95" s="45"/>
      <c r="Y95" s="45"/>
      <c r="Z95" s="45"/>
      <c r="AA95" s="45"/>
      <c r="AB95"/>
      <c r="AC95"/>
      <c r="AD95"/>
      <c r="AE95"/>
      <c r="AF95"/>
      <c r="AG95"/>
      <c r="AH95"/>
      <c r="AI95"/>
      <c r="AJ95"/>
      <c r="AK95"/>
      <c r="AL95"/>
      <c r="AM95"/>
      <c r="AN95"/>
    </row>
    <row r="96" spans="1:40" s="84" customFormat="1" ht="11.25">
      <c r="A96" s="65">
        <v>68</v>
      </c>
      <c r="B96" s="86" t="s">
        <v>212</v>
      </c>
      <c r="C96" s="64" t="s">
        <v>213</v>
      </c>
      <c r="D96" s="65" t="s">
        <v>214</v>
      </c>
      <c r="E96" s="45">
        <v>-16391875.6</v>
      </c>
      <c r="F96" s="45">
        <v>0</v>
      </c>
      <c r="G96" s="45">
        <v>0</v>
      </c>
      <c r="H96" s="45">
        <v>0</v>
      </c>
      <c r="I96" s="45">
        <v>0</v>
      </c>
      <c r="J96" s="45">
        <v>-95248.19941893044</v>
      </c>
      <c r="K96" s="45">
        <v>-16296627.40058107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-95248.19941893044</v>
      </c>
      <c r="U96" s="45">
        <v>-16296627.40058107</v>
      </c>
      <c r="V96" s="45"/>
      <c r="W96" s="45"/>
      <c r="X96" s="45"/>
      <c r="Y96" s="45"/>
      <c r="Z96" s="45"/>
      <c r="AA96" s="45"/>
      <c r="AB96"/>
      <c r="AC96"/>
      <c r="AD96"/>
      <c r="AE96"/>
      <c r="AF96"/>
      <c r="AG96"/>
      <c r="AH96"/>
      <c r="AI96"/>
      <c r="AJ96"/>
      <c r="AK96"/>
      <c r="AL96"/>
      <c r="AM96"/>
      <c r="AN96"/>
    </row>
    <row r="97" spans="1:40" s="84" customFormat="1" ht="11.25">
      <c r="A97" s="65">
        <v>69</v>
      </c>
      <c r="B97" s="86" t="s">
        <v>215</v>
      </c>
      <c r="C97" s="64" t="s">
        <v>216</v>
      </c>
      <c r="D97" s="65" t="s">
        <v>217</v>
      </c>
      <c r="E97" s="45">
        <v>-10383174</v>
      </c>
      <c r="F97" s="45">
        <v>-7414330.235211133</v>
      </c>
      <c r="G97" s="45">
        <v>-2004596.4105024405</v>
      </c>
      <c r="H97" s="45">
        <v>-281953.4742291727</v>
      </c>
      <c r="I97" s="45">
        <v>-448938.76384259015</v>
      </c>
      <c r="J97" s="45">
        <v>-3808.120237283575</v>
      </c>
      <c r="K97" s="45">
        <v>-229546.9959773788</v>
      </c>
      <c r="L97" s="45">
        <v>-7414330.235211133</v>
      </c>
      <c r="M97" s="45">
        <v>-1689131.4027329225</v>
      </c>
      <c r="N97" s="45">
        <v>-315465.0077695182</v>
      </c>
      <c r="O97" s="45">
        <v>-68657.84984011091</v>
      </c>
      <c r="P97" s="45">
        <v>-136255.33554542495</v>
      </c>
      <c r="Q97" s="45">
        <v>-77040.2888436368</v>
      </c>
      <c r="R97" s="45">
        <v>-362584.2343472223</v>
      </c>
      <c r="S97" s="45">
        <v>-86354.52949536782</v>
      </c>
      <c r="T97" s="45">
        <v>-3808.120237283575</v>
      </c>
      <c r="U97" s="45">
        <v>-229546.9959773788</v>
      </c>
      <c r="V97" s="45"/>
      <c r="W97" s="45"/>
      <c r="X97" s="45"/>
      <c r="Y97" s="45"/>
      <c r="Z97" s="45"/>
      <c r="AA97" s="45"/>
      <c r="AB97"/>
      <c r="AC97"/>
      <c r="AD97"/>
      <c r="AE97"/>
      <c r="AF97"/>
      <c r="AG97"/>
      <c r="AH97"/>
      <c r="AI97"/>
      <c r="AJ97"/>
      <c r="AK97"/>
      <c r="AL97"/>
      <c r="AM97"/>
      <c r="AN97"/>
    </row>
    <row r="98" spans="1:40" s="84" customFormat="1" ht="22.5">
      <c r="A98" s="65">
        <v>70</v>
      </c>
      <c r="B98" s="87" t="s">
        <v>218</v>
      </c>
      <c r="C98" s="64" t="s">
        <v>219</v>
      </c>
      <c r="D98" s="65" t="s">
        <v>36</v>
      </c>
      <c r="E98" s="45">
        <f aca="true" t="shared" si="9" ref="E98:U98">(E92+E93+E94+E95+E96+E97)</f>
        <v>-500677483</v>
      </c>
      <c r="F98" s="45">
        <f t="shared" si="9"/>
        <v>-333436533.96712047</v>
      </c>
      <c r="G98" s="45">
        <f t="shared" si="9"/>
        <v>-116050485.2902944</v>
      </c>
      <c r="H98" s="45">
        <f t="shared" si="9"/>
        <v>-16918901.970503315</v>
      </c>
      <c r="I98" s="45">
        <f t="shared" si="9"/>
        <v>-17614602.197643504</v>
      </c>
      <c r="J98" s="45">
        <f t="shared" si="9"/>
        <v>-130785.17787981876</v>
      </c>
      <c r="K98" s="45">
        <f t="shared" si="9"/>
        <v>-16526174.396558449</v>
      </c>
      <c r="L98" s="45">
        <f t="shared" si="9"/>
        <v>-333436533.96712047</v>
      </c>
      <c r="M98" s="45">
        <f t="shared" si="9"/>
        <v>-94019583.27816233</v>
      </c>
      <c r="N98" s="45">
        <f t="shared" si="9"/>
        <v>-22030902.01213208</v>
      </c>
      <c r="O98" s="45">
        <f t="shared" si="9"/>
        <v>-4323826.123926109</v>
      </c>
      <c r="P98" s="45">
        <f t="shared" si="9"/>
        <v>-9144364.873820214</v>
      </c>
      <c r="Q98" s="45">
        <f t="shared" si="9"/>
        <v>-3450710.9727569954</v>
      </c>
      <c r="R98" s="45">
        <f t="shared" si="9"/>
        <v>-14017235.054556178</v>
      </c>
      <c r="S98" s="45">
        <f t="shared" si="9"/>
        <v>-3597367.1430873275</v>
      </c>
      <c r="T98" s="45">
        <f t="shared" si="9"/>
        <v>-130785.17787981876</v>
      </c>
      <c r="U98" s="45">
        <f t="shared" si="9"/>
        <v>-16526174.396558449</v>
      </c>
      <c r="V98" s="45"/>
      <c r="W98" s="45"/>
      <c r="X98" s="45"/>
      <c r="Y98" s="45"/>
      <c r="Z98" s="45"/>
      <c r="AA98" s="45"/>
      <c r="AB98"/>
      <c r="AC98"/>
      <c r="AD98"/>
      <c r="AE98"/>
      <c r="AF98"/>
      <c r="AG98"/>
      <c r="AH98"/>
      <c r="AI98"/>
      <c r="AJ98"/>
      <c r="AK98"/>
      <c r="AL98"/>
      <c r="AM98"/>
      <c r="AN98"/>
    </row>
    <row r="99" spans="1:40" s="84" customFormat="1" ht="11.25">
      <c r="A99" s="65"/>
      <c r="B99" s="96"/>
      <c r="C99" s="97"/>
      <c r="D99" s="97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/>
      <c r="AC99"/>
      <c r="AD99"/>
      <c r="AE99"/>
      <c r="AF99"/>
      <c r="AG99"/>
      <c r="AH99"/>
      <c r="AI99"/>
      <c r="AJ99"/>
      <c r="AK99"/>
      <c r="AL99"/>
      <c r="AM99"/>
      <c r="AN99"/>
    </row>
    <row r="100" spans="1:40" s="84" customFormat="1" ht="11.25">
      <c r="A100" s="65"/>
      <c r="B100" s="93" t="s">
        <v>220</v>
      </c>
      <c r="C100" s="98"/>
      <c r="D100" s="97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</row>
    <row r="101" spans="1:40" s="84" customFormat="1" ht="11.25">
      <c r="A101" s="65"/>
      <c r="B101" s="93"/>
      <c r="C101" s="65"/>
      <c r="D101" s="6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</row>
    <row r="102" spans="1:40" s="84" customFormat="1" ht="11.25">
      <c r="A102" s="65">
        <v>71</v>
      </c>
      <c r="B102" s="86" t="s">
        <v>221</v>
      </c>
      <c r="C102" s="64" t="s">
        <v>222</v>
      </c>
      <c r="D102" s="65" t="s">
        <v>163</v>
      </c>
      <c r="E102" s="45">
        <v>-39933398</v>
      </c>
      <c r="F102" s="45">
        <v>-26493967.252199143</v>
      </c>
      <c r="G102" s="45">
        <v>-9309870.422404105</v>
      </c>
      <c r="H102" s="45">
        <v>-1357635.6921311456</v>
      </c>
      <c r="I102" s="45">
        <v>-1472647.6822429528</v>
      </c>
      <c r="J102" s="45">
        <v>-6813.904358779787</v>
      </c>
      <c r="K102" s="45">
        <v>-1292463.046663878</v>
      </c>
      <c r="L102" s="45">
        <v>-26493967.252199143</v>
      </c>
      <c r="M102" s="45">
        <v>-7533070.9111433625</v>
      </c>
      <c r="N102" s="45">
        <v>-1776799.5112607426</v>
      </c>
      <c r="O102" s="45">
        <v>-346806.1429564076</v>
      </c>
      <c r="P102" s="45">
        <v>-730741.1064295487</v>
      </c>
      <c r="Q102" s="45">
        <v>-280088.4427451893</v>
      </c>
      <c r="R102" s="45">
        <v>-1169867.455258287</v>
      </c>
      <c r="S102" s="45">
        <v>-302780.2269846657</v>
      </c>
      <c r="T102" s="45">
        <v>-6813.904358779787</v>
      </c>
      <c r="U102" s="45">
        <v>-1292463.046663878</v>
      </c>
      <c r="V102" s="45"/>
      <c r="W102" s="45"/>
      <c r="X102" s="45"/>
      <c r="Y102" s="45"/>
      <c r="Z102" s="45"/>
      <c r="AA102" s="45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</row>
    <row r="103" spans="1:40" s="84" customFormat="1" ht="22.5">
      <c r="A103" s="65">
        <v>72</v>
      </c>
      <c r="B103" s="86" t="s">
        <v>223</v>
      </c>
      <c r="C103" s="64" t="s">
        <v>224</v>
      </c>
      <c r="D103" s="64" t="s">
        <v>112</v>
      </c>
      <c r="E103" s="45">
        <v>-317010</v>
      </c>
      <c r="F103" s="45">
        <v>-219959.57159592287</v>
      </c>
      <c r="G103" s="45">
        <v>-75721.64657728802</v>
      </c>
      <c r="H103" s="45">
        <v>-10873.185164467892</v>
      </c>
      <c r="I103" s="45">
        <v>-10433.521793383954</v>
      </c>
      <c r="J103" s="45">
        <v>-22.074868937261314</v>
      </c>
      <c r="K103" s="45">
        <v>0</v>
      </c>
      <c r="L103" s="45">
        <v>-219959.57159592287</v>
      </c>
      <c r="M103" s="45">
        <v>-61013.249261246696</v>
      </c>
      <c r="N103" s="45">
        <v>-14708.397316041312</v>
      </c>
      <c r="O103" s="45">
        <v>-2832.019898484264</v>
      </c>
      <c r="P103" s="45">
        <v>-6030.179141284663</v>
      </c>
      <c r="Q103" s="45">
        <v>-2010.9861246989637</v>
      </c>
      <c r="R103" s="45">
        <v>-8313.589475052804</v>
      </c>
      <c r="S103" s="45">
        <v>-2119.932318331151</v>
      </c>
      <c r="T103" s="45">
        <v>-22.074868937261314</v>
      </c>
      <c r="U103" s="45">
        <v>0</v>
      </c>
      <c r="V103" s="45"/>
      <c r="W103" s="45"/>
      <c r="X103" s="45"/>
      <c r="Y103" s="45"/>
      <c r="Z103" s="45"/>
      <c r="AA103" s="45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</row>
    <row r="104" spans="1:40" s="84" customFormat="1" ht="22.5">
      <c r="A104" s="65">
        <v>73</v>
      </c>
      <c r="B104" s="86" t="s">
        <v>225</v>
      </c>
      <c r="C104" s="64" t="s">
        <v>226</v>
      </c>
      <c r="D104" s="64" t="s">
        <v>227</v>
      </c>
      <c r="E104" s="45">
        <v>-17174520</v>
      </c>
      <c r="F104" s="45">
        <v>-12422749.87956965</v>
      </c>
      <c r="G104" s="45">
        <v>-4751770.120430348</v>
      </c>
      <c r="H104" s="45">
        <v>0</v>
      </c>
      <c r="I104" s="45">
        <v>0</v>
      </c>
      <c r="J104" s="45">
        <v>0</v>
      </c>
      <c r="K104" s="45">
        <v>0</v>
      </c>
      <c r="L104" s="45">
        <v>-12422749.87956965</v>
      </c>
      <c r="M104" s="45">
        <v>-4751770.120430348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0</v>
      </c>
      <c r="U104" s="45">
        <v>0</v>
      </c>
      <c r="V104" s="45"/>
      <c r="W104" s="45"/>
      <c r="X104" s="45"/>
      <c r="Y104" s="45"/>
      <c r="Z104" s="45"/>
      <c r="AA104" s="45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</row>
    <row r="105" spans="1:40" s="84" customFormat="1" ht="11.25">
      <c r="A105" s="65">
        <v>74</v>
      </c>
      <c r="B105" s="86" t="s">
        <v>228</v>
      </c>
      <c r="C105" s="64" t="s">
        <v>229</v>
      </c>
      <c r="D105" s="65" t="s">
        <v>57</v>
      </c>
      <c r="E105" s="45">
        <v>-140198298</v>
      </c>
      <c r="F105" s="45">
        <v>-93015102.6973977</v>
      </c>
      <c r="G105" s="45">
        <v>-32685122.058022626</v>
      </c>
      <c r="H105" s="45">
        <v>-4766391.613877652</v>
      </c>
      <c r="I105" s="45">
        <v>-5170176.066762633</v>
      </c>
      <c r="J105" s="45">
        <v>-23922.276632599795</v>
      </c>
      <c r="K105" s="45">
        <v>-4537583.2873067865</v>
      </c>
      <c r="L105" s="45">
        <v>-93015102.6973977</v>
      </c>
      <c r="M105" s="45">
        <v>-26447128.80320399</v>
      </c>
      <c r="N105" s="45">
        <v>-6237993.254818636</v>
      </c>
      <c r="O105" s="45">
        <v>-1217568.086202758</v>
      </c>
      <c r="P105" s="45">
        <v>-2565488.151047391</v>
      </c>
      <c r="Q105" s="45">
        <v>-983335.3766275033</v>
      </c>
      <c r="R105" s="45">
        <v>-4107174.303393941</v>
      </c>
      <c r="S105" s="45">
        <v>-1063001.763368692</v>
      </c>
      <c r="T105" s="45">
        <v>-23922.276632599795</v>
      </c>
      <c r="U105" s="45">
        <v>-4537583.2873067865</v>
      </c>
      <c r="V105" s="45"/>
      <c r="W105" s="45"/>
      <c r="X105" s="45"/>
      <c r="Y105" s="45"/>
      <c r="Z105" s="45"/>
      <c r="AA105" s="4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</row>
    <row r="106" spans="1:40" s="84" customFormat="1" ht="11.25">
      <c r="A106" s="65">
        <v>75</v>
      </c>
      <c r="B106" s="87" t="s">
        <v>230</v>
      </c>
      <c r="C106" s="64" t="s">
        <v>231</v>
      </c>
      <c r="D106" s="65" t="s">
        <v>36</v>
      </c>
      <c r="E106" s="45">
        <f aca="true" t="shared" si="10" ref="E106:U106">(E102+E103+E104+E105)</f>
        <v>-197623226</v>
      </c>
      <c r="F106" s="45">
        <f t="shared" si="10"/>
        <v>-132151779.40076241</v>
      </c>
      <c r="G106" s="45">
        <f t="shared" si="10"/>
        <v>-46822484.24743436</v>
      </c>
      <c r="H106" s="45">
        <f t="shared" si="10"/>
        <v>-6134900.4911732655</v>
      </c>
      <c r="I106" s="45">
        <f t="shared" si="10"/>
        <v>-6653257.270798969</v>
      </c>
      <c r="J106" s="45">
        <f t="shared" si="10"/>
        <v>-30758.255860316844</v>
      </c>
      <c r="K106" s="45">
        <f t="shared" si="10"/>
        <v>-5830046.333970664</v>
      </c>
      <c r="L106" s="45">
        <f t="shared" si="10"/>
        <v>-132151779.40076241</v>
      </c>
      <c r="M106" s="45">
        <f t="shared" si="10"/>
        <v>-38792983.08403894</v>
      </c>
      <c r="N106" s="45">
        <f t="shared" si="10"/>
        <v>-8029501.16339542</v>
      </c>
      <c r="O106" s="45">
        <f t="shared" si="10"/>
        <v>-1567206.2490576499</v>
      </c>
      <c r="P106" s="45">
        <f t="shared" si="10"/>
        <v>-3302259.4366182243</v>
      </c>
      <c r="Q106" s="45">
        <f t="shared" si="10"/>
        <v>-1265434.8054973916</v>
      </c>
      <c r="R106" s="45">
        <f t="shared" si="10"/>
        <v>-5285355.348127281</v>
      </c>
      <c r="S106" s="45">
        <f t="shared" si="10"/>
        <v>-1367901.9226716887</v>
      </c>
      <c r="T106" s="45">
        <f t="shared" si="10"/>
        <v>-30758.255860316844</v>
      </c>
      <c r="U106" s="45">
        <f t="shared" si="10"/>
        <v>-5830046.333970664</v>
      </c>
      <c r="V106" s="45"/>
      <c r="W106" s="45"/>
      <c r="X106" s="45"/>
      <c r="Y106" s="45"/>
      <c r="Z106" s="45"/>
      <c r="AA106" s="45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</row>
    <row r="107" spans="1:40" s="84" customFormat="1" ht="11.25">
      <c r="A107" s="65"/>
      <c r="B107" s="93"/>
      <c r="C107" s="65"/>
      <c r="D107" s="6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</row>
    <row r="108" spans="1:40" s="84" customFormat="1" ht="11.25">
      <c r="A108" s="65">
        <v>76</v>
      </c>
      <c r="B108" s="87" t="s">
        <v>232</v>
      </c>
      <c r="C108" s="64" t="s">
        <v>233</v>
      </c>
      <c r="D108" s="65" t="s">
        <v>36</v>
      </c>
      <c r="E108" s="45">
        <f aca="true" t="shared" si="11" ref="E108:U108">(E89+E98+E106)</f>
        <v>1064289527.98</v>
      </c>
      <c r="F108" s="45">
        <f t="shared" si="11"/>
        <v>716318575.1905421</v>
      </c>
      <c r="G108" s="45">
        <f t="shared" si="11"/>
        <v>238288364.73134404</v>
      </c>
      <c r="H108" s="45">
        <f t="shared" si="11"/>
        <v>35261422.8827105</v>
      </c>
      <c r="I108" s="45">
        <f t="shared" si="11"/>
        <v>42164622.365394965</v>
      </c>
      <c r="J108" s="45">
        <f t="shared" si="11"/>
        <v>186618.32989294128</v>
      </c>
      <c r="K108" s="45">
        <f t="shared" si="11"/>
        <v>32069924.480115645</v>
      </c>
      <c r="L108" s="45">
        <f t="shared" si="11"/>
        <v>716318575.1905421</v>
      </c>
      <c r="M108" s="45">
        <f t="shared" si="11"/>
        <v>193461112.4514805</v>
      </c>
      <c r="N108" s="45">
        <f t="shared" si="11"/>
        <v>44827252.27986364</v>
      </c>
      <c r="O108" s="45">
        <f t="shared" si="11"/>
        <v>8916890.895191753</v>
      </c>
      <c r="P108" s="45">
        <f t="shared" si="11"/>
        <v>18571788.137134947</v>
      </c>
      <c r="Q108" s="45">
        <f t="shared" si="11"/>
        <v>7772743.850383777</v>
      </c>
      <c r="R108" s="45">
        <f t="shared" si="11"/>
        <v>33611158.417411774</v>
      </c>
      <c r="S108" s="45">
        <f t="shared" si="11"/>
        <v>8553463.947983168</v>
      </c>
      <c r="T108" s="45">
        <f t="shared" si="11"/>
        <v>186618.32989294128</v>
      </c>
      <c r="U108" s="45">
        <f t="shared" si="11"/>
        <v>32069924.480115645</v>
      </c>
      <c r="V108" s="45"/>
      <c r="W108" s="45"/>
      <c r="X108" s="45"/>
      <c r="Y108" s="45"/>
      <c r="Z108" s="45"/>
      <c r="AA108" s="45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</row>
    <row r="109" spans="5:10" ht="11.25">
      <c r="E109" s="4"/>
      <c r="F109" s="4"/>
      <c r="G109" s="4"/>
      <c r="H109" s="4"/>
      <c r="I109" s="4"/>
      <c r="J109" s="4"/>
    </row>
    <row r="110" spans="5:10" ht="11.25">
      <c r="E110" s="4"/>
      <c r="F110" s="4"/>
      <c r="G110" s="4"/>
      <c r="H110" s="4"/>
      <c r="I110" s="4"/>
      <c r="J110" s="4"/>
    </row>
    <row r="111" spans="5:10" ht="11.25">
      <c r="E111" s="4"/>
      <c r="F111" s="4"/>
      <c r="G111" s="4"/>
      <c r="H111" s="4"/>
      <c r="I111" s="4"/>
      <c r="J111" s="4"/>
    </row>
    <row r="112" spans="5:10" ht="11.25">
      <c r="E112" s="4"/>
      <c r="F112" s="4"/>
      <c r="G112" s="4"/>
      <c r="H112" s="4"/>
      <c r="I112" s="4"/>
      <c r="J112" s="4"/>
    </row>
    <row r="113" spans="5:10" ht="11.25">
      <c r="E113" s="4"/>
      <c r="F113" s="4"/>
      <c r="G113" s="4"/>
      <c r="H113" s="4"/>
      <c r="I113" s="4"/>
      <c r="J113" s="4"/>
    </row>
    <row r="114" spans="5:10" ht="11.25">
      <c r="E114" s="4"/>
      <c r="F114" s="4"/>
      <c r="G114" s="4"/>
      <c r="H114" s="4"/>
      <c r="I114" s="4"/>
      <c r="J114" s="4"/>
    </row>
    <row r="115" spans="5:10" ht="11.25">
      <c r="E115" s="4"/>
      <c r="F115" s="4"/>
      <c r="G115" s="4"/>
      <c r="H115" s="4"/>
      <c r="I115" s="4"/>
      <c r="J115" s="4"/>
    </row>
    <row r="116" spans="5:10" ht="11.25">
      <c r="E116" s="4"/>
      <c r="F116" s="4"/>
      <c r="G116" s="4"/>
      <c r="H116" s="4"/>
      <c r="I116" s="4"/>
      <c r="J116" s="4"/>
    </row>
    <row r="117" spans="5:10" ht="11.25">
      <c r="E117" s="4"/>
      <c r="F117" s="4"/>
      <c r="G117" s="4"/>
      <c r="H117" s="4"/>
      <c r="I117" s="4"/>
      <c r="J117" s="4"/>
    </row>
    <row r="118" spans="5:10" ht="11.25">
      <c r="E118" s="4"/>
      <c r="F118" s="4"/>
      <c r="G118" s="4"/>
      <c r="H118" s="4"/>
      <c r="I118" s="4"/>
      <c r="J118" s="4"/>
    </row>
    <row r="119" spans="5:10" ht="11.25">
      <c r="E119" s="4"/>
      <c r="F119" s="4"/>
      <c r="G119" s="4"/>
      <c r="H119" s="4"/>
      <c r="I119" s="4"/>
      <c r="J119" s="4"/>
    </row>
    <row r="120" spans="5:10" ht="11.25">
      <c r="E120" s="4"/>
      <c r="F120" s="4"/>
      <c r="G120" s="4"/>
      <c r="H120" s="4"/>
      <c r="I120" s="4"/>
      <c r="J120" s="4"/>
    </row>
    <row r="121" spans="5:10" ht="11.25">
      <c r="E121" s="4"/>
      <c r="F121" s="4"/>
      <c r="G121" s="4"/>
      <c r="H121" s="4"/>
      <c r="I121" s="4"/>
      <c r="J121" s="4"/>
    </row>
    <row r="122" spans="5:10" ht="11.25">
      <c r="E122" s="4"/>
      <c r="F122" s="4"/>
      <c r="G122" s="4"/>
      <c r="H122" s="4"/>
      <c r="I122" s="4"/>
      <c r="J122" s="4"/>
    </row>
    <row r="123" spans="5:10" ht="11.25">
      <c r="E123" s="4"/>
      <c r="F123" s="4"/>
      <c r="G123" s="4"/>
      <c r="H123" s="4"/>
      <c r="I123" s="4"/>
      <c r="J123" s="4"/>
    </row>
    <row r="124" spans="5:10" ht="11.25">
      <c r="E124" s="4"/>
      <c r="F124" s="4"/>
      <c r="G124" s="4"/>
      <c r="H124" s="4"/>
      <c r="I124" s="4"/>
      <c r="J124" s="4"/>
    </row>
    <row r="125" spans="5:10" ht="11.25">
      <c r="E125" s="4"/>
      <c r="F125" s="4"/>
      <c r="G125" s="4"/>
      <c r="H125" s="4"/>
      <c r="I125" s="4"/>
      <c r="J125" s="4"/>
    </row>
    <row r="126" spans="5:10" ht="11.25">
      <c r="E126" s="4"/>
      <c r="F126" s="4"/>
      <c r="G126" s="4"/>
      <c r="H126" s="4"/>
      <c r="I126" s="4"/>
      <c r="J126" s="4"/>
    </row>
    <row r="127" spans="5:10" ht="11.25">
      <c r="E127" s="4"/>
      <c r="F127" s="4"/>
      <c r="G127" s="4"/>
      <c r="H127" s="4"/>
      <c r="I127" s="4"/>
      <c r="J127" s="4"/>
    </row>
    <row r="128" spans="5:10" ht="11.25">
      <c r="E128" s="4"/>
      <c r="F128" s="4"/>
      <c r="G128" s="4"/>
      <c r="H128" s="4"/>
      <c r="I128" s="4"/>
      <c r="J128" s="4"/>
    </row>
    <row r="129" spans="5:10" ht="11.25">
      <c r="E129" s="4"/>
      <c r="F129" s="4"/>
      <c r="G129" s="4"/>
      <c r="H129" s="4"/>
      <c r="I129" s="4"/>
      <c r="J129" s="4"/>
    </row>
    <row r="130" spans="5:10" ht="11.25">
      <c r="E130" s="4"/>
      <c r="F130" s="4"/>
      <c r="G130" s="4"/>
      <c r="H130" s="4"/>
      <c r="I130" s="4"/>
      <c r="J130" s="4"/>
    </row>
    <row r="131" spans="5:10" ht="11.25">
      <c r="E131" s="4"/>
      <c r="F131" s="4"/>
      <c r="G131" s="4"/>
      <c r="H131" s="4"/>
      <c r="I131" s="4"/>
      <c r="J131" s="4"/>
    </row>
    <row r="132" spans="5:10" ht="11.25">
      <c r="E132" s="4"/>
      <c r="F132" s="4"/>
      <c r="G132" s="4"/>
      <c r="H132" s="4"/>
      <c r="I132" s="4"/>
      <c r="J132" s="4"/>
    </row>
    <row r="133" spans="5:10" ht="11.25">
      <c r="E133" s="4"/>
      <c r="F133" s="4"/>
      <c r="G133" s="4"/>
      <c r="H133" s="4"/>
      <c r="I133" s="4"/>
      <c r="J133" s="4"/>
    </row>
    <row r="134" spans="5:10" ht="11.25">
      <c r="E134" s="4"/>
      <c r="F134" s="4"/>
      <c r="G134" s="4"/>
      <c r="H134" s="4"/>
      <c r="I134" s="4"/>
      <c r="J134" s="4"/>
    </row>
    <row r="135" spans="5:10" ht="11.25">
      <c r="E135" s="4"/>
      <c r="F135" s="4"/>
      <c r="G135" s="4"/>
      <c r="H135" s="4"/>
      <c r="I135" s="4"/>
      <c r="J135" s="4"/>
    </row>
    <row r="136" spans="5:10" ht="11.25">
      <c r="E136" s="4"/>
      <c r="F136" s="4"/>
      <c r="G136" s="4"/>
      <c r="H136" s="4"/>
      <c r="I136" s="4"/>
      <c r="J136" s="4"/>
    </row>
    <row r="137" spans="5:10" ht="11.25">
      <c r="E137" s="4"/>
      <c r="F137" s="4"/>
      <c r="G137" s="4"/>
      <c r="H137" s="4"/>
      <c r="I137" s="4"/>
      <c r="J137" s="4"/>
    </row>
    <row r="138" spans="5:10" ht="11.25">
      <c r="E138" s="4"/>
      <c r="F138" s="4"/>
      <c r="G138" s="4"/>
      <c r="H138" s="4"/>
      <c r="I138" s="4"/>
      <c r="J138" s="4"/>
    </row>
    <row r="139" spans="5:10" ht="11.25">
      <c r="E139" s="4"/>
      <c r="F139" s="4"/>
      <c r="G139" s="4"/>
      <c r="H139" s="4"/>
      <c r="I139" s="4"/>
      <c r="J139" s="4"/>
    </row>
    <row r="140" spans="5:10" ht="11.25">
      <c r="E140" s="4"/>
      <c r="F140" s="4"/>
      <c r="G140" s="4"/>
      <c r="H140" s="4"/>
      <c r="I140" s="4"/>
      <c r="J140" s="4"/>
    </row>
    <row r="141" spans="5:10" ht="11.25">
      <c r="E141" s="4"/>
      <c r="F141" s="4"/>
      <c r="G141" s="4"/>
      <c r="H141" s="4"/>
      <c r="I141" s="4"/>
      <c r="J141" s="4"/>
    </row>
    <row r="142" spans="5:10" ht="11.25">
      <c r="E142" s="4"/>
      <c r="F142" s="4"/>
      <c r="G142" s="4"/>
      <c r="H142" s="4"/>
      <c r="I142" s="4"/>
      <c r="J142" s="4"/>
    </row>
    <row r="143" spans="5:10" ht="11.25">
      <c r="E143" s="4"/>
      <c r="F143" s="4"/>
      <c r="G143" s="4"/>
      <c r="H143" s="4"/>
      <c r="I143" s="4"/>
      <c r="J143" s="4"/>
    </row>
    <row r="144" spans="5:10" ht="11.25">
      <c r="E144" s="4"/>
      <c r="F144" s="4"/>
      <c r="G144" s="4"/>
      <c r="H144" s="4"/>
      <c r="I144" s="4"/>
      <c r="J144" s="4"/>
    </row>
    <row r="145" spans="5:10" ht="11.25">
      <c r="E145" s="4"/>
      <c r="F145" s="4"/>
      <c r="G145" s="4"/>
      <c r="H145" s="4"/>
      <c r="I145" s="4"/>
      <c r="J145" s="4"/>
    </row>
    <row r="146" spans="5:10" ht="11.25">
      <c r="E146" s="4"/>
      <c r="F146" s="4"/>
      <c r="G146" s="4"/>
      <c r="H146" s="4"/>
      <c r="I146" s="4"/>
      <c r="J146" s="4"/>
    </row>
    <row r="147" spans="5:10" ht="11.25">
      <c r="E147" s="4"/>
      <c r="F147" s="4"/>
      <c r="G147" s="4"/>
      <c r="H147" s="4"/>
      <c r="I147" s="4"/>
      <c r="J147" s="4"/>
    </row>
    <row r="148" spans="5:10" ht="11.25">
      <c r="E148" s="4"/>
      <c r="F148" s="4"/>
      <c r="G148" s="4"/>
      <c r="H148" s="4"/>
      <c r="I148" s="4"/>
      <c r="J148" s="4"/>
    </row>
    <row r="149" spans="5:10" ht="11.25">
      <c r="E149" s="4"/>
      <c r="F149" s="4"/>
      <c r="G149" s="4"/>
      <c r="H149" s="4"/>
      <c r="I149" s="4"/>
      <c r="J149" s="4"/>
    </row>
    <row r="150" ht="11.25">
      <c r="G150" s="99"/>
    </row>
    <row r="151" ht="11.25">
      <c r="G151" s="99"/>
    </row>
    <row r="152" ht="11.25">
      <c r="G152" s="99"/>
    </row>
    <row r="153" ht="11.25">
      <c r="G153" s="99"/>
    </row>
    <row r="154" ht="11.25">
      <c r="G154" s="99"/>
    </row>
    <row r="155" ht="11.25">
      <c r="G155" s="99"/>
    </row>
    <row r="156" ht="11.25">
      <c r="G156" s="99"/>
    </row>
    <row r="157" ht="11.25">
      <c r="G157" s="99"/>
    </row>
    <row r="158" ht="11.25">
      <c r="G158" s="99"/>
    </row>
    <row r="159" ht="11.25">
      <c r="G159" s="99"/>
    </row>
    <row r="160" ht="11.25">
      <c r="G160" s="99"/>
    </row>
    <row r="161" ht="11.25">
      <c r="G161" s="99"/>
    </row>
    <row r="162" ht="11.25">
      <c r="G162" s="99"/>
    </row>
    <row r="163" ht="11.25">
      <c r="G163" s="99"/>
    </row>
    <row r="164" ht="11.25">
      <c r="G164" s="99"/>
    </row>
    <row r="165" ht="11.25">
      <c r="G165" s="99"/>
    </row>
    <row r="166" ht="11.25">
      <c r="G166" s="99"/>
    </row>
    <row r="167" ht="11.25">
      <c r="G167" s="99"/>
    </row>
    <row r="168" ht="11.25">
      <c r="G168" s="99"/>
    </row>
    <row r="169" ht="11.25">
      <c r="G169" s="99"/>
    </row>
    <row r="170" ht="11.25">
      <c r="G170" s="99"/>
    </row>
    <row r="171" ht="11.25">
      <c r="G171" s="99"/>
    </row>
    <row r="172" ht="11.25">
      <c r="G172" s="99"/>
    </row>
    <row r="173" ht="11.25">
      <c r="G173" s="99"/>
    </row>
    <row r="174" ht="11.25">
      <c r="G174" s="99"/>
    </row>
    <row r="175" ht="11.25">
      <c r="G175" s="99"/>
    </row>
    <row r="176" ht="11.25">
      <c r="G176" s="99"/>
    </row>
    <row r="177" ht="11.25">
      <c r="G177" s="99"/>
    </row>
    <row r="178" ht="11.25">
      <c r="G178" s="99"/>
    </row>
    <row r="179" ht="11.25">
      <c r="G179" s="99"/>
    </row>
    <row r="180" ht="11.25">
      <c r="G180" s="99"/>
    </row>
    <row r="181" ht="11.25">
      <c r="G181" s="99"/>
    </row>
    <row r="182" ht="11.25">
      <c r="G182" s="99"/>
    </row>
    <row r="183" ht="11.25">
      <c r="G183" s="99"/>
    </row>
    <row r="184" ht="11.25">
      <c r="G184" s="99"/>
    </row>
    <row r="185" ht="11.25">
      <c r="G185" s="99"/>
    </row>
    <row r="186" ht="11.25">
      <c r="G186" s="99"/>
    </row>
    <row r="187" ht="11.25">
      <c r="G187" s="99"/>
    </row>
    <row r="188" ht="11.25">
      <c r="G188" s="99"/>
    </row>
    <row r="189" ht="11.25">
      <c r="G189" s="99"/>
    </row>
    <row r="190" ht="11.25">
      <c r="G190" s="99"/>
    </row>
    <row r="191" ht="11.25">
      <c r="G191" s="99"/>
    </row>
    <row r="192" ht="11.25">
      <c r="G192" s="99"/>
    </row>
    <row r="193" ht="11.25">
      <c r="G193" s="99"/>
    </row>
    <row r="194" ht="11.25">
      <c r="G194" s="99"/>
    </row>
    <row r="195" ht="11.25">
      <c r="G195" s="99"/>
    </row>
    <row r="196" ht="11.25">
      <c r="G196" s="99"/>
    </row>
    <row r="197" ht="11.25">
      <c r="G197" s="99"/>
    </row>
    <row r="198" ht="11.25">
      <c r="G198" s="99"/>
    </row>
    <row r="199" ht="11.25">
      <c r="G199" s="99"/>
    </row>
    <row r="200" ht="11.25">
      <c r="G200" s="99"/>
    </row>
    <row r="201" ht="11.25">
      <c r="G201" s="99"/>
    </row>
    <row r="202" ht="11.25">
      <c r="G202" s="99"/>
    </row>
    <row r="203" ht="11.25">
      <c r="G203" s="99"/>
    </row>
    <row r="204" ht="11.25">
      <c r="G204" s="99"/>
    </row>
    <row r="205" ht="11.25">
      <c r="G205" s="99"/>
    </row>
    <row r="206" ht="11.25">
      <c r="G206" s="99"/>
    </row>
    <row r="207" ht="11.25">
      <c r="G207" s="99"/>
    </row>
    <row r="208" ht="11.25">
      <c r="G208" s="99"/>
    </row>
    <row r="209" ht="11.25">
      <c r="G209" s="99"/>
    </row>
    <row r="210" ht="11.25">
      <c r="G210" s="99"/>
    </row>
    <row r="211" ht="11.25">
      <c r="G211" s="99"/>
    </row>
    <row r="212" ht="11.25">
      <c r="G212" s="99"/>
    </row>
    <row r="213" ht="11.25">
      <c r="G213" s="99"/>
    </row>
    <row r="214" ht="11.25">
      <c r="G214" s="99"/>
    </row>
    <row r="215" ht="11.25">
      <c r="G215" s="99"/>
    </row>
    <row r="216" ht="11.25">
      <c r="G216" s="99"/>
    </row>
    <row r="217" ht="11.25">
      <c r="G217" s="99"/>
    </row>
    <row r="218" ht="11.25">
      <c r="G218" s="99"/>
    </row>
    <row r="219" ht="11.25">
      <c r="G219" s="99"/>
    </row>
    <row r="220" ht="11.25">
      <c r="G220" s="99"/>
    </row>
    <row r="221" ht="11.25">
      <c r="G221" s="99"/>
    </row>
    <row r="222" ht="11.25">
      <c r="G222" s="99"/>
    </row>
    <row r="223" ht="11.25">
      <c r="G223" s="99"/>
    </row>
    <row r="224" ht="11.25">
      <c r="G224" s="99"/>
    </row>
    <row r="225" ht="11.25">
      <c r="G225" s="99"/>
    </row>
    <row r="226" ht="11.25">
      <c r="G226" s="99"/>
    </row>
    <row r="227" ht="11.25">
      <c r="G227" s="99"/>
    </row>
    <row r="228" ht="11.25">
      <c r="G228" s="99"/>
    </row>
    <row r="229" ht="11.25">
      <c r="G229" s="99"/>
    </row>
    <row r="230" ht="11.25">
      <c r="G230" s="99"/>
    </row>
    <row r="231" ht="11.25">
      <c r="G231" s="99"/>
    </row>
    <row r="232" ht="11.25">
      <c r="G232" s="99"/>
    </row>
    <row r="233" ht="11.25">
      <c r="G233" s="99"/>
    </row>
    <row r="234" ht="11.25">
      <c r="G234" s="99"/>
    </row>
    <row r="235" ht="11.25">
      <c r="G235" s="99"/>
    </row>
    <row r="236" ht="11.25">
      <c r="G236" s="99"/>
    </row>
    <row r="237" ht="11.25">
      <c r="G237" s="99"/>
    </row>
    <row r="238" ht="11.25">
      <c r="G238" s="99"/>
    </row>
    <row r="239" ht="11.25">
      <c r="G239" s="99"/>
    </row>
    <row r="240" ht="11.25">
      <c r="G240" s="99"/>
    </row>
    <row r="241" ht="11.25">
      <c r="G241" s="99"/>
    </row>
    <row r="242" ht="11.25">
      <c r="G242" s="99"/>
    </row>
    <row r="243" ht="11.25">
      <c r="G243" s="99"/>
    </row>
    <row r="244" ht="11.25">
      <c r="G244" s="99"/>
    </row>
    <row r="245" ht="11.25">
      <c r="G245" s="99"/>
    </row>
    <row r="246" ht="11.25">
      <c r="G246" s="99"/>
    </row>
    <row r="247" ht="11.25">
      <c r="G247" s="99"/>
    </row>
    <row r="248" ht="11.25">
      <c r="G248" s="99"/>
    </row>
    <row r="249" ht="11.25">
      <c r="G249" s="99"/>
    </row>
    <row r="250" ht="11.25">
      <c r="G250" s="99"/>
    </row>
    <row r="251" ht="11.25">
      <c r="G251" s="99"/>
    </row>
    <row r="252" ht="11.25">
      <c r="G252" s="99"/>
    </row>
    <row r="253" ht="11.25">
      <c r="G253" s="99"/>
    </row>
    <row r="254" ht="11.25">
      <c r="G254" s="99"/>
    </row>
    <row r="255" ht="11.25">
      <c r="G255" s="99"/>
    </row>
    <row r="256" ht="11.25">
      <c r="G256" s="99"/>
    </row>
    <row r="257" ht="11.25">
      <c r="G257" s="99"/>
    </row>
    <row r="258" ht="11.25">
      <c r="G258" s="99"/>
    </row>
    <row r="259" ht="11.25">
      <c r="G259" s="99"/>
    </row>
    <row r="260" ht="11.25">
      <c r="G260" s="99"/>
    </row>
    <row r="261" ht="11.25">
      <c r="G261" s="99"/>
    </row>
    <row r="262" ht="11.25">
      <c r="G262" s="99"/>
    </row>
    <row r="263" ht="11.25">
      <c r="G263" s="99"/>
    </row>
    <row r="264" ht="11.25">
      <c r="G264" s="99"/>
    </row>
    <row r="265" ht="11.25">
      <c r="G265" s="99"/>
    </row>
    <row r="266" ht="11.25">
      <c r="G266" s="99"/>
    </row>
    <row r="267" ht="11.25">
      <c r="G267" s="99"/>
    </row>
    <row r="268" ht="11.25">
      <c r="G268" s="99"/>
    </row>
    <row r="269" ht="11.25">
      <c r="G269" s="99"/>
    </row>
    <row r="270" ht="11.25">
      <c r="G270" s="99"/>
    </row>
    <row r="271" ht="11.25">
      <c r="G271" s="99"/>
    </row>
    <row r="272" ht="11.25">
      <c r="G272" s="99"/>
    </row>
    <row r="273" ht="11.25">
      <c r="G273" s="99"/>
    </row>
  </sheetData>
  <printOptions horizontalCentered="1"/>
  <pageMargins left="0.5" right="0.5" top="2" bottom="1" header="1.5" footer="0.5"/>
  <pageSetup firstPageNumber="1" useFirstPageNumber="1" horizontalDpi="600" verticalDpi="600" orientation="landscape" scale="70" r:id="rId1"/>
  <headerFooter alignWithMargins="0">
    <oddHeader>&amp;CPuget Sound Energy
Gas Cost of Service
Allocation of Gas Plant in Service
Includes Revenue Deficiency and Excludes Gas Costs
&amp;RDocket No. UG-04________
Exhibit No. _______ (CEP-4)
Page &amp;P+1 of &amp;N</oddHeader>
    <oddFooter>&amp;L
Includes Revenue Deficiency and Excludes Gas Costs
Gas Plant in Service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3"/>
  <dimension ref="A1:AN333"/>
  <sheetViews>
    <sheetView workbookViewId="0" topLeftCell="A1">
      <pane xSplit="3" ySplit="7" topLeftCell="D8" activePane="bottomRight" state="frozen"/>
      <selection pane="topLeft" activeCell="F27" sqref="F27:U27"/>
      <selection pane="topRight" activeCell="F27" sqref="F27:U27"/>
      <selection pane="bottomLeft" activeCell="F27" sqref="F27:U27"/>
      <selection pane="bottomRight" activeCell="B5" sqref="B5:B7"/>
    </sheetView>
  </sheetViews>
  <sheetFormatPr defaultColWidth="9.33203125" defaultRowHeight="11.25"/>
  <cols>
    <col min="1" max="1" width="4.16015625" style="57" bestFit="1" customWidth="1"/>
    <col min="2" max="2" width="38" style="16" bestFit="1" customWidth="1"/>
    <col min="3" max="3" width="13.33203125" style="9" customWidth="1"/>
    <col min="4" max="4" width="11.83203125" style="57" bestFit="1" customWidth="1"/>
    <col min="5" max="5" width="11.16015625" style="57" bestFit="1" customWidth="1"/>
    <col min="6" max="6" width="11.16015625" style="121" hidden="1" customWidth="1"/>
    <col min="7" max="7" width="10.16015625" style="57" hidden="1" customWidth="1"/>
    <col min="8" max="8" width="10.33203125" style="4" hidden="1" customWidth="1"/>
    <col min="9" max="9" width="12.5" style="4" hidden="1" customWidth="1"/>
    <col min="10" max="10" width="8.33203125" style="4" hidden="1" customWidth="1"/>
    <col min="11" max="11" width="10.16015625" style="4" hidden="1" customWidth="1"/>
    <col min="12" max="12" width="11.16015625" style="4" bestFit="1" customWidth="1"/>
    <col min="13" max="13" width="12.16015625" style="4" bestFit="1" customWidth="1"/>
    <col min="14" max="14" width="9.16015625" style="4" bestFit="1" customWidth="1"/>
    <col min="15" max="16" width="10.33203125" style="4" bestFit="1" customWidth="1"/>
    <col min="17" max="17" width="12.5" style="4" bestFit="1" customWidth="1"/>
    <col min="18" max="18" width="15.66015625" style="4" bestFit="1" customWidth="1"/>
    <col min="19" max="19" width="15.16015625" style="4" bestFit="1" customWidth="1"/>
    <col min="20" max="20" width="7.66015625" style="4" bestFit="1" customWidth="1"/>
    <col min="21" max="21" width="10.16015625" style="4" bestFit="1" customWidth="1"/>
    <col min="22" max="22" width="13.66015625" style="4" bestFit="1" customWidth="1"/>
    <col min="23" max="23" width="11.5" style="4" bestFit="1" customWidth="1"/>
    <col min="24" max="24" width="11.33203125" style="4" bestFit="1" customWidth="1"/>
    <col min="25" max="25" width="11.5" style="4" bestFit="1" customWidth="1"/>
    <col min="26" max="27" width="10.33203125" style="4" bestFit="1" customWidth="1"/>
    <col min="28" max="16384" width="12.5" style="4" customWidth="1"/>
  </cols>
  <sheetData>
    <row r="1" spans="1:20" ht="11.25">
      <c r="A1" s="1"/>
      <c r="B1" s="7"/>
      <c r="C1" s="8"/>
      <c r="D1" s="1"/>
      <c r="E1" s="1"/>
      <c r="F1" s="100"/>
      <c r="G1" s="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30" s="9" customFormat="1" ht="11.25">
      <c r="B2" s="8" t="s">
        <v>2</v>
      </c>
      <c r="C2" s="8"/>
      <c r="D2" s="11"/>
      <c r="E2" s="12"/>
      <c r="F2" s="6"/>
      <c r="G2" s="8"/>
      <c r="H2" s="104"/>
      <c r="I2" s="8"/>
      <c r="J2" s="8"/>
      <c r="K2" s="8"/>
      <c r="L2" s="8"/>
      <c r="M2" s="20"/>
      <c r="N2" s="8"/>
      <c r="O2" s="8"/>
      <c r="P2" s="8"/>
      <c r="Q2" s="8"/>
      <c r="R2" s="8"/>
      <c r="S2" s="8"/>
      <c r="T2" s="8"/>
      <c r="V2" s="4"/>
      <c r="W2" s="4"/>
      <c r="X2" s="4"/>
      <c r="Y2" s="4"/>
      <c r="Z2" s="4"/>
      <c r="AA2" s="4"/>
      <c r="AB2" s="4"/>
      <c r="AC2" s="4"/>
      <c r="AD2" s="4"/>
    </row>
    <row r="3" spans="1:30" s="77" customFormat="1" ht="21">
      <c r="A3" s="6"/>
      <c r="B3" s="5" t="s">
        <v>235</v>
      </c>
      <c r="C3" s="6"/>
      <c r="D3" s="105"/>
      <c r="E3" s="106"/>
      <c r="F3" s="107"/>
      <c r="G3" s="10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V3" s="84"/>
      <c r="W3" s="84"/>
      <c r="X3" s="84"/>
      <c r="Y3" s="84"/>
      <c r="Z3" s="84"/>
      <c r="AA3" s="84"/>
      <c r="AB3" s="84"/>
      <c r="AC3" s="84"/>
      <c r="AD3" s="84"/>
    </row>
    <row r="4" spans="1:30" s="77" customFormat="1" ht="12" thickBot="1">
      <c r="A4" s="6"/>
      <c r="B4" s="108"/>
      <c r="C4" s="6"/>
      <c r="D4" s="10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84"/>
      <c r="W4" s="84"/>
      <c r="X4" s="84"/>
      <c r="Y4" s="84"/>
      <c r="Z4" s="84"/>
      <c r="AA4" s="84"/>
      <c r="AB4" s="84"/>
      <c r="AC4" s="84"/>
      <c r="AD4" s="84"/>
    </row>
    <row r="5" spans="1:30" s="28" customFormat="1" ht="11.25">
      <c r="A5" s="22"/>
      <c r="B5" s="23"/>
      <c r="C5" s="24" t="s">
        <v>5</v>
      </c>
      <c r="D5" s="24" t="s">
        <v>5</v>
      </c>
      <c r="E5" s="24"/>
      <c r="F5" s="150" t="s">
        <v>649</v>
      </c>
      <c r="G5" s="150" t="s">
        <v>649</v>
      </c>
      <c r="H5" s="150" t="s">
        <v>649</v>
      </c>
      <c r="I5" s="150" t="s">
        <v>649</v>
      </c>
      <c r="J5" s="150" t="s">
        <v>649</v>
      </c>
      <c r="K5" s="150" t="s">
        <v>649</v>
      </c>
      <c r="L5" s="150" t="s">
        <v>10</v>
      </c>
      <c r="M5" s="150" t="s">
        <v>11</v>
      </c>
      <c r="N5" s="150" t="s">
        <v>11</v>
      </c>
      <c r="O5" s="150" t="s">
        <v>12</v>
      </c>
      <c r="P5" s="150" t="s">
        <v>12</v>
      </c>
      <c r="Q5" s="150" t="s">
        <v>12</v>
      </c>
      <c r="R5" s="150" t="s">
        <v>13</v>
      </c>
      <c r="S5" s="150" t="s">
        <v>13</v>
      </c>
      <c r="T5" s="25"/>
      <c r="U5" s="151"/>
      <c r="V5" s="84"/>
      <c r="W5" s="84"/>
      <c r="X5" s="84"/>
      <c r="Y5" s="84"/>
      <c r="Z5" s="84"/>
      <c r="AA5" s="84"/>
      <c r="AB5" s="84"/>
      <c r="AC5" s="84"/>
      <c r="AD5" s="84"/>
    </row>
    <row r="6" spans="1:30" s="28" customFormat="1" ht="11.25">
      <c r="A6" s="29"/>
      <c r="B6" s="30"/>
      <c r="C6" s="31" t="s">
        <v>7</v>
      </c>
      <c r="D6" s="31" t="s">
        <v>23</v>
      </c>
      <c r="E6" s="31" t="s">
        <v>9</v>
      </c>
      <c r="F6" s="32" t="s">
        <v>10</v>
      </c>
      <c r="G6" s="32" t="s">
        <v>11</v>
      </c>
      <c r="H6" s="32" t="s">
        <v>12</v>
      </c>
      <c r="I6" s="32" t="s">
        <v>13</v>
      </c>
      <c r="J6" s="32" t="s">
        <v>14</v>
      </c>
      <c r="K6" s="32" t="s">
        <v>6</v>
      </c>
      <c r="L6" s="32" t="s">
        <v>15</v>
      </c>
      <c r="M6" s="32" t="s">
        <v>16</v>
      </c>
      <c r="N6" s="32" t="s">
        <v>17</v>
      </c>
      <c r="O6" s="32" t="s">
        <v>18</v>
      </c>
      <c r="P6" s="32" t="s">
        <v>19</v>
      </c>
      <c r="Q6" s="32" t="s">
        <v>20</v>
      </c>
      <c r="R6" s="32" t="s">
        <v>21</v>
      </c>
      <c r="S6" s="32" t="s">
        <v>22</v>
      </c>
      <c r="T6" s="32" t="s">
        <v>14</v>
      </c>
      <c r="U6" s="152" t="s">
        <v>6</v>
      </c>
      <c r="V6" s="84"/>
      <c r="W6" s="84"/>
      <c r="X6" s="84"/>
      <c r="Y6" s="84"/>
      <c r="Z6" s="84"/>
      <c r="AA6" s="84"/>
      <c r="AB6" s="84"/>
      <c r="AC6" s="84"/>
      <c r="AD6" s="84"/>
    </row>
    <row r="7" spans="1:30" s="28" customFormat="1" ht="12" thickBot="1">
      <c r="A7" s="35"/>
      <c r="B7" s="36" t="s">
        <v>650</v>
      </c>
      <c r="C7" s="36" t="s">
        <v>0</v>
      </c>
      <c r="D7" s="36" t="s">
        <v>1</v>
      </c>
      <c r="E7" s="36" t="s">
        <v>23</v>
      </c>
      <c r="F7" s="37"/>
      <c r="G7" s="37"/>
      <c r="H7" s="37"/>
      <c r="I7" s="37"/>
      <c r="J7" s="37"/>
      <c r="K7" s="37"/>
      <c r="L7" s="37" t="s">
        <v>24</v>
      </c>
      <c r="M7" s="37" t="s">
        <v>25</v>
      </c>
      <c r="N7" s="37">
        <v>41</v>
      </c>
      <c r="O7" s="37">
        <v>85</v>
      </c>
      <c r="P7" s="37">
        <v>86</v>
      </c>
      <c r="Q7" s="37">
        <v>87</v>
      </c>
      <c r="R7" s="37">
        <v>57</v>
      </c>
      <c r="S7" s="37" t="s">
        <v>26</v>
      </c>
      <c r="T7" s="37">
        <v>50</v>
      </c>
      <c r="U7" s="153">
        <v>71</v>
      </c>
      <c r="V7" s="84"/>
      <c r="W7" s="84"/>
      <c r="X7" s="84"/>
      <c r="Y7" s="84"/>
      <c r="Z7" s="84"/>
      <c r="AA7" s="84"/>
      <c r="AB7" s="84"/>
      <c r="AC7" s="84"/>
      <c r="AD7" s="84"/>
    </row>
    <row r="8" spans="1:30" s="85" customFormat="1" ht="21">
      <c r="A8" s="102"/>
      <c r="B8" s="102" t="s">
        <v>236</v>
      </c>
      <c r="C8" s="102"/>
      <c r="D8" s="103"/>
      <c r="E8" s="110"/>
      <c r="F8" s="103"/>
      <c r="G8" s="103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2"/>
      <c r="V8" s="84"/>
      <c r="W8" s="84"/>
      <c r="X8" s="84"/>
      <c r="Y8" s="84"/>
      <c r="Z8" s="84"/>
      <c r="AA8" s="84"/>
      <c r="AB8" s="84"/>
      <c r="AC8" s="84"/>
      <c r="AD8" s="84"/>
    </row>
    <row r="9" spans="1:40" s="85" customFormat="1" ht="11.25">
      <c r="A9" s="102"/>
      <c r="B9" s="102" t="s">
        <v>237</v>
      </c>
      <c r="C9" s="103"/>
      <c r="D9" s="103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s="85" customFormat="1" ht="11.25">
      <c r="A10" s="102">
        <v>1</v>
      </c>
      <c r="B10" s="113" t="s">
        <v>238</v>
      </c>
      <c r="C10" s="103" t="s">
        <v>239</v>
      </c>
      <c r="D10" s="103" t="s">
        <v>240</v>
      </c>
      <c r="E10" s="45">
        <v>737</v>
      </c>
      <c r="F10" s="45">
        <v>490.84932211496687</v>
      </c>
      <c r="G10" s="45">
        <v>223.59281196311244</v>
      </c>
      <c r="H10" s="45">
        <v>22.538559525395534</v>
      </c>
      <c r="I10" s="45">
        <v>0</v>
      </c>
      <c r="J10" s="45">
        <v>0.019306396525334762</v>
      </c>
      <c r="K10" s="45">
        <v>0</v>
      </c>
      <c r="L10" s="45">
        <v>490.84932211496687</v>
      </c>
      <c r="M10" s="45">
        <v>188.93969258511294</v>
      </c>
      <c r="N10" s="45">
        <v>34.6531193779995</v>
      </c>
      <c r="O10" s="45">
        <v>4.888766191186667</v>
      </c>
      <c r="P10" s="45">
        <v>9.815496850699985</v>
      </c>
      <c r="Q10" s="45">
        <v>7.834296483508883</v>
      </c>
      <c r="R10" s="45">
        <v>0</v>
      </c>
      <c r="S10" s="45">
        <v>0</v>
      </c>
      <c r="T10" s="45">
        <v>0.019306396525334762</v>
      </c>
      <c r="U10" s="45">
        <v>0</v>
      </c>
      <c r="V10" s="45"/>
      <c r="W10" s="45"/>
      <c r="X10" s="45"/>
      <c r="Y10" s="45"/>
      <c r="Z10" s="45"/>
      <c r="AA10" s="45"/>
      <c r="AB10"/>
      <c r="AC10"/>
      <c r="AD10"/>
      <c r="AE10"/>
      <c r="AF10"/>
      <c r="AG10"/>
      <c r="AH10"/>
      <c r="AI10"/>
      <c r="AJ10"/>
      <c r="AK10"/>
      <c r="AL10"/>
      <c r="AM10"/>
      <c r="AN10"/>
    </row>
    <row r="11" spans="1:40" s="85" customFormat="1" ht="31.5">
      <c r="A11" s="102">
        <v>2</v>
      </c>
      <c r="B11" s="114" t="s">
        <v>241</v>
      </c>
      <c r="C11" s="103" t="s">
        <v>242</v>
      </c>
      <c r="D11" s="103" t="s">
        <v>243</v>
      </c>
      <c r="E11" s="45">
        <v>36365</v>
      </c>
      <c r="F11" s="45">
        <v>24284.476723528667</v>
      </c>
      <c r="G11" s="45">
        <v>11036.651728298188</v>
      </c>
      <c r="H11" s="45">
        <v>1042.97321443484</v>
      </c>
      <c r="I11" s="45">
        <v>0</v>
      </c>
      <c r="J11" s="45">
        <v>0.8983337383104869</v>
      </c>
      <c r="K11" s="45">
        <v>0</v>
      </c>
      <c r="L11" s="45">
        <v>24284.476723528667</v>
      </c>
      <c r="M11" s="45">
        <v>9344.869140914314</v>
      </c>
      <c r="N11" s="45">
        <v>1691.7825873838733</v>
      </c>
      <c r="O11" s="45">
        <v>226.5543478224495</v>
      </c>
      <c r="P11" s="45">
        <v>465.8009786655481</v>
      </c>
      <c r="Q11" s="45">
        <v>350.61788794684253</v>
      </c>
      <c r="R11" s="45">
        <v>0</v>
      </c>
      <c r="S11" s="45">
        <v>0</v>
      </c>
      <c r="T11" s="45">
        <v>0.8983337383104869</v>
      </c>
      <c r="U11" s="45">
        <v>0</v>
      </c>
      <c r="V11" s="45"/>
      <c r="W11" s="45"/>
      <c r="X11" s="45"/>
      <c r="Y11" s="45"/>
      <c r="Z11" s="45"/>
      <c r="AA11" s="45"/>
      <c r="AB11"/>
      <c r="AC11"/>
      <c r="AD11"/>
      <c r="AE11"/>
      <c r="AF11"/>
      <c r="AG11"/>
      <c r="AH11"/>
      <c r="AI11"/>
      <c r="AJ11"/>
      <c r="AK11"/>
      <c r="AL11"/>
      <c r="AM11"/>
      <c r="AN11"/>
    </row>
    <row r="12" spans="1:40" s="85" customFormat="1" ht="11.25">
      <c r="A12" s="102">
        <v>3</v>
      </c>
      <c r="B12" s="114" t="s">
        <v>60</v>
      </c>
      <c r="C12" s="103" t="s">
        <v>244</v>
      </c>
      <c r="D12" s="103" t="s">
        <v>80</v>
      </c>
      <c r="E12" s="45">
        <v>4252</v>
      </c>
      <c r="F12" s="45">
        <v>2621.26536212948</v>
      </c>
      <c r="G12" s="45">
        <v>1276.5354332222932</v>
      </c>
      <c r="H12" s="45">
        <v>353.9120103093992</v>
      </c>
      <c r="I12" s="45">
        <v>0</v>
      </c>
      <c r="J12" s="45">
        <v>0.2871943388270537</v>
      </c>
      <c r="K12" s="45">
        <v>0</v>
      </c>
      <c r="L12" s="45">
        <v>2621.26536212948</v>
      </c>
      <c r="M12" s="45">
        <v>1018.0865552665449</v>
      </c>
      <c r="N12" s="45">
        <v>258.44887795574823</v>
      </c>
      <c r="O12" s="45">
        <v>75.70876216190327</v>
      </c>
      <c r="P12" s="45">
        <v>116.59508908885621</v>
      </c>
      <c r="Q12" s="45">
        <v>161.60815905863976</v>
      </c>
      <c r="R12" s="45">
        <v>0</v>
      </c>
      <c r="S12" s="45">
        <v>0</v>
      </c>
      <c r="T12" s="45">
        <v>0.2871943388270537</v>
      </c>
      <c r="U12" s="45">
        <v>0</v>
      </c>
      <c r="V12" s="45"/>
      <c r="W12" s="45"/>
      <c r="X12" s="45"/>
      <c r="Y12" s="45"/>
      <c r="Z12" s="45"/>
      <c r="AA12" s="45"/>
      <c r="AB12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s="85" customFormat="1" ht="11.25">
      <c r="A13" s="102">
        <v>4</v>
      </c>
      <c r="B13" s="113" t="s">
        <v>245</v>
      </c>
      <c r="C13" s="103" t="s">
        <v>246</v>
      </c>
      <c r="D13" s="103" t="s">
        <v>68</v>
      </c>
      <c r="E13" s="45">
        <v>79782</v>
      </c>
      <c r="F13" s="45">
        <v>53278.2654188523</v>
      </c>
      <c r="G13" s="45">
        <v>24213.561066604867</v>
      </c>
      <c r="H13" s="45">
        <v>2288.202639737121</v>
      </c>
      <c r="I13" s="45">
        <v>0</v>
      </c>
      <c r="J13" s="45">
        <v>1.9708748057166854</v>
      </c>
      <c r="K13" s="45">
        <v>0</v>
      </c>
      <c r="L13" s="45">
        <v>53278.2654188523</v>
      </c>
      <c r="M13" s="45">
        <v>20501.920797481805</v>
      </c>
      <c r="N13" s="45">
        <v>3711.6402691230633</v>
      </c>
      <c r="O13" s="45">
        <v>497.0427327917136</v>
      </c>
      <c r="P13" s="45">
        <v>1021.9313537713393</v>
      </c>
      <c r="Q13" s="45">
        <v>769.2285531740682</v>
      </c>
      <c r="R13" s="45">
        <v>0</v>
      </c>
      <c r="S13" s="45">
        <v>0</v>
      </c>
      <c r="T13" s="45">
        <v>1.9708748057166854</v>
      </c>
      <c r="U13" s="45">
        <v>0</v>
      </c>
      <c r="V13" s="45"/>
      <c r="W13" s="45"/>
      <c r="X13" s="45"/>
      <c r="Y13" s="45"/>
      <c r="Z13" s="45"/>
      <c r="AA13" s="45"/>
      <c r="AB13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s="85" customFormat="1" ht="11.25">
      <c r="A14" s="102">
        <v>5</v>
      </c>
      <c r="B14" s="114" t="s">
        <v>247</v>
      </c>
      <c r="C14" s="115" t="s">
        <v>248</v>
      </c>
      <c r="D14" s="115" t="s">
        <v>68</v>
      </c>
      <c r="E14" s="45">
        <v>154868</v>
      </c>
      <c r="F14" s="45">
        <v>103420.55111286779</v>
      </c>
      <c r="G14" s="45">
        <v>47001.90237475825</v>
      </c>
      <c r="H14" s="45">
        <v>4441.720769231261</v>
      </c>
      <c r="I14" s="45">
        <v>0</v>
      </c>
      <c r="J14" s="45">
        <v>3.8257431427105315</v>
      </c>
      <c r="K14" s="45">
        <v>0</v>
      </c>
      <c r="L14" s="45">
        <v>103420.55111286779</v>
      </c>
      <c r="M14" s="45">
        <v>39797.09044727397</v>
      </c>
      <c r="N14" s="45">
        <v>7204.811927484277</v>
      </c>
      <c r="O14" s="45">
        <v>964.8293342105626</v>
      </c>
      <c r="P14" s="45">
        <v>1983.7114248309115</v>
      </c>
      <c r="Q14" s="45">
        <v>1493.1800101897873</v>
      </c>
      <c r="R14" s="45">
        <v>0</v>
      </c>
      <c r="S14" s="45">
        <v>0</v>
      </c>
      <c r="T14" s="45">
        <v>3.8257431427105315</v>
      </c>
      <c r="U14" s="45">
        <v>0</v>
      </c>
      <c r="V14" s="45"/>
      <c r="W14" s="45"/>
      <c r="X14" s="45"/>
      <c r="Y14" s="45"/>
      <c r="Z14" s="45"/>
      <c r="AA14" s="45"/>
      <c r="AB14"/>
      <c r="AC14"/>
      <c r="AD14"/>
      <c r="AE14"/>
      <c r="AF14"/>
      <c r="AG14"/>
      <c r="AH14"/>
      <c r="AI14"/>
      <c r="AJ14"/>
      <c r="AK14"/>
      <c r="AL14"/>
      <c r="AM14"/>
      <c r="AN14"/>
    </row>
    <row r="15" spans="1:40" s="85" customFormat="1" ht="11.25">
      <c r="A15" s="102"/>
      <c r="B15" s="116"/>
      <c r="C15" s="103"/>
      <c r="D15" s="103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s="85" customFormat="1" ht="11.25">
      <c r="A16" s="102">
        <v>6</v>
      </c>
      <c r="B16" s="114" t="s">
        <v>249</v>
      </c>
      <c r="C16" s="102" t="s">
        <v>250</v>
      </c>
      <c r="D16" s="115" t="s">
        <v>36</v>
      </c>
      <c r="E16" s="45">
        <f aca="true" t="shared" si="0" ref="E16:U16">(E10+E11+E12+E13+E14)</f>
        <v>276004</v>
      </c>
      <c r="F16" s="45">
        <f t="shared" si="0"/>
        <v>184095.4079394932</v>
      </c>
      <c r="G16" s="45">
        <f t="shared" si="0"/>
        <v>83752.24341484671</v>
      </c>
      <c r="H16" s="45">
        <f t="shared" si="0"/>
        <v>8149.347193238017</v>
      </c>
      <c r="I16" s="45">
        <f t="shared" si="0"/>
        <v>0</v>
      </c>
      <c r="J16" s="45">
        <f t="shared" si="0"/>
        <v>7.001452422090092</v>
      </c>
      <c r="K16" s="45">
        <f t="shared" si="0"/>
        <v>0</v>
      </c>
      <c r="L16" s="45">
        <f t="shared" si="0"/>
        <v>184095.4079394932</v>
      </c>
      <c r="M16" s="45">
        <f t="shared" si="0"/>
        <v>70850.90663352175</v>
      </c>
      <c r="N16" s="45">
        <f t="shared" si="0"/>
        <v>12901.33678132496</v>
      </c>
      <c r="O16" s="45">
        <f t="shared" si="0"/>
        <v>1769.0239431778157</v>
      </c>
      <c r="P16" s="45">
        <f t="shared" si="0"/>
        <v>3597.8543432073548</v>
      </c>
      <c r="Q16" s="45">
        <f t="shared" si="0"/>
        <v>2782.468906852847</v>
      </c>
      <c r="R16" s="45">
        <f t="shared" si="0"/>
        <v>0</v>
      </c>
      <c r="S16" s="45">
        <f t="shared" si="0"/>
        <v>0</v>
      </c>
      <c r="T16" s="45">
        <f t="shared" si="0"/>
        <v>7.001452422090092</v>
      </c>
      <c r="U16" s="45">
        <f t="shared" si="0"/>
        <v>0</v>
      </c>
      <c r="V16" s="45"/>
      <c r="W16" s="45"/>
      <c r="X16" s="45"/>
      <c r="Y16" s="45"/>
      <c r="Z16" s="45"/>
      <c r="AA16" s="45"/>
      <c r="AB16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s="85" customFormat="1" ht="11.25">
      <c r="A17" s="102"/>
      <c r="B17" s="114"/>
      <c r="C17" s="102"/>
      <c r="D17" s="102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s="85" customFormat="1" ht="11.25">
      <c r="A18" s="102"/>
      <c r="B18" s="102" t="s">
        <v>251</v>
      </c>
      <c r="C18" s="101"/>
      <c r="D18" s="103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s="85" customFormat="1" ht="11.25">
      <c r="A19" s="102"/>
      <c r="B19" s="117"/>
      <c r="C19" s="101"/>
      <c r="D19" s="11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s="85" customFormat="1" ht="11.25">
      <c r="A20" s="102">
        <v>7</v>
      </c>
      <c r="B20" s="117" t="s">
        <v>252</v>
      </c>
      <c r="C20" s="102" t="s">
        <v>253</v>
      </c>
      <c r="D20" s="115" t="s">
        <v>36</v>
      </c>
      <c r="E20" s="45">
        <v>4.8E-14</v>
      </c>
      <c r="F20" s="45">
        <v>3.047793247800995E-14</v>
      </c>
      <c r="G20" s="45">
        <v>1.3319701633822107E-14</v>
      </c>
      <c r="H20" s="45">
        <v>3.159593815615346E-15</v>
      </c>
      <c r="I20" s="45">
        <v>1.040417125746845E-15</v>
      </c>
      <c r="J20" s="45">
        <v>2.3549468057546222E-18</v>
      </c>
      <c r="K20" s="45">
        <v>0</v>
      </c>
      <c r="L20" s="45">
        <v>3.047793247800995E-14</v>
      </c>
      <c r="M20" s="45">
        <v>1.1154584123287005E-14</v>
      </c>
      <c r="N20" s="45">
        <v>2.1651175105351025E-15</v>
      </c>
      <c r="O20" s="45">
        <v>6.66994275331449E-16</v>
      </c>
      <c r="P20" s="45">
        <v>1.1924121862659472E-15</v>
      </c>
      <c r="Q20" s="45">
        <v>1.3001873540179496E-15</v>
      </c>
      <c r="R20" s="45">
        <v>8.521478805748956E-16</v>
      </c>
      <c r="S20" s="45">
        <v>1.8826924517194923E-16</v>
      </c>
      <c r="T20" s="45">
        <v>2.3549468057546222E-18</v>
      </c>
      <c r="U20" s="45">
        <v>0</v>
      </c>
      <c r="V20" s="45"/>
      <c r="W20" s="45"/>
      <c r="X20" s="45"/>
      <c r="Y20" s="45"/>
      <c r="Z20" s="45"/>
      <c r="AA20" s="45"/>
      <c r="AB20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s="85" customFormat="1" ht="11.25">
      <c r="A21" s="102"/>
      <c r="B21" s="117"/>
      <c r="C21" s="102"/>
      <c r="D21" s="11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s="85" customFormat="1" ht="11.25">
      <c r="A22" s="102">
        <v>8</v>
      </c>
      <c r="B22" s="117" t="s">
        <v>254</v>
      </c>
      <c r="C22" s="101" t="s">
        <v>255</v>
      </c>
      <c r="D22" s="115" t="s">
        <v>80</v>
      </c>
      <c r="E22" s="45">
        <v>455578</v>
      </c>
      <c r="F22" s="45">
        <v>280853.91137070186</v>
      </c>
      <c r="G22" s="45">
        <v>136773.62643380664</v>
      </c>
      <c r="H22" s="45">
        <v>37919.69092961794</v>
      </c>
      <c r="I22" s="45">
        <v>0</v>
      </c>
      <c r="J22" s="45">
        <v>30.77126587350693</v>
      </c>
      <c r="K22" s="45">
        <v>0</v>
      </c>
      <c r="L22" s="45">
        <v>280853.91137070186</v>
      </c>
      <c r="M22" s="45">
        <v>109082.27579379633</v>
      </c>
      <c r="N22" s="45">
        <v>27691.350640010314</v>
      </c>
      <c r="O22" s="45">
        <v>8111.770096000839</v>
      </c>
      <c r="P22" s="45">
        <v>12492.511170489872</v>
      </c>
      <c r="Q22" s="45">
        <v>17315.40966312723</v>
      </c>
      <c r="R22" s="45">
        <v>0</v>
      </c>
      <c r="S22" s="45">
        <v>0</v>
      </c>
      <c r="T22" s="45">
        <v>30.77126587350693</v>
      </c>
      <c r="U22" s="45">
        <v>0</v>
      </c>
      <c r="V22" s="45"/>
      <c r="W22" s="45"/>
      <c r="X22" s="45"/>
      <c r="Y22" s="45"/>
      <c r="Z22" s="45"/>
      <c r="AA22" s="45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s="85" customFormat="1" ht="11.25">
      <c r="A23" s="102">
        <v>9</v>
      </c>
      <c r="B23" s="117" t="s">
        <v>256</v>
      </c>
      <c r="C23" s="101" t="s">
        <v>257</v>
      </c>
      <c r="D23" s="115" t="s">
        <v>80</v>
      </c>
      <c r="E23" s="45">
        <v>-101928</v>
      </c>
      <c r="F23" s="45">
        <v>-62836.39130553472</v>
      </c>
      <c r="G23" s="45">
        <v>-30600.823997526317</v>
      </c>
      <c r="H23" s="45">
        <v>-8483.900138009512</v>
      </c>
      <c r="I23" s="45">
        <v>0</v>
      </c>
      <c r="J23" s="45">
        <v>-6.884558929436484</v>
      </c>
      <c r="K23" s="45">
        <v>0</v>
      </c>
      <c r="L23" s="45">
        <v>-62836.39130553472</v>
      </c>
      <c r="M23" s="45">
        <v>-24405.34487422587</v>
      </c>
      <c r="N23" s="45">
        <v>-6195.479123300448</v>
      </c>
      <c r="O23" s="45">
        <v>-1814.87363820284</v>
      </c>
      <c r="P23" s="45">
        <v>-2794.991589992694</v>
      </c>
      <c r="Q23" s="45">
        <v>-3874.0349098139777</v>
      </c>
      <c r="R23" s="45">
        <v>0</v>
      </c>
      <c r="S23" s="45">
        <v>0</v>
      </c>
      <c r="T23" s="45">
        <v>-6.884558929436484</v>
      </c>
      <c r="U23" s="45">
        <v>0</v>
      </c>
      <c r="V23" s="45"/>
      <c r="W23" s="45"/>
      <c r="X23" s="45"/>
      <c r="Y23" s="45"/>
      <c r="Z23" s="45"/>
      <c r="AA23" s="45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1:40" s="85" customFormat="1" ht="11.25">
      <c r="A24" s="102"/>
      <c r="B24" s="117"/>
      <c r="C24" s="115"/>
      <c r="D24" s="11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s="85" customFormat="1" ht="11.25">
      <c r="A25" s="102">
        <v>10</v>
      </c>
      <c r="B25" s="117" t="s">
        <v>258</v>
      </c>
      <c r="C25" s="101" t="s">
        <v>259</v>
      </c>
      <c r="D25" s="115" t="s">
        <v>36</v>
      </c>
      <c r="E25" s="45">
        <f aca="true" t="shared" si="1" ref="E25:U25">(E22+E23)</f>
        <v>353650</v>
      </c>
      <c r="F25" s="45">
        <f t="shared" si="1"/>
        <v>218017.52006516713</v>
      </c>
      <c r="G25" s="45">
        <f t="shared" si="1"/>
        <v>106172.80243628033</v>
      </c>
      <c r="H25" s="45">
        <f t="shared" si="1"/>
        <v>29435.790791608422</v>
      </c>
      <c r="I25" s="45">
        <f t="shared" si="1"/>
        <v>0</v>
      </c>
      <c r="J25" s="45">
        <f t="shared" si="1"/>
        <v>23.886706944070447</v>
      </c>
      <c r="K25" s="45">
        <f t="shared" si="1"/>
        <v>0</v>
      </c>
      <c r="L25" s="45">
        <f t="shared" si="1"/>
        <v>218017.52006516713</v>
      </c>
      <c r="M25" s="45">
        <f t="shared" si="1"/>
        <v>84676.93091957047</v>
      </c>
      <c r="N25" s="45">
        <f t="shared" si="1"/>
        <v>21495.871516709867</v>
      </c>
      <c r="O25" s="45">
        <f t="shared" si="1"/>
        <v>6296.896457797999</v>
      </c>
      <c r="P25" s="45">
        <f t="shared" si="1"/>
        <v>9697.519580497177</v>
      </c>
      <c r="Q25" s="45">
        <f t="shared" si="1"/>
        <v>13441.374753313252</v>
      </c>
      <c r="R25" s="45">
        <f t="shared" si="1"/>
        <v>0</v>
      </c>
      <c r="S25" s="45">
        <f t="shared" si="1"/>
        <v>0</v>
      </c>
      <c r="T25" s="45">
        <f t="shared" si="1"/>
        <v>23.886706944070447</v>
      </c>
      <c r="U25" s="45">
        <f t="shared" si="1"/>
        <v>0</v>
      </c>
      <c r="V25" s="45"/>
      <c r="W25" s="45"/>
      <c r="X25" s="45"/>
      <c r="Y25" s="45"/>
      <c r="Z25" s="45"/>
      <c r="AA25" s="45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s="85" customFormat="1" ht="11.25">
      <c r="A26" s="102"/>
      <c r="B26" s="117"/>
      <c r="C26" s="101"/>
      <c r="D26" s="11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s="85" customFormat="1" ht="11.25">
      <c r="A27" s="102">
        <v>11</v>
      </c>
      <c r="B27" s="117" t="s">
        <v>260</v>
      </c>
      <c r="C27" s="101" t="s">
        <v>261</v>
      </c>
      <c r="D27" s="115" t="s">
        <v>36</v>
      </c>
      <c r="E27" s="45">
        <f aca="true" t="shared" si="2" ref="E27:U27">(E20+E25)</f>
        <v>353650</v>
      </c>
      <c r="F27" s="45">
        <f t="shared" si="2"/>
        <v>218017.52006516713</v>
      </c>
      <c r="G27" s="45">
        <f t="shared" si="2"/>
        <v>106172.80243628033</v>
      </c>
      <c r="H27" s="45">
        <f t="shared" si="2"/>
        <v>29435.790791608422</v>
      </c>
      <c r="I27" s="45">
        <f t="shared" si="2"/>
        <v>1.040417125746845E-15</v>
      </c>
      <c r="J27" s="45">
        <f t="shared" si="2"/>
        <v>23.886706944070447</v>
      </c>
      <c r="K27" s="45">
        <f t="shared" si="2"/>
        <v>0</v>
      </c>
      <c r="L27" s="45">
        <f t="shared" si="2"/>
        <v>218017.52006516713</v>
      </c>
      <c r="M27" s="45">
        <f t="shared" si="2"/>
        <v>84676.93091957047</v>
      </c>
      <c r="N27" s="45">
        <f t="shared" si="2"/>
        <v>21495.871516709867</v>
      </c>
      <c r="O27" s="45">
        <f t="shared" si="2"/>
        <v>6296.896457797999</v>
      </c>
      <c r="P27" s="45">
        <f t="shared" si="2"/>
        <v>9697.519580497177</v>
      </c>
      <c r="Q27" s="45">
        <f t="shared" si="2"/>
        <v>13441.374753313252</v>
      </c>
      <c r="R27" s="45">
        <f t="shared" si="2"/>
        <v>8.521478805748956E-16</v>
      </c>
      <c r="S27" s="45">
        <f t="shared" si="2"/>
        <v>1.8826924517194923E-16</v>
      </c>
      <c r="T27" s="45">
        <f t="shared" si="2"/>
        <v>23.886706944070447</v>
      </c>
      <c r="U27" s="45">
        <f t="shared" si="2"/>
        <v>0</v>
      </c>
      <c r="V27" s="45"/>
      <c r="W27" s="45"/>
      <c r="X27" s="45"/>
      <c r="Y27" s="45"/>
      <c r="Z27" s="45"/>
      <c r="AA27" s="45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s="85" customFormat="1" ht="11.25">
      <c r="A28" s="102"/>
      <c r="B28" s="117"/>
      <c r="C28" s="102"/>
      <c r="D28" s="103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s="85" customFormat="1" ht="11.25">
      <c r="A29" s="102"/>
      <c r="B29" s="118" t="s">
        <v>262</v>
      </c>
      <c r="C29" s="102"/>
      <c r="D29" s="103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s="85" customFormat="1" ht="11.25">
      <c r="A30" s="102"/>
      <c r="B30" s="119"/>
      <c r="C30" s="102"/>
      <c r="D30" s="103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s="85" customFormat="1" ht="11.25">
      <c r="A31" s="102">
        <v>12</v>
      </c>
      <c r="B31" s="113" t="s">
        <v>263</v>
      </c>
      <c r="C31" s="115" t="s">
        <v>264</v>
      </c>
      <c r="D31" s="115" t="s">
        <v>207</v>
      </c>
      <c r="E31" s="45">
        <v>82344</v>
      </c>
      <c r="F31" s="45">
        <v>54586.87752440384</v>
      </c>
      <c r="G31" s="45">
        <v>19885.240224440047</v>
      </c>
      <c r="H31" s="45">
        <v>4627.355526760676</v>
      </c>
      <c r="I31" s="45">
        <v>3241.8807100456233</v>
      </c>
      <c r="J31" s="45">
        <v>2.646014349798293</v>
      </c>
      <c r="K31" s="45">
        <v>0</v>
      </c>
      <c r="L31" s="45">
        <v>54586.87752440384</v>
      </c>
      <c r="M31" s="45">
        <v>17976.640664259277</v>
      </c>
      <c r="N31" s="45">
        <v>1908.5995601807704</v>
      </c>
      <c r="O31" s="45">
        <v>943.8864715233051</v>
      </c>
      <c r="P31" s="45">
        <v>2154.8094047920936</v>
      </c>
      <c r="Q31" s="45">
        <v>1528.6596504452775</v>
      </c>
      <c r="R31" s="45">
        <v>2655.294044215308</v>
      </c>
      <c r="S31" s="45">
        <v>586.5866658303152</v>
      </c>
      <c r="T31" s="45">
        <v>2.646014349798293</v>
      </c>
      <c r="U31" s="45">
        <v>0</v>
      </c>
      <c r="V31" s="45"/>
      <c r="W31" s="45"/>
      <c r="X31" s="45"/>
      <c r="Y31" s="45"/>
      <c r="Z31" s="45"/>
      <c r="AA31" s="45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40" s="85" customFormat="1" ht="11.25">
      <c r="A32" s="102">
        <v>13</v>
      </c>
      <c r="B32" s="113" t="s">
        <v>86</v>
      </c>
      <c r="C32" s="115" t="s">
        <v>265</v>
      </c>
      <c r="D32" s="115" t="s">
        <v>207</v>
      </c>
      <c r="E32" s="45">
        <v>12327</v>
      </c>
      <c r="F32" s="45">
        <v>8171.72397798657</v>
      </c>
      <c r="G32" s="45">
        <v>2976.845383351216</v>
      </c>
      <c r="H32" s="45">
        <v>692.7209217232446</v>
      </c>
      <c r="I32" s="45">
        <v>485.313605274609</v>
      </c>
      <c r="J32" s="45">
        <v>0.3961116643588307</v>
      </c>
      <c r="K32" s="45">
        <v>0</v>
      </c>
      <c r="L32" s="45">
        <v>8171.72397798657</v>
      </c>
      <c r="M32" s="45">
        <v>2691.1256371845448</v>
      </c>
      <c r="N32" s="45">
        <v>285.719746166671</v>
      </c>
      <c r="O32" s="45">
        <v>141.30098774006342</v>
      </c>
      <c r="P32" s="45">
        <v>322.57766847459607</v>
      </c>
      <c r="Q32" s="45">
        <v>228.84226550858517</v>
      </c>
      <c r="R32" s="45">
        <v>397.5008462431034</v>
      </c>
      <c r="S32" s="45">
        <v>87.81275903150558</v>
      </c>
      <c r="T32" s="45">
        <v>0.3961116643588307</v>
      </c>
      <c r="U32" s="45">
        <v>0</v>
      </c>
      <c r="V32" s="45"/>
      <c r="W32" s="45"/>
      <c r="X32" s="45"/>
      <c r="Y32" s="45"/>
      <c r="Z32" s="45"/>
      <c r="AA32" s="45"/>
      <c r="AB32"/>
      <c r="AC32"/>
      <c r="AD32"/>
      <c r="AE32"/>
      <c r="AF32"/>
      <c r="AG32"/>
      <c r="AH32"/>
      <c r="AI32"/>
      <c r="AJ32"/>
      <c r="AK32"/>
      <c r="AL32"/>
      <c r="AM32"/>
      <c r="AN32"/>
    </row>
    <row r="33" spans="1:40" s="85" customFormat="1" ht="11.25">
      <c r="A33" s="102">
        <v>14</v>
      </c>
      <c r="B33" s="113" t="s">
        <v>266</v>
      </c>
      <c r="C33" s="115" t="s">
        <v>267</v>
      </c>
      <c r="D33" s="115" t="s">
        <v>207</v>
      </c>
      <c r="E33" s="45">
        <v>117239</v>
      </c>
      <c r="F33" s="45">
        <v>77719.21371421817</v>
      </c>
      <c r="G33" s="45">
        <v>28312.028546987356</v>
      </c>
      <c r="H33" s="45">
        <v>6588.29464929922</v>
      </c>
      <c r="I33" s="45">
        <v>4615.6957709734625</v>
      </c>
      <c r="J33" s="45">
        <v>3.7673185217623884</v>
      </c>
      <c r="K33" s="45">
        <v>0</v>
      </c>
      <c r="L33" s="45">
        <v>77719.21371421817</v>
      </c>
      <c r="M33" s="45">
        <v>25594.619824602807</v>
      </c>
      <c r="N33" s="45">
        <v>2717.408722384549</v>
      </c>
      <c r="O33" s="45">
        <v>1343.8781943422807</v>
      </c>
      <c r="P33" s="45">
        <v>3067.95516137691</v>
      </c>
      <c r="Q33" s="45">
        <v>2176.4612935800287</v>
      </c>
      <c r="R33" s="45">
        <v>3780.5306816496463</v>
      </c>
      <c r="S33" s="45">
        <v>835.1650893238161</v>
      </c>
      <c r="T33" s="45">
        <v>3.7673185217623884</v>
      </c>
      <c r="U33" s="45">
        <v>0</v>
      </c>
      <c r="V33" s="45"/>
      <c r="W33" s="45"/>
      <c r="X33" s="45"/>
      <c r="Y33" s="45"/>
      <c r="Z33" s="45"/>
      <c r="AA33" s="45"/>
      <c r="AB33"/>
      <c r="AC33"/>
      <c r="AD33"/>
      <c r="AE33"/>
      <c r="AF33"/>
      <c r="AG33"/>
      <c r="AH33"/>
      <c r="AI33"/>
      <c r="AJ33"/>
      <c r="AK33"/>
      <c r="AL33"/>
      <c r="AM33"/>
      <c r="AN33"/>
    </row>
    <row r="34" spans="1:40" s="85" customFormat="1" ht="11.25">
      <c r="A34" s="102">
        <v>15</v>
      </c>
      <c r="B34" s="113" t="s">
        <v>268</v>
      </c>
      <c r="C34" s="115" t="s">
        <v>269</v>
      </c>
      <c r="D34" s="115" t="s">
        <v>207</v>
      </c>
      <c r="E34" s="45">
        <v>13085</v>
      </c>
      <c r="F34" s="45">
        <v>8674.211750787235</v>
      </c>
      <c r="G34" s="45">
        <v>3159.8946897988685</v>
      </c>
      <c r="H34" s="45">
        <v>735.3170488154988</v>
      </c>
      <c r="I34" s="45">
        <v>515.156041617446</v>
      </c>
      <c r="J34" s="45">
        <v>0.42046898094713225</v>
      </c>
      <c r="K34" s="45">
        <v>0</v>
      </c>
      <c r="L34" s="45">
        <v>8674.211750787235</v>
      </c>
      <c r="M34" s="45">
        <v>2856.6057404526455</v>
      </c>
      <c r="N34" s="45">
        <v>303.28894934622286</v>
      </c>
      <c r="O34" s="45">
        <v>149.98973185517394</v>
      </c>
      <c r="P34" s="45">
        <v>342.41330347936145</v>
      </c>
      <c r="Q34" s="45">
        <v>242.91401348096343</v>
      </c>
      <c r="R34" s="45">
        <v>421.9435850645742</v>
      </c>
      <c r="S34" s="45">
        <v>93.21245655287177</v>
      </c>
      <c r="T34" s="45">
        <v>0.42046898094713225</v>
      </c>
      <c r="U34" s="45">
        <v>0</v>
      </c>
      <c r="V34" s="45"/>
      <c r="W34" s="45"/>
      <c r="X34" s="45"/>
      <c r="Y34" s="45"/>
      <c r="Z34" s="45"/>
      <c r="AA34" s="45"/>
      <c r="AB34"/>
      <c r="AC34"/>
      <c r="AD34"/>
      <c r="AE34"/>
      <c r="AF34"/>
      <c r="AG34"/>
      <c r="AH34"/>
      <c r="AI34"/>
      <c r="AJ34"/>
      <c r="AK34"/>
      <c r="AL34"/>
      <c r="AM34"/>
      <c r="AN34"/>
    </row>
    <row r="35" spans="1:40" s="85" customFormat="1" ht="11.25">
      <c r="A35" s="102">
        <v>16</v>
      </c>
      <c r="B35" s="113" t="s">
        <v>270</v>
      </c>
      <c r="C35" s="115" t="s">
        <v>271</v>
      </c>
      <c r="D35" s="115" t="s">
        <v>207</v>
      </c>
      <c r="E35" s="45">
        <v>811</v>
      </c>
      <c r="F35" s="45">
        <v>537.622142138972</v>
      </c>
      <c r="G35" s="45">
        <v>195.84826850797725</v>
      </c>
      <c r="H35" s="45">
        <v>45.57448426361249</v>
      </c>
      <c r="I35" s="45">
        <v>31.929044688708352</v>
      </c>
      <c r="J35" s="45">
        <v>0.026060400729699982</v>
      </c>
      <c r="K35" s="45">
        <v>0</v>
      </c>
      <c r="L35" s="45">
        <v>537.622142138972</v>
      </c>
      <c r="M35" s="45">
        <v>177.0506118079553</v>
      </c>
      <c r="N35" s="45">
        <v>18.797656700021914</v>
      </c>
      <c r="O35" s="45">
        <v>9.296268439781894</v>
      </c>
      <c r="P35" s="45">
        <v>21.222559352064355</v>
      </c>
      <c r="Q35" s="45">
        <v>15.055656471766246</v>
      </c>
      <c r="R35" s="45">
        <v>26.151795757536856</v>
      </c>
      <c r="S35" s="45">
        <v>5.777248931171496</v>
      </c>
      <c r="T35" s="45">
        <v>0.026060400729699982</v>
      </c>
      <c r="U35" s="45">
        <v>0</v>
      </c>
      <c r="V35" s="45"/>
      <c r="W35" s="45"/>
      <c r="X35" s="45"/>
      <c r="Y35" s="45"/>
      <c r="Z35" s="45"/>
      <c r="AA35" s="45"/>
      <c r="AB35"/>
      <c r="AC35"/>
      <c r="AD35"/>
      <c r="AE35"/>
      <c r="AF35"/>
      <c r="AG35"/>
      <c r="AH35"/>
      <c r="AI35"/>
      <c r="AJ35"/>
      <c r="AK35"/>
      <c r="AL35"/>
      <c r="AM35"/>
      <c r="AN35"/>
    </row>
    <row r="36" spans="1:40" s="85" customFormat="1" ht="11.25">
      <c r="A36" s="102">
        <v>17</v>
      </c>
      <c r="B36" s="113" t="s">
        <v>272</v>
      </c>
      <c r="C36" s="115" t="s">
        <v>273</v>
      </c>
      <c r="D36" s="115" t="s">
        <v>207</v>
      </c>
      <c r="E36" s="45">
        <v>4030</v>
      </c>
      <c r="F36" s="45">
        <v>2671.5378949692445</v>
      </c>
      <c r="G36" s="45">
        <v>973.2040962850164</v>
      </c>
      <c r="H36" s="45">
        <v>226.46753585987466</v>
      </c>
      <c r="I36" s="45">
        <v>158.66097422379116</v>
      </c>
      <c r="J36" s="45">
        <v>0.1294986620723686</v>
      </c>
      <c r="K36" s="45">
        <v>0</v>
      </c>
      <c r="L36" s="45">
        <v>2671.5378949692445</v>
      </c>
      <c r="M36" s="45">
        <v>879.7952719926757</v>
      </c>
      <c r="N36" s="45">
        <v>93.40882429234071</v>
      </c>
      <c r="O36" s="45">
        <v>46.19477412123432</v>
      </c>
      <c r="P36" s="45">
        <v>105.45858716253929</v>
      </c>
      <c r="Q36" s="45">
        <v>74.81417457610108</v>
      </c>
      <c r="R36" s="45">
        <v>129.9528198555777</v>
      </c>
      <c r="S36" s="45">
        <v>28.708154368213467</v>
      </c>
      <c r="T36" s="45">
        <v>0.1294986620723686</v>
      </c>
      <c r="U36" s="45">
        <v>0</v>
      </c>
      <c r="V36" s="45"/>
      <c r="W36" s="45"/>
      <c r="X36" s="45"/>
      <c r="Y36" s="45"/>
      <c r="Z36" s="45"/>
      <c r="AA36" s="45"/>
      <c r="AB36"/>
      <c r="AC36"/>
      <c r="AD36"/>
      <c r="AE36"/>
      <c r="AF36"/>
      <c r="AG36"/>
      <c r="AH36"/>
      <c r="AI36"/>
      <c r="AJ36"/>
      <c r="AK36"/>
      <c r="AL36"/>
      <c r="AM36"/>
      <c r="AN36"/>
    </row>
    <row r="37" spans="1:40" s="85" customFormat="1" ht="11.25">
      <c r="A37" s="102">
        <v>18</v>
      </c>
      <c r="B37" s="113" t="s">
        <v>274</v>
      </c>
      <c r="C37" s="115" t="s">
        <v>275</v>
      </c>
      <c r="D37" s="115" t="s">
        <v>207</v>
      </c>
      <c r="E37" s="45">
        <v>21113</v>
      </c>
      <c r="F37" s="45">
        <v>13996.074336596936</v>
      </c>
      <c r="G37" s="45">
        <v>5098.5752071626675</v>
      </c>
      <c r="H37" s="45">
        <v>1186.4538671487678</v>
      </c>
      <c r="I37" s="45">
        <v>831.2181510637477</v>
      </c>
      <c r="J37" s="45">
        <v>0.6784380278744214</v>
      </c>
      <c r="K37" s="45">
        <v>0</v>
      </c>
      <c r="L37" s="45">
        <v>13996.074336596936</v>
      </c>
      <c r="M37" s="45">
        <v>4609.210317017707</v>
      </c>
      <c r="N37" s="45">
        <v>489.3648901449602</v>
      </c>
      <c r="O37" s="45">
        <v>242.01247295821844</v>
      </c>
      <c r="P37" s="45">
        <v>552.4930895192784</v>
      </c>
      <c r="Q37" s="45">
        <v>391.948304671271</v>
      </c>
      <c r="R37" s="45">
        <v>680.8173413426333</v>
      </c>
      <c r="S37" s="45">
        <v>150.4008097211144</v>
      </c>
      <c r="T37" s="45">
        <v>0.6784380278744214</v>
      </c>
      <c r="U37" s="45">
        <v>0</v>
      </c>
      <c r="V37" s="45"/>
      <c r="W37" s="45"/>
      <c r="X37" s="45"/>
      <c r="Y37" s="45"/>
      <c r="Z37" s="45"/>
      <c r="AA37" s="45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1:40" s="85" customFormat="1" ht="11.25">
      <c r="A38" s="102">
        <v>19</v>
      </c>
      <c r="B38" s="113" t="s">
        <v>276</v>
      </c>
      <c r="C38" s="115" t="s">
        <v>277</v>
      </c>
      <c r="D38" s="115" t="s">
        <v>207</v>
      </c>
      <c r="E38" s="45">
        <v>42283</v>
      </c>
      <c r="F38" s="45">
        <v>28029.934693048275</v>
      </c>
      <c r="G38" s="45">
        <v>10210.915335786438</v>
      </c>
      <c r="H38" s="45">
        <v>2376.1108731422037</v>
      </c>
      <c r="I38" s="45">
        <v>1664.6803903485265</v>
      </c>
      <c r="J38" s="45">
        <v>1.3587076745424223</v>
      </c>
      <c r="K38" s="45">
        <v>0</v>
      </c>
      <c r="L38" s="45">
        <v>28029.934693048275</v>
      </c>
      <c r="M38" s="45">
        <v>9230.864388502805</v>
      </c>
      <c r="N38" s="45">
        <v>980.0509472836334</v>
      </c>
      <c r="O38" s="45">
        <v>484.67832113353614</v>
      </c>
      <c r="P38" s="45">
        <v>1106.477776921501</v>
      </c>
      <c r="Q38" s="45">
        <v>784.9547750871668</v>
      </c>
      <c r="R38" s="45">
        <v>1363.4727250504695</v>
      </c>
      <c r="S38" s="45">
        <v>301.2076652980571</v>
      </c>
      <c r="T38" s="45">
        <v>1.3587076745424223</v>
      </c>
      <c r="U38" s="45">
        <v>0</v>
      </c>
      <c r="V38" s="45"/>
      <c r="W38" s="45"/>
      <c r="X38" s="45"/>
      <c r="Y38" s="45"/>
      <c r="Z38" s="45"/>
      <c r="AA38" s="45"/>
      <c r="AB38"/>
      <c r="AC38"/>
      <c r="AD38"/>
      <c r="AE38"/>
      <c r="AF38"/>
      <c r="AG38"/>
      <c r="AH38"/>
      <c r="AI38"/>
      <c r="AJ38"/>
      <c r="AK38"/>
      <c r="AL38"/>
      <c r="AM38"/>
      <c r="AN38"/>
    </row>
    <row r="39" spans="1:40" s="85" customFormat="1" ht="11.25">
      <c r="A39" s="102">
        <v>20</v>
      </c>
      <c r="B39" s="113" t="s">
        <v>278</v>
      </c>
      <c r="C39" s="115" t="s">
        <v>279</v>
      </c>
      <c r="D39" s="115" t="s">
        <v>207</v>
      </c>
      <c r="E39" s="45">
        <v>-3575</v>
      </c>
      <c r="F39" s="45">
        <v>-2369.912648763039</v>
      </c>
      <c r="G39" s="45">
        <v>-863.3262144463856</v>
      </c>
      <c r="H39" s="45">
        <v>-200.89862052085664</v>
      </c>
      <c r="I39" s="45">
        <v>-140.7476384243309</v>
      </c>
      <c r="J39" s="45">
        <v>-0.11487784538677859</v>
      </c>
      <c r="K39" s="45">
        <v>0</v>
      </c>
      <c r="L39" s="45">
        <v>-2369.912648763039</v>
      </c>
      <c r="M39" s="45">
        <v>-780.4635477354382</v>
      </c>
      <c r="N39" s="45">
        <v>-82.86266671094741</v>
      </c>
      <c r="O39" s="45">
        <v>-40.97923510754658</v>
      </c>
      <c r="P39" s="45">
        <v>-93.55197248289777</v>
      </c>
      <c r="Q39" s="45">
        <v>-66.36741293041226</v>
      </c>
      <c r="R39" s="45">
        <v>-115.28072729123829</v>
      </c>
      <c r="S39" s="45">
        <v>-25.466911133092594</v>
      </c>
      <c r="T39" s="45">
        <v>-0.11487784538677859</v>
      </c>
      <c r="U39" s="45">
        <v>0</v>
      </c>
      <c r="V39" s="45"/>
      <c r="W39" s="45"/>
      <c r="X39" s="45"/>
      <c r="Y39" s="45"/>
      <c r="Z39" s="45"/>
      <c r="AA39" s="45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1:40" s="85" customFormat="1" ht="11.25">
      <c r="A40" s="102">
        <v>21</v>
      </c>
      <c r="B40" s="113" t="s">
        <v>280</v>
      </c>
      <c r="C40" s="115" t="s">
        <v>281</v>
      </c>
      <c r="D40" s="115" t="s">
        <v>207</v>
      </c>
      <c r="E40" s="45">
        <v>66384</v>
      </c>
      <c r="F40" s="45">
        <v>44006.7919651708</v>
      </c>
      <c r="G40" s="45">
        <v>16031.062215331149</v>
      </c>
      <c r="H40" s="45">
        <v>3730.476650253579</v>
      </c>
      <c r="I40" s="45">
        <v>2613.5360081568615</v>
      </c>
      <c r="J40" s="45">
        <v>2.1331610875960587</v>
      </c>
      <c r="K40" s="45">
        <v>0</v>
      </c>
      <c r="L40" s="45">
        <v>44006.7919651708</v>
      </c>
      <c r="M40" s="45">
        <v>14492.389413390021</v>
      </c>
      <c r="N40" s="45">
        <v>1538.672801941128</v>
      </c>
      <c r="O40" s="45">
        <v>760.9414107354887</v>
      </c>
      <c r="P40" s="45">
        <v>1737.161997567744</v>
      </c>
      <c r="Q40" s="45">
        <v>1232.373241950346</v>
      </c>
      <c r="R40" s="45">
        <v>2140.642181958479</v>
      </c>
      <c r="S40" s="45">
        <v>472.89382619838284</v>
      </c>
      <c r="T40" s="45">
        <v>2.1331610875960587</v>
      </c>
      <c r="U40" s="45">
        <v>0</v>
      </c>
      <c r="V40" s="45"/>
      <c r="W40" s="45"/>
      <c r="X40" s="45"/>
      <c r="Y40" s="45"/>
      <c r="Z40" s="45"/>
      <c r="AA40" s="45"/>
      <c r="AB40"/>
      <c r="AC40"/>
      <c r="AD40"/>
      <c r="AE40"/>
      <c r="AF40"/>
      <c r="AG40"/>
      <c r="AH40"/>
      <c r="AI40"/>
      <c r="AJ40"/>
      <c r="AK40"/>
      <c r="AL40"/>
      <c r="AM40"/>
      <c r="AN40"/>
    </row>
    <row r="41" spans="1:40" s="85" customFormat="1" ht="11.25">
      <c r="A41" s="102">
        <v>22</v>
      </c>
      <c r="B41" s="113" t="s">
        <v>282</v>
      </c>
      <c r="C41" s="115" t="s">
        <v>283</v>
      </c>
      <c r="D41" s="115" t="s">
        <v>207</v>
      </c>
      <c r="E41" s="45">
        <v>950</v>
      </c>
      <c r="F41" s="45">
        <v>629.766997573395</v>
      </c>
      <c r="G41" s="45">
        <v>229.41535768505344</v>
      </c>
      <c r="H41" s="45">
        <v>53.38564741113671</v>
      </c>
      <c r="I41" s="45">
        <v>37.40147035052149</v>
      </c>
      <c r="J41" s="45">
        <v>0.03052697989299011</v>
      </c>
      <c r="K41" s="45">
        <v>0</v>
      </c>
      <c r="L41" s="45">
        <v>629.766997573395</v>
      </c>
      <c r="M41" s="45">
        <v>207.39590778983666</v>
      </c>
      <c r="N41" s="45">
        <v>22.01944989521679</v>
      </c>
      <c r="O41" s="45">
        <v>10.88958695165573</v>
      </c>
      <c r="P41" s="45">
        <v>24.859964715735067</v>
      </c>
      <c r="Q41" s="45">
        <v>17.636095743745912</v>
      </c>
      <c r="R41" s="45">
        <v>30.634039420049334</v>
      </c>
      <c r="S41" s="45">
        <v>6.767430930472157</v>
      </c>
      <c r="T41" s="45">
        <v>0.03052697989299011</v>
      </c>
      <c r="U41" s="45">
        <v>0</v>
      </c>
      <c r="V41" s="45"/>
      <c r="W41" s="45"/>
      <c r="X41" s="45"/>
      <c r="Y41" s="45"/>
      <c r="Z41" s="45"/>
      <c r="AA41" s="45"/>
      <c r="AB41"/>
      <c r="AC41"/>
      <c r="AD41"/>
      <c r="AE41"/>
      <c r="AF41"/>
      <c r="AG41"/>
      <c r="AH41"/>
      <c r="AI41"/>
      <c r="AJ41"/>
      <c r="AK41"/>
      <c r="AL41"/>
      <c r="AM41"/>
      <c r="AN41"/>
    </row>
    <row r="42" spans="1:40" s="85" customFormat="1" ht="11.25">
      <c r="A42" s="102">
        <v>23</v>
      </c>
      <c r="B42" s="113" t="s">
        <v>284</v>
      </c>
      <c r="C42" s="115" t="s">
        <v>285</v>
      </c>
      <c r="D42" s="115" t="s">
        <v>207</v>
      </c>
      <c r="E42" s="45">
        <v>15778</v>
      </c>
      <c r="F42" s="45">
        <v>10459.435460750556</v>
      </c>
      <c r="G42" s="45">
        <v>3810.226856373447</v>
      </c>
      <c r="H42" s="45">
        <v>886.6513103714897</v>
      </c>
      <c r="I42" s="45">
        <v>621.179367568977</v>
      </c>
      <c r="J42" s="45">
        <v>0.507004935527998</v>
      </c>
      <c r="K42" s="45">
        <v>0</v>
      </c>
      <c r="L42" s="45">
        <v>10459.435460750556</v>
      </c>
      <c r="M42" s="45">
        <v>3444.518561166362</v>
      </c>
      <c r="N42" s="45">
        <v>365.7082952070848</v>
      </c>
      <c r="O42" s="45">
        <v>180.85884518234124</v>
      </c>
      <c r="P42" s="45">
        <v>412.88476135249255</v>
      </c>
      <c r="Q42" s="45">
        <v>292.90770383665586</v>
      </c>
      <c r="R42" s="45">
        <v>508.7830252310931</v>
      </c>
      <c r="S42" s="45">
        <v>112.39634233788391</v>
      </c>
      <c r="T42" s="45">
        <v>0.507004935527998</v>
      </c>
      <c r="U42" s="45">
        <v>0</v>
      </c>
      <c r="V42" s="45"/>
      <c r="W42" s="45"/>
      <c r="X42" s="45"/>
      <c r="Y42" s="45"/>
      <c r="Z42" s="45"/>
      <c r="AA42" s="45"/>
      <c r="AB42"/>
      <c r="AC42"/>
      <c r="AD42"/>
      <c r="AE42"/>
      <c r="AF42"/>
      <c r="AG42"/>
      <c r="AH42"/>
      <c r="AI42"/>
      <c r="AJ42"/>
      <c r="AK42"/>
      <c r="AL42"/>
      <c r="AM42"/>
      <c r="AN42"/>
    </row>
    <row r="43" spans="1:40" s="85" customFormat="1" ht="11.25">
      <c r="A43" s="102">
        <v>24</v>
      </c>
      <c r="B43" s="113" t="s">
        <v>286</v>
      </c>
      <c r="C43" s="115" t="s">
        <v>287</v>
      </c>
      <c r="D43" s="115" t="s">
        <v>207</v>
      </c>
      <c r="E43" s="45">
        <v>7680</v>
      </c>
      <c r="F43" s="45">
        <v>5091.16899090913</v>
      </c>
      <c r="G43" s="45">
        <v>1854.6420494960112</v>
      </c>
      <c r="H43" s="45">
        <v>431.5808127552947</v>
      </c>
      <c r="I43" s="45">
        <v>302.3613603073738</v>
      </c>
      <c r="J43" s="45">
        <v>0.24678653218754115</v>
      </c>
      <c r="K43" s="45">
        <v>0</v>
      </c>
      <c r="L43" s="45">
        <v>5091.16899090913</v>
      </c>
      <c r="M43" s="45">
        <v>1676.6321808694165</v>
      </c>
      <c r="N43" s="45">
        <v>178.0098686265947</v>
      </c>
      <c r="O43" s="45">
        <v>88.03371346180634</v>
      </c>
      <c r="P43" s="45">
        <v>200.97318843878458</v>
      </c>
      <c r="Q43" s="45">
        <v>142.5739108547038</v>
      </c>
      <c r="R43" s="45">
        <v>247.6520239431357</v>
      </c>
      <c r="S43" s="45">
        <v>54.709336364238084</v>
      </c>
      <c r="T43" s="45">
        <v>0.24678653218754115</v>
      </c>
      <c r="U43" s="45">
        <v>0</v>
      </c>
      <c r="V43" s="45"/>
      <c r="W43" s="45"/>
      <c r="X43" s="45"/>
      <c r="Y43" s="45"/>
      <c r="Z43" s="45"/>
      <c r="AA43" s="45"/>
      <c r="AB43"/>
      <c r="AC43"/>
      <c r="AD43"/>
      <c r="AE43"/>
      <c r="AF43"/>
      <c r="AG43"/>
      <c r="AH43"/>
      <c r="AI43"/>
      <c r="AJ43"/>
      <c r="AK43"/>
      <c r="AL43"/>
      <c r="AM43"/>
      <c r="AN43"/>
    </row>
    <row r="44" spans="1:40" s="85" customFormat="1" ht="11.25">
      <c r="A44" s="102">
        <v>25</v>
      </c>
      <c r="B44" s="113" t="s">
        <v>288</v>
      </c>
      <c r="C44" s="115" t="s">
        <v>289</v>
      </c>
      <c r="D44" s="115" t="s">
        <v>207</v>
      </c>
      <c r="E44" s="45">
        <v>147868</v>
      </c>
      <c r="F44" s="45">
        <v>98023.56462861346</v>
      </c>
      <c r="G44" s="45">
        <v>35708.62116860367</v>
      </c>
      <c r="H44" s="45">
        <v>8309.504117252593</v>
      </c>
      <c r="I44" s="45">
        <v>5821.558545043065</v>
      </c>
      <c r="J44" s="45">
        <v>4.7515404871754345</v>
      </c>
      <c r="K44" s="45">
        <v>0</v>
      </c>
      <c r="L44" s="45">
        <v>98023.56462861346</v>
      </c>
      <c r="M44" s="45">
        <v>32281.282203229024</v>
      </c>
      <c r="N44" s="45">
        <v>3427.338965374649</v>
      </c>
      <c r="O44" s="45">
        <v>1694.9699403867683</v>
      </c>
      <c r="P44" s="45">
        <v>3869.4665921961196</v>
      </c>
      <c r="Q44" s="45">
        <v>2745.067584669706</v>
      </c>
      <c r="R44" s="45">
        <v>4768.204358909321</v>
      </c>
      <c r="S44" s="45">
        <v>1053.3541861337442</v>
      </c>
      <c r="T44" s="45">
        <v>4.7515404871754345</v>
      </c>
      <c r="U44" s="45">
        <v>0</v>
      </c>
      <c r="V44" s="45"/>
      <c r="W44" s="45"/>
      <c r="X44" s="45"/>
      <c r="Y44" s="45"/>
      <c r="Z44" s="45"/>
      <c r="AA44" s="45"/>
      <c r="AB44"/>
      <c r="AC44"/>
      <c r="AD44"/>
      <c r="AE44"/>
      <c r="AF44"/>
      <c r="AG44"/>
      <c r="AH44"/>
      <c r="AI44"/>
      <c r="AJ44"/>
      <c r="AK44"/>
      <c r="AL44"/>
      <c r="AM44"/>
      <c r="AN44"/>
    </row>
    <row r="45" spans="1:40" s="85" customFormat="1" ht="11.25">
      <c r="A45" s="102">
        <v>26</v>
      </c>
      <c r="B45" s="113" t="s">
        <v>290</v>
      </c>
      <c r="C45" s="115" t="s">
        <v>291</v>
      </c>
      <c r="D45" s="115" t="s">
        <v>207</v>
      </c>
      <c r="E45" s="45">
        <v>2060</v>
      </c>
      <c r="F45" s="45">
        <v>1365.6000157907301</v>
      </c>
      <c r="G45" s="45">
        <v>497.4690914012739</v>
      </c>
      <c r="H45" s="45">
        <v>115.76256175467539</v>
      </c>
      <c r="I45" s="45">
        <v>81.1021357074466</v>
      </c>
      <c r="J45" s="45">
        <v>0.06619534587322067</v>
      </c>
      <c r="K45" s="45">
        <v>0</v>
      </c>
      <c r="L45" s="45">
        <v>1365.6000157907301</v>
      </c>
      <c r="M45" s="45">
        <v>449.7216526811195</v>
      </c>
      <c r="N45" s="45">
        <v>47.74743872015431</v>
      </c>
      <c r="O45" s="45">
        <v>23.61320960043243</v>
      </c>
      <c r="P45" s="45">
        <v>53.90687085727814</v>
      </c>
      <c r="Q45" s="45">
        <v>38.24248129696482</v>
      </c>
      <c r="R45" s="45">
        <v>66.42749600558066</v>
      </c>
      <c r="S45" s="45">
        <v>14.674639701865944</v>
      </c>
      <c r="T45" s="45">
        <v>0.06619534587322067</v>
      </c>
      <c r="U45" s="45">
        <v>0</v>
      </c>
      <c r="V45" s="45"/>
      <c r="W45" s="45"/>
      <c r="X45" s="45"/>
      <c r="Y45" s="45"/>
      <c r="Z45" s="45"/>
      <c r="AA45" s="45"/>
      <c r="AB45"/>
      <c r="AC45"/>
      <c r="AD45"/>
      <c r="AE45"/>
      <c r="AF45"/>
      <c r="AG45"/>
      <c r="AH45"/>
      <c r="AI45"/>
      <c r="AJ45"/>
      <c r="AK45"/>
      <c r="AL45"/>
      <c r="AM45"/>
      <c r="AN45"/>
    </row>
    <row r="46" spans="1:40" s="85" customFormat="1" ht="11.25">
      <c r="A46" s="102">
        <v>27</v>
      </c>
      <c r="B46" s="113" t="s">
        <v>292</v>
      </c>
      <c r="C46" s="115" t="s">
        <v>293</v>
      </c>
      <c r="D46" s="115" t="s">
        <v>207</v>
      </c>
      <c r="E46" s="45">
        <v>6987</v>
      </c>
      <c r="F46" s="45">
        <v>4631.770538995064</v>
      </c>
      <c r="G46" s="45">
        <v>1687.2895833110197</v>
      </c>
      <c r="H46" s="45">
        <v>392.63738785432867</v>
      </c>
      <c r="I46" s="45">
        <v>275.07797193588806</v>
      </c>
      <c r="J46" s="45">
        <v>0.224517903697181</v>
      </c>
      <c r="K46" s="45">
        <v>0</v>
      </c>
      <c r="L46" s="45">
        <v>4631.770538995064</v>
      </c>
      <c r="M46" s="45">
        <v>1525.3423239237777</v>
      </c>
      <c r="N46" s="45">
        <v>161.94725938724181</v>
      </c>
      <c r="O46" s="45">
        <v>80.09004634865116</v>
      </c>
      <c r="P46" s="45">
        <v>182.8384983882536</v>
      </c>
      <c r="Q46" s="45">
        <v>129.7088431174239</v>
      </c>
      <c r="R46" s="45">
        <v>225.30529834514178</v>
      </c>
      <c r="S46" s="45">
        <v>49.77267359074628</v>
      </c>
      <c r="T46" s="45">
        <v>0.224517903697181</v>
      </c>
      <c r="U46" s="45">
        <v>0</v>
      </c>
      <c r="V46" s="45"/>
      <c r="W46" s="45"/>
      <c r="X46" s="45"/>
      <c r="Y46" s="45"/>
      <c r="Z46" s="45"/>
      <c r="AA46" s="45"/>
      <c r="AB46"/>
      <c r="AC46"/>
      <c r="AD46"/>
      <c r="AE46"/>
      <c r="AF46"/>
      <c r="AG46"/>
      <c r="AH46"/>
      <c r="AI46"/>
      <c r="AJ46"/>
      <c r="AK46"/>
      <c r="AL46"/>
      <c r="AM46"/>
      <c r="AN46"/>
    </row>
    <row r="47" spans="1:40" s="85" customFormat="1" ht="11.25">
      <c r="A47" s="102"/>
      <c r="B47" s="84"/>
      <c r="C47" s="84"/>
      <c r="D47" s="103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/>
      <c r="AC47"/>
      <c r="AD47"/>
      <c r="AE47"/>
      <c r="AF47"/>
      <c r="AG47"/>
      <c r="AH47"/>
      <c r="AI47"/>
      <c r="AJ47"/>
      <c r="AK47"/>
      <c r="AL47"/>
      <c r="AM47"/>
      <c r="AN47"/>
    </row>
    <row r="48" spans="1:40" s="85" customFormat="1" ht="52.5">
      <c r="A48" s="102">
        <v>28</v>
      </c>
      <c r="B48" s="114" t="s">
        <v>294</v>
      </c>
      <c r="C48" s="101" t="s">
        <v>295</v>
      </c>
      <c r="D48" s="103" t="s">
        <v>36</v>
      </c>
      <c r="E48" s="45">
        <f aca="true" t="shared" si="3" ref="E48:U48">(E31+E32+E33+E34+E35+E36+E37+E38+E39+E40+E41+E42+E43+E44+E45+E46)</f>
        <v>537364</v>
      </c>
      <c r="F48" s="45">
        <f t="shared" si="3"/>
        <v>356225.3819831893</v>
      </c>
      <c r="G48" s="45">
        <f t="shared" si="3"/>
        <v>129767.95186007481</v>
      </c>
      <c r="H48" s="45">
        <f t="shared" si="3"/>
        <v>30197.394774145338</v>
      </c>
      <c r="I48" s="45">
        <f t="shared" si="3"/>
        <v>21156.003908881714</v>
      </c>
      <c r="J48" s="45">
        <f t="shared" si="3"/>
        <v>17.267473708649202</v>
      </c>
      <c r="K48" s="45">
        <f t="shared" si="3"/>
        <v>0</v>
      </c>
      <c r="L48" s="45">
        <f t="shared" si="3"/>
        <v>356225.3819831893</v>
      </c>
      <c r="M48" s="45">
        <f t="shared" si="3"/>
        <v>117312.73115113455</v>
      </c>
      <c r="N48" s="45">
        <f t="shared" si="3"/>
        <v>12455.220708940293</v>
      </c>
      <c r="O48" s="45">
        <f t="shared" si="3"/>
        <v>6159.654739673191</v>
      </c>
      <c r="P48" s="45">
        <f t="shared" si="3"/>
        <v>14061.947452111854</v>
      </c>
      <c r="Q48" s="45">
        <f t="shared" si="3"/>
        <v>9975.792582360293</v>
      </c>
      <c r="R48" s="45">
        <f t="shared" si="3"/>
        <v>17328.03153570041</v>
      </c>
      <c r="S48" s="45">
        <f t="shared" si="3"/>
        <v>3827.9723731813056</v>
      </c>
      <c r="T48" s="45">
        <f t="shared" si="3"/>
        <v>17.267473708649202</v>
      </c>
      <c r="U48" s="45">
        <f t="shared" si="3"/>
        <v>0</v>
      </c>
      <c r="V48" s="45"/>
      <c r="W48" s="45"/>
      <c r="X48" s="45"/>
      <c r="Y48" s="45"/>
      <c r="Z48" s="45"/>
      <c r="AA48" s="45"/>
      <c r="AB48"/>
      <c r="AC48"/>
      <c r="AD48"/>
      <c r="AE48"/>
      <c r="AF48"/>
      <c r="AG48"/>
      <c r="AH48"/>
      <c r="AI48"/>
      <c r="AJ48"/>
      <c r="AK48"/>
      <c r="AL48"/>
      <c r="AM48"/>
      <c r="AN48"/>
    </row>
    <row r="49" spans="1:40" s="85" customFormat="1" ht="11.25">
      <c r="A49" s="102"/>
      <c r="B49" s="120"/>
      <c r="C49" s="102"/>
      <c r="D49" s="103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/>
      <c r="AC49"/>
      <c r="AD49"/>
      <c r="AE49"/>
      <c r="AF49"/>
      <c r="AG49"/>
      <c r="AH49"/>
      <c r="AI49"/>
      <c r="AJ49"/>
      <c r="AK49"/>
      <c r="AL49"/>
      <c r="AM49"/>
      <c r="AN49"/>
    </row>
    <row r="50" spans="1:40" s="85" customFormat="1" ht="11.25">
      <c r="A50" s="102"/>
      <c r="B50" s="121" t="s">
        <v>296</v>
      </c>
      <c r="C50" s="102"/>
      <c r="D50" s="103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/>
      <c r="AC50"/>
      <c r="AD50"/>
      <c r="AE50"/>
      <c r="AF50"/>
      <c r="AG50"/>
      <c r="AH50"/>
      <c r="AI50"/>
      <c r="AJ50"/>
      <c r="AK50"/>
      <c r="AL50"/>
      <c r="AM50"/>
      <c r="AN50"/>
    </row>
    <row r="51" spans="1:40" s="85" customFormat="1" ht="11.25">
      <c r="A51" s="102"/>
      <c r="B51" s="119"/>
      <c r="C51" s="102"/>
      <c r="D51" s="103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/>
      <c r="AC51"/>
      <c r="AD51"/>
      <c r="AE51"/>
      <c r="AF51"/>
      <c r="AG51"/>
      <c r="AH51"/>
      <c r="AI51"/>
      <c r="AJ51"/>
      <c r="AK51"/>
      <c r="AL51"/>
      <c r="AM51"/>
      <c r="AN51"/>
    </row>
    <row r="52" spans="1:40" s="85" customFormat="1" ht="11.25">
      <c r="A52" s="102">
        <v>29</v>
      </c>
      <c r="B52" s="113" t="s">
        <v>263</v>
      </c>
      <c r="C52" s="115" t="s">
        <v>297</v>
      </c>
      <c r="D52" s="115" t="s">
        <v>298</v>
      </c>
      <c r="E52" s="45">
        <v>5199</v>
      </c>
      <c r="F52" s="45">
        <v>2981.0633037884936</v>
      </c>
      <c r="G52" s="45">
        <v>1387.9650041000439</v>
      </c>
      <c r="H52" s="45">
        <v>221.88837439828774</v>
      </c>
      <c r="I52" s="45">
        <v>607.8990600957959</v>
      </c>
      <c r="J52" s="45">
        <v>0.18425761737858165</v>
      </c>
      <c r="K52" s="45">
        <v>0</v>
      </c>
      <c r="L52" s="45">
        <v>2981.0633037884936</v>
      </c>
      <c r="M52" s="45">
        <v>1150.7944741874578</v>
      </c>
      <c r="N52" s="45">
        <v>237.17052991258606</v>
      </c>
      <c r="O52" s="45">
        <v>47.74431919768068</v>
      </c>
      <c r="P52" s="45">
        <v>82.97105730651478</v>
      </c>
      <c r="Q52" s="45">
        <v>91.17299789409225</v>
      </c>
      <c r="R52" s="45">
        <v>475.5878991878906</v>
      </c>
      <c r="S52" s="45">
        <v>132.3111609079053</v>
      </c>
      <c r="T52" s="45">
        <v>0.18425761737858165</v>
      </c>
      <c r="U52" s="45">
        <v>0</v>
      </c>
      <c r="V52" s="45"/>
      <c r="W52" s="45"/>
      <c r="X52" s="45"/>
      <c r="Y52" s="45"/>
      <c r="Z52" s="45"/>
      <c r="AA52" s="45"/>
      <c r="AB52"/>
      <c r="AC52"/>
      <c r="AD52"/>
      <c r="AE52"/>
      <c r="AF52"/>
      <c r="AG52"/>
      <c r="AH52"/>
      <c r="AI52"/>
      <c r="AJ52"/>
      <c r="AK52"/>
      <c r="AL52"/>
      <c r="AM52"/>
      <c r="AN52"/>
    </row>
    <row r="53" spans="1:40" s="85" customFormat="1" ht="11.25">
      <c r="A53" s="102">
        <v>30</v>
      </c>
      <c r="B53" s="113" t="s">
        <v>104</v>
      </c>
      <c r="C53" s="115" t="s">
        <v>299</v>
      </c>
      <c r="D53" s="115" t="s">
        <v>298</v>
      </c>
      <c r="E53" s="45">
        <v>70688</v>
      </c>
      <c r="F53" s="45">
        <v>40531.91052475496</v>
      </c>
      <c r="G53" s="45">
        <v>18871.41185032197</v>
      </c>
      <c r="H53" s="45">
        <v>3016.896597319901</v>
      </c>
      <c r="I53" s="45">
        <v>8265.275776120721</v>
      </c>
      <c r="J53" s="45">
        <v>2.5052514824499292</v>
      </c>
      <c r="K53" s="45">
        <v>0</v>
      </c>
      <c r="L53" s="45">
        <v>40531.91052475496</v>
      </c>
      <c r="M53" s="45">
        <v>15646.732023728224</v>
      </c>
      <c r="N53" s="45">
        <v>3224.679826593746</v>
      </c>
      <c r="O53" s="45">
        <v>649.1537671563094</v>
      </c>
      <c r="P53" s="45">
        <v>1128.1127330030617</v>
      </c>
      <c r="Q53" s="45">
        <v>1239.6300971605297</v>
      </c>
      <c r="R53" s="45">
        <v>6466.31225577873</v>
      </c>
      <c r="S53" s="45">
        <v>1798.9635203419907</v>
      </c>
      <c r="T53" s="45">
        <v>2.5052514824499292</v>
      </c>
      <c r="U53" s="45">
        <v>0</v>
      </c>
      <c r="V53" s="45"/>
      <c r="W53" s="45"/>
      <c r="X53" s="45"/>
      <c r="Y53" s="45"/>
      <c r="Z53" s="45"/>
      <c r="AA53" s="45"/>
      <c r="AB53"/>
      <c r="AC53"/>
      <c r="AD53"/>
      <c r="AE53"/>
      <c r="AF53"/>
      <c r="AG53"/>
      <c r="AH53"/>
      <c r="AI53"/>
      <c r="AJ53"/>
      <c r="AK53"/>
      <c r="AL53"/>
      <c r="AM53"/>
      <c r="AN53"/>
    </row>
    <row r="54" spans="1:40" s="85" customFormat="1" ht="11.25">
      <c r="A54" s="102">
        <v>31</v>
      </c>
      <c r="B54" s="113" t="s">
        <v>270</v>
      </c>
      <c r="C54" s="115" t="s">
        <v>300</v>
      </c>
      <c r="D54" s="115" t="s">
        <v>298</v>
      </c>
      <c r="E54" s="45">
        <v>91411</v>
      </c>
      <c r="F54" s="45">
        <v>52414.30614783804</v>
      </c>
      <c r="G54" s="45">
        <v>24403.783225579748</v>
      </c>
      <c r="H54" s="45">
        <v>3901.3345243550457</v>
      </c>
      <c r="I54" s="45">
        <v>10688.336407466208</v>
      </c>
      <c r="J54" s="45">
        <v>3.2396947609527853</v>
      </c>
      <c r="K54" s="45">
        <v>0</v>
      </c>
      <c r="L54" s="45">
        <v>52414.30614783804</v>
      </c>
      <c r="M54" s="45">
        <v>20233.75142911131</v>
      </c>
      <c r="N54" s="45">
        <v>4170.031796468436</v>
      </c>
      <c r="O54" s="45">
        <v>839.4606582379668</v>
      </c>
      <c r="P54" s="45">
        <v>1458.8319521919261</v>
      </c>
      <c r="Q54" s="45">
        <v>1603.0419139251526</v>
      </c>
      <c r="R54" s="45">
        <v>8361.986045905805</v>
      </c>
      <c r="S54" s="45">
        <v>2326.3503615604022</v>
      </c>
      <c r="T54" s="45">
        <v>3.2396947609527853</v>
      </c>
      <c r="U54" s="45">
        <v>0</v>
      </c>
      <c r="V54" s="45"/>
      <c r="W54" s="45"/>
      <c r="X54" s="45"/>
      <c r="Y54" s="45"/>
      <c r="Z54" s="45"/>
      <c r="AA54" s="45"/>
      <c r="AB54"/>
      <c r="AC54"/>
      <c r="AD54"/>
      <c r="AE54"/>
      <c r="AF54"/>
      <c r="AG54"/>
      <c r="AH54"/>
      <c r="AI54"/>
      <c r="AJ54"/>
      <c r="AK54"/>
      <c r="AL54"/>
      <c r="AM54"/>
      <c r="AN54"/>
    </row>
    <row r="55" spans="1:40" s="85" customFormat="1" ht="11.25">
      <c r="A55" s="102">
        <v>32</v>
      </c>
      <c r="B55" s="113" t="s">
        <v>301</v>
      </c>
      <c r="C55" s="115" t="s">
        <v>302</v>
      </c>
      <c r="D55" s="115" t="s">
        <v>298</v>
      </c>
      <c r="E55" s="45">
        <v>56816</v>
      </c>
      <c r="F55" s="45">
        <v>32577.82124794134</v>
      </c>
      <c r="G55" s="45">
        <v>15168.036097893459</v>
      </c>
      <c r="H55" s="45">
        <v>2424.8528332012147</v>
      </c>
      <c r="I55" s="45">
        <v>6643.276206655653</v>
      </c>
      <c r="J55" s="45">
        <v>2.0136143083249656</v>
      </c>
      <c r="K55" s="45">
        <v>0</v>
      </c>
      <c r="L55" s="45">
        <v>32577.82124794134</v>
      </c>
      <c r="M55" s="45">
        <v>12576.175965653896</v>
      </c>
      <c r="N55" s="45">
        <v>2591.8601322395634</v>
      </c>
      <c r="O55" s="45">
        <v>521.7621157021399</v>
      </c>
      <c r="P55" s="45">
        <v>906.7289078528456</v>
      </c>
      <c r="Q55" s="45">
        <v>996.3618096462293</v>
      </c>
      <c r="R55" s="45">
        <v>5197.346043519753</v>
      </c>
      <c r="S55" s="45">
        <v>1445.9301631359008</v>
      </c>
      <c r="T55" s="45">
        <v>2.0136143083249656</v>
      </c>
      <c r="U55" s="45">
        <v>0</v>
      </c>
      <c r="V55" s="45"/>
      <c r="W55" s="45"/>
      <c r="X55" s="45"/>
      <c r="Y55" s="45"/>
      <c r="Z55" s="45"/>
      <c r="AA55" s="45"/>
      <c r="AB55"/>
      <c r="AC55"/>
      <c r="AD55"/>
      <c r="AE55"/>
      <c r="AF55"/>
      <c r="AG55"/>
      <c r="AH55"/>
      <c r="AI55"/>
      <c r="AJ55"/>
      <c r="AK55"/>
      <c r="AL55"/>
      <c r="AM55"/>
      <c r="AN55"/>
    </row>
    <row r="56" spans="1:40" s="85" customFormat="1" ht="11.25">
      <c r="A56" s="102">
        <v>33</v>
      </c>
      <c r="B56" s="113" t="s">
        <v>303</v>
      </c>
      <c r="C56" s="115" t="s">
        <v>304</v>
      </c>
      <c r="D56" s="115" t="s">
        <v>298</v>
      </c>
      <c r="E56" s="45">
        <v>113411</v>
      </c>
      <c r="F56" s="45">
        <v>65028.92293632561</v>
      </c>
      <c r="G56" s="45">
        <v>30277.072336985977</v>
      </c>
      <c r="H56" s="45">
        <v>4840.273596630931</v>
      </c>
      <c r="I56" s="45">
        <v>13260.711733895812</v>
      </c>
      <c r="J56" s="45">
        <v>4.019396161669999</v>
      </c>
      <c r="K56" s="45">
        <v>0</v>
      </c>
      <c r="L56" s="45">
        <v>65028.92293632561</v>
      </c>
      <c r="M56" s="45">
        <v>25103.43375881396</v>
      </c>
      <c r="N56" s="45">
        <v>5173.638578172013</v>
      </c>
      <c r="O56" s="45">
        <v>1041.4947075453288</v>
      </c>
      <c r="P56" s="45">
        <v>1809.9308675108962</v>
      </c>
      <c r="Q56" s="45">
        <v>1988.8480215747063</v>
      </c>
      <c r="R56" s="45">
        <v>10374.47571355989</v>
      </c>
      <c r="S56" s="45">
        <v>2886.2360203359203</v>
      </c>
      <c r="T56" s="45">
        <v>4.019396161669999</v>
      </c>
      <c r="U56" s="45">
        <v>0</v>
      </c>
      <c r="V56" s="45"/>
      <c r="W56" s="45"/>
      <c r="X56" s="45"/>
      <c r="Y56" s="45"/>
      <c r="Z56" s="45"/>
      <c r="AA56" s="45"/>
      <c r="AB56"/>
      <c r="AC56"/>
      <c r="AD56"/>
      <c r="AE56"/>
      <c r="AF56"/>
      <c r="AG56"/>
      <c r="AH56"/>
      <c r="AI56"/>
      <c r="AJ56"/>
      <c r="AK56"/>
      <c r="AL56"/>
      <c r="AM56"/>
      <c r="AN56"/>
    </row>
    <row r="57" spans="1:40" s="85" customFormat="1" ht="11.25">
      <c r="A57" s="102">
        <v>34</v>
      </c>
      <c r="B57" s="113" t="s">
        <v>292</v>
      </c>
      <c r="C57" s="115" t="s">
        <v>305</v>
      </c>
      <c r="D57" s="115" t="s">
        <v>298</v>
      </c>
      <c r="E57" s="45">
        <v>39818</v>
      </c>
      <c r="F57" s="45">
        <v>22831.309603818085</v>
      </c>
      <c r="G57" s="45">
        <v>10630.119356271503</v>
      </c>
      <c r="H57" s="45">
        <v>1699.3943627218737</v>
      </c>
      <c r="I57" s="45">
        <v>4655.76548853518</v>
      </c>
      <c r="J57" s="45">
        <v>1.4111886533526379</v>
      </c>
      <c r="K57" s="45">
        <v>0</v>
      </c>
      <c r="L57" s="45">
        <v>22831.309603818085</v>
      </c>
      <c r="M57" s="45">
        <v>8813.682318368184</v>
      </c>
      <c r="N57" s="45">
        <v>1816.437037903318</v>
      </c>
      <c r="O57" s="45">
        <v>365.66326251456996</v>
      </c>
      <c r="P57" s="45">
        <v>635.457118644125</v>
      </c>
      <c r="Q57" s="45">
        <v>698.2739815631786</v>
      </c>
      <c r="R57" s="45">
        <v>3642.4233448477453</v>
      </c>
      <c r="S57" s="45">
        <v>1013.3421436874347</v>
      </c>
      <c r="T57" s="45">
        <v>1.4111886533526379</v>
      </c>
      <c r="U57" s="45">
        <v>0</v>
      </c>
      <c r="V57" s="45"/>
      <c r="W57" s="45"/>
      <c r="X57" s="45"/>
      <c r="Y57" s="45"/>
      <c r="Z57" s="45"/>
      <c r="AA57" s="45"/>
      <c r="AB57"/>
      <c r="AC57"/>
      <c r="AD57"/>
      <c r="AE57"/>
      <c r="AF57"/>
      <c r="AG57"/>
      <c r="AH57"/>
      <c r="AI57"/>
      <c r="AJ57"/>
      <c r="AK57"/>
      <c r="AL57"/>
      <c r="AM57"/>
      <c r="AN57"/>
    </row>
    <row r="58" spans="1:40" s="85" customFormat="1" ht="11.25">
      <c r="A58" s="102"/>
      <c r="B58" s="84"/>
      <c r="C58" s="84"/>
      <c r="D58" s="122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/>
      <c r="AC58"/>
      <c r="AD58"/>
      <c r="AE58"/>
      <c r="AF58"/>
      <c r="AG58"/>
      <c r="AH58"/>
      <c r="AI58"/>
      <c r="AJ58"/>
      <c r="AK58"/>
      <c r="AL58"/>
      <c r="AM58"/>
      <c r="AN58"/>
    </row>
    <row r="59" spans="1:40" s="85" customFormat="1" ht="21">
      <c r="A59" s="102">
        <v>35</v>
      </c>
      <c r="B59" s="114" t="s">
        <v>306</v>
      </c>
      <c r="C59" s="101" t="s">
        <v>307</v>
      </c>
      <c r="D59" s="103" t="s">
        <v>36</v>
      </c>
      <c r="E59" s="45">
        <f aca="true" t="shared" si="4" ref="E59:U59">(E52+E53+E54+E55+E56+E57)</f>
        <v>377343</v>
      </c>
      <c r="F59" s="45">
        <f t="shared" si="4"/>
        <v>216365.33376446652</v>
      </c>
      <c r="G59" s="45">
        <f t="shared" si="4"/>
        <v>100738.3878711527</v>
      </c>
      <c r="H59" s="45">
        <f t="shared" si="4"/>
        <v>16104.640288627254</v>
      </c>
      <c r="I59" s="45">
        <f t="shared" si="4"/>
        <v>44121.26467276937</v>
      </c>
      <c r="J59" s="45">
        <f t="shared" si="4"/>
        <v>13.373402984128898</v>
      </c>
      <c r="K59" s="45">
        <f t="shared" si="4"/>
        <v>0</v>
      </c>
      <c r="L59" s="45">
        <f t="shared" si="4"/>
        <v>216365.33376446652</v>
      </c>
      <c r="M59" s="45">
        <f t="shared" si="4"/>
        <v>83524.56996986303</v>
      </c>
      <c r="N59" s="45">
        <f t="shared" si="4"/>
        <v>17213.81790128966</v>
      </c>
      <c r="O59" s="45">
        <f t="shared" si="4"/>
        <v>3465.2788303539955</v>
      </c>
      <c r="P59" s="45">
        <f t="shared" si="4"/>
        <v>6022.03263650937</v>
      </c>
      <c r="Q59" s="45">
        <f t="shared" si="4"/>
        <v>6617.328821763888</v>
      </c>
      <c r="R59" s="45">
        <f t="shared" si="4"/>
        <v>34518.13130279982</v>
      </c>
      <c r="S59" s="45">
        <f t="shared" si="4"/>
        <v>9603.133369969553</v>
      </c>
      <c r="T59" s="45">
        <f t="shared" si="4"/>
        <v>13.373402984128898</v>
      </c>
      <c r="U59" s="45">
        <f t="shared" si="4"/>
        <v>0</v>
      </c>
      <c r="V59" s="45"/>
      <c r="W59" s="45"/>
      <c r="X59" s="45"/>
      <c r="Y59" s="45"/>
      <c r="Z59" s="45"/>
      <c r="AA59" s="45"/>
      <c r="AB59"/>
      <c r="AC59"/>
      <c r="AD59"/>
      <c r="AE59"/>
      <c r="AF59"/>
      <c r="AG59"/>
      <c r="AH59"/>
      <c r="AI59"/>
      <c r="AJ59"/>
      <c r="AK59"/>
      <c r="AL59"/>
      <c r="AM59"/>
      <c r="AN59"/>
    </row>
    <row r="60" spans="1:40" s="85" customFormat="1" ht="11.25">
      <c r="A60" s="102"/>
      <c r="B60" s="120"/>
      <c r="C60" s="102"/>
      <c r="D60" s="103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0" s="85" customFormat="1" ht="11.25">
      <c r="A61" s="102"/>
      <c r="B61" s="121" t="s">
        <v>308</v>
      </c>
      <c r="C61" s="102"/>
      <c r="D61" s="103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1:40" s="85" customFormat="1" ht="11.25">
      <c r="A62" s="102"/>
      <c r="B62" s="116"/>
      <c r="C62" s="52"/>
      <c r="D62" s="123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1:40" s="85" customFormat="1" ht="11.25">
      <c r="A63" s="102">
        <v>36</v>
      </c>
      <c r="B63" s="113" t="s">
        <v>309</v>
      </c>
      <c r="C63" s="115" t="s">
        <v>310</v>
      </c>
      <c r="D63" s="115" t="s">
        <v>311</v>
      </c>
      <c r="E63" s="45">
        <v>506010</v>
      </c>
      <c r="F63" s="45">
        <v>399574.7260226622</v>
      </c>
      <c r="G63" s="45">
        <v>84564.93861160087</v>
      </c>
      <c r="H63" s="45">
        <v>8746.6110705388</v>
      </c>
      <c r="I63" s="45">
        <v>13092.155214053813</v>
      </c>
      <c r="J63" s="45">
        <v>31.56908114426969</v>
      </c>
      <c r="K63" s="45">
        <v>0</v>
      </c>
      <c r="L63" s="45">
        <v>399574.7260226622</v>
      </c>
      <c r="M63" s="45">
        <v>74377.63098363603</v>
      </c>
      <c r="N63" s="45">
        <v>10187.30762796484</v>
      </c>
      <c r="O63" s="45">
        <v>2077.9385190642683</v>
      </c>
      <c r="P63" s="45">
        <v>4520.79570906779</v>
      </c>
      <c r="Q63" s="45">
        <v>2147.8768424067425</v>
      </c>
      <c r="R63" s="45">
        <v>10352.692800758228</v>
      </c>
      <c r="S63" s="45">
        <v>2739.462413295585</v>
      </c>
      <c r="T63" s="45">
        <v>31.56908114426969</v>
      </c>
      <c r="U63" s="45">
        <v>0</v>
      </c>
      <c r="V63" s="45"/>
      <c r="W63" s="45"/>
      <c r="X63" s="45"/>
      <c r="Y63" s="45"/>
      <c r="Z63" s="45"/>
      <c r="AA63" s="45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:40" s="85" customFormat="1" ht="11.25">
      <c r="A64" s="102">
        <v>37</v>
      </c>
      <c r="B64" s="113" t="s">
        <v>312</v>
      </c>
      <c r="C64" s="115" t="s">
        <v>313</v>
      </c>
      <c r="D64" s="115" t="s">
        <v>314</v>
      </c>
      <c r="E64" s="45">
        <v>101670</v>
      </c>
      <c r="F64" s="45">
        <v>49635.22435538472</v>
      </c>
      <c r="G64" s="45">
        <v>24171.96043597549</v>
      </c>
      <c r="H64" s="45">
        <v>6701.535177461574</v>
      </c>
      <c r="I64" s="45">
        <v>21155.841834936342</v>
      </c>
      <c r="J64" s="45">
        <v>5.438196241870246</v>
      </c>
      <c r="K64" s="45">
        <v>0</v>
      </c>
      <c r="L64" s="45">
        <v>49635.22435538472</v>
      </c>
      <c r="M64" s="45">
        <v>19278.076654857814</v>
      </c>
      <c r="N64" s="45">
        <v>4893.883781117674</v>
      </c>
      <c r="O64" s="45">
        <v>1433.5906047000626</v>
      </c>
      <c r="P64" s="45">
        <v>2207.7976115169</v>
      </c>
      <c r="Q64" s="45">
        <v>3060.1469612446117</v>
      </c>
      <c r="R64" s="45">
        <v>17327.575003609927</v>
      </c>
      <c r="S64" s="45">
        <v>3828.2668313264153</v>
      </c>
      <c r="T64" s="45">
        <v>5.438196241870246</v>
      </c>
      <c r="U64" s="45">
        <v>0</v>
      </c>
      <c r="V64" s="45"/>
      <c r="W64" s="45"/>
      <c r="X64" s="45"/>
      <c r="Y64" s="45"/>
      <c r="Z64" s="45"/>
      <c r="AA64" s="45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spans="1:40" s="85" customFormat="1" ht="11.25">
      <c r="A65" s="102">
        <v>38</v>
      </c>
      <c r="B65" s="113" t="s">
        <v>315</v>
      </c>
      <c r="C65" s="115" t="s">
        <v>316</v>
      </c>
      <c r="D65" s="115" t="s">
        <v>317</v>
      </c>
      <c r="E65" s="45">
        <v>6575726</v>
      </c>
      <c r="F65" s="45">
        <v>4573035.0677349055</v>
      </c>
      <c r="G65" s="45">
        <v>1553398.4593399174</v>
      </c>
      <c r="H65" s="45">
        <v>230279.22023908244</v>
      </c>
      <c r="I65" s="45">
        <v>218813.96800796068</v>
      </c>
      <c r="J65" s="45">
        <v>199.28467813445775</v>
      </c>
      <c r="K65" s="45">
        <v>0</v>
      </c>
      <c r="L65" s="45">
        <v>4573035.0677349055</v>
      </c>
      <c r="M65" s="45">
        <v>1226227.9511343632</v>
      </c>
      <c r="N65" s="45">
        <v>327170.50820555404</v>
      </c>
      <c r="O65" s="45">
        <v>60906.49941406523</v>
      </c>
      <c r="P65" s="45">
        <v>126190.66822793019</v>
      </c>
      <c r="Q65" s="45">
        <v>43182.05259708704</v>
      </c>
      <c r="R65" s="45">
        <v>174600.70581516012</v>
      </c>
      <c r="S65" s="45">
        <v>44213.262192800554</v>
      </c>
      <c r="T65" s="45">
        <v>199.28467813445775</v>
      </c>
      <c r="U65" s="45">
        <v>0</v>
      </c>
      <c r="V65" s="45"/>
      <c r="W65" s="45"/>
      <c r="X65" s="45"/>
      <c r="Y65" s="45"/>
      <c r="Z65" s="45"/>
      <c r="AA65" s="45"/>
      <c r="AB65"/>
      <c r="AC65"/>
      <c r="AD65"/>
      <c r="AE65"/>
      <c r="AF65"/>
      <c r="AG65"/>
      <c r="AH65"/>
      <c r="AI65"/>
      <c r="AJ65"/>
      <c r="AK65"/>
      <c r="AL65"/>
      <c r="AM65"/>
      <c r="AN65"/>
    </row>
    <row r="66" spans="1:40" s="85" customFormat="1" ht="11.25">
      <c r="A66" s="102">
        <v>39</v>
      </c>
      <c r="B66" s="113" t="s">
        <v>270</v>
      </c>
      <c r="C66" s="115" t="s">
        <v>318</v>
      </c>
      <c r="D66" s="115" t="s">
        <v>103</v>
      </c>
      <c r="E66" s="45">
        <v>1269560</v>
      </c>
      <c r="F66" s="45">
        <v>727955.1313632852</v>
      </c>
      <c r="G66" s="45">
        <v>338931.4965580403</v>
      </c>
      <c r="H66" s="45">
        <v>54183.61311811699</v>
      </c>
      <c r="I66" s="45">
        <v>148444.76451918037</v>
      </c>
      <c r="J66" s="45">
        <v>44.99444137702484</v>
      </c>
      <c r="K66" s="45">
        <v>0</v>
      </c>
      <c r="L66" s="45">
        <v>727955.1313632852</v>
      </c>
      <c r="M66" s="45">
        <v>281016.0862953316</v>
      </c>
      <c r="N66" s="45">
        <v>57915.41026270874</v>
      </c>
      <c r="O66" s="45">
        <v>11658.833983575205</v>
      </c>
      <c r="P66" s="45">
        <v>20260.96086056144</v>
      </c>
      <c r="Q66" s="45">
        <v>22263.818273980338</v>
      </c>
      <c r="R66" s="45">
        <v>116135.29011213282</v>
      </c>
      <c r="S66" s="45">
        <v>32309.474407047557</v>
      </c>
      <c r="T66" s="45">
        <v>44.99444137702484</v>
      </c>
      <c r="U66" s="45">
        <v>0</v>
      </c>
      <c r="V66" s="45"/>
      <c r="W66" s="45"/>
      <c r="X66" s="45"/>
      <c r="Y66" s="45"/>
      <c r="Z66" s="45"/>
      <c r="AA66" s="45"/>
      <c r="AB66"/>
      <c r="AC66"/>
      <c r="AD66"/>
      <c r="AE66"/>
      <c r="AF66"/>
      <c r="AG66"/>
      <c r="AH66"/>
      <c r="AI66"/>
      <c r="AJ66"/>
      <c r="AK66"/>
      <c r="AL66"/>
      <c r="AM66"/>
      <c r="AN66"/>
    </row>
    <row r="67" spans="1:40" s="85" customFormat="1" ht="11.25">
      <c r="A67" s="102">
        <v>40</v>
      </c>
      <c r="B67" s="113" t="s">
        <v>319</v>
      </c>
      <c r="C67" s="115" t="s">
        <v>320</v>
      </c>
      <c r="D67" s="115" t="s">
        <v>321</v>
      </c>
      <c r="E67" s="45">
        <v>96743</v>
      </c>
      <c r="F67" s="45">
        <v>169.73499826083182</v>
      </c>
      <c r="G67" s="45">
        <v>65894.79778114017</v>
      </c>
      <c r="H67" s="45">
        <v>16698.97661120168</v>
      </c>
      <c r="I67" s="45">
        <v>13765.575691008207</v>
      </c>
      <c r="J67" s="45">
        <v>213.91491838910736</v>
      </c>
      <c r="K67" s="45">
        <v>0</v>
      </c>
      <c r="L67" s="45">
        <v>169.73499826083182</v>
      </c>
      <c r="M67" s="45">
        <v>55365.83247313062</v>
      </c>
      <c r="N67" s="45">
        <v>10528.965308009549</v>
      </c>
      <c r="O67" s="45">
        <v>4259.14931467844</v>
      </c>
      <c r="P67" s="45">
        <v>10069.63565124259</v>
      </c>
      <c r="Q67" s="45">
        <v>2370.191645280649</v>
      </c>
      <c r="R67" s="45">
        <v>10935.242402027961</v>
      </c>
      <c r="S67" s="45">
        <v>2830.3332889802455</v>
      </c>
      <c r="T67" s="45">
        <v>213.91491838910736</v>
      </c>
      <c r="U67" s="45">
        <v>0</v>
      </c>
      <c r="V67" s="45"/>
      <c r="W67" s="45"/>
      <c r="X67" s="45"/>
      <c r="Y67" s="45"/>
      <c r="Z67" s="45"/>
      <c r="AA67" s="45"/>
      <c r="AB67"/>
      <c r="AC67"/>
      <c r="AD67"/>
      <c r="AE67"/>
      <c r="AF67"/>
      <c r="AG67"/>
      <c r="AH67"/>
      <c r="AI67"/>
      <c r="AJ67"/>
      <c r="AK67"/>
      <c r="AL67"/>
      <c r="AM67"/>
      <c r="AN67"/>
    </row>
    <row r="68" spans="1:40" s="85" customFormat="1" ht="11.25">
      <c r="A68" s="102">
        <v>41</v>
      </c>
      <c r="B68" s="113" t="s">
        <v>322</v>
      </c>
      <c r="C68" s="115" t="s">
        <v>323</v>
      </c>
      <c r="D68" s="115" t="s">
        <v>324</v>
      </c>
      <c r="E68" s="45">
        <v>4469630</v>
      </c>
      <c r="F68" s="45">
        <v>3649541.5309657007</v>
      </c>
      <c r="G68" s="45">
        <v>802464.7726355364</v>
      </c>
      <c r="H68" s="45">
        <v>17578.836324186825</v>
      </c>
      <c r="I68" s="45">
        <v>0</v>
      </c>
      <c r="J68" s="45">
        <v>44.86007457579346</v>
      </c>
      <c r="K68" s="45">
        <v>0</v>
      </c>
      <c r="L68" s="45">
        <v>3649541.5309657007</v>
      </c>
      <c r="M68" s="45">
        <v>757841.9699423376</v>
      </c>
      <c r="N68" s="45">
        <v>44622.802693198784</v>
      </c>
      <c r="O68" s="45">
        <v>1609.4263815922473</v>
      </c>
      <c r="P68" s="45">
        <v>15969.409942594577</v>
      </c>
      <c r="Q68" s="45">
        <v>0</v>
      </c>
      <c r="R68" s="45">
        <v>0</v>
      </c>
      <c r="S68" s="45">
        <v>0</v>
      </c>
      <c r="T68" s="45">
        <v>44.86007457579346</v>
      </c>
      <c r="U68" s="45">
        <v>0</v>
      </c>
      <c r="V68" s="45"/>
      <c r="W68" s="45"/>
      <c r="X68" s="45"/>
      <c r="Y68" s="45"/>
      <c r="Z68" s="45"/>
      <c r="AA68" s="45"/>
      <c r="AB68"/>
      <c r="AC68"/>
      <c r="AD68"/>
      <c r="AE68"/>
      <c r="AF68"/>
      <c r="AG68"/>
      <c r="AH68"/>
      <c r="AI68"/>
      <c r="AJ68"/>
      <c r="AK68"/>
      <c r="AL68"/>
      <c r="AM68"/>
      <c r="AN68"/>
    </row>
    <row r="69" spans="1:40" s="85" customFormat="1" ht="11.25">
      <c r="A69" s="102">
        <v>42</v>
      </c>
      <c r="B69" s="113" t="s">
        <v>325</v>
      </c>
      <c r="C69" s="115" t="s">
        <v>326</v>
      </c>
      <c r="D69" s="115" t="s">
        <v>327</v>
      </c>
      <c r="E69" s="45">
        <v>4946025</v>
      </c>
      <c r="F69" s="45">
        <v>4568878.723564702</v>
      </c>
      <c r="G69" s="45">
        <v>377146.27643529844</v>
      </c>
      <c r="H69" s="45">
        <v>0</v>
      </c>
      <c r="I69" s="45">
        <v>0</v>
      </c>
      <c r="J69" s="45">
        <v>0</v>
      </c>
      <c r="K69" s="45">
        <v>0</v>
      </c>
      <c r="L69" s="45">
        <v>4568878.723564702</v>
      </c>
      <c r="M69" s="45">
        <v>377146.27643529844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/>
      <c r="W69" s="45"/>
      <c r="X69" s="45"/>
      <c r="Y69" s="45"/>
      <c r="Z69" s="45"/>
      <c r="AA69" s="45"/>
      <c r="AB69"/>
      <c r="AC69"/>
      <c r="AD69"/>
      <c r="AE69"/>
      <c r="AF69"/>
      <c r="AG69"/>
      <c r="AH69"/>
      <c r="AI69"/>
      <c r="AJ69"/>
      <c r="AK69"/>
      <c r="AL69"/>
      <c r="AM69"/>
      <c r="AN69"/>
    </row>
    <row r="70" spans="1:40" s="85" customFormat="1" ht="11.25">
      <c r="A70" s="102">
        <v>43</v>
      </c>
      <c r="B70" s="113" t="s">
        <v>328</v>
      </c>
      <c r="C70" s="115" t="s">
        <v>329</v>
      </c>
      <c r="D70" s="115" t="s">
        <v>330</v>
      </c>
      <c r="E70" s="45">
        <v>1432171</v>
      </c>
      <c r="F70" s="45">
        <v>1065190.0697295591</v>
      </c>
      <c r="G70" s="45">
        <v>292237.7177478735</v>
      </c>
      <c r="H70" s="45">
        <v>35073.24627407607</v>
      </c>
      <c r="I70" s="45">
        <v>39564.364763821104</v>
      </c>
      <c r="J70" s="45">
        <v>105.60148467011402</v>
      </c>
      <c r="K70" s="45">
        <v>0</v>
      </c>
      <c r="L70" s="45">
        <v>1065190.0697295591</v>
      </c>
      <c r="M70" s="45">
        <v>247678.69330754306</v>
      </c>
      <c r="N70" s="45">
        <v>44559.024440330424</v>
      </c>
      <c r="O70" s="45">
        <v>8870.610651402709</v>
      </c>
      <c r="P70" s="45">
        <v>19042.159420249038</v>
      </c>
      <c r="Q70" s="45">
        <v>7160.476202424324</v>
      </c>
      <c r="R70" s="45">
        <v>31271.740334568676</v>
      </c>
      <c r="S70" s="45">
        <v>8292.624429252428</v>
      </c>
      <c r="T70" s="45">
        <v>105.60148467011402</v>
      </c>
      <c r="U70" s="45">
        <v>0</v>
      </c>
      <c r="V70" s="45"/>
      <c r="W70" s="45"/>
      <c r="X70" s="45"/>
      <c r="Y70" s="45"/>
      <c r="Z70" s="45"/>
      <c r="AA70" s="45"/>
      <c r="AB70"/>
      <c r="AC70"/>
      <c r="AD70"/>
      <c r="AE70"/>
      <c r="AF70"/>
      <c r="AG70"/>
      <c r="AH70"/>
      <c r="AI70"/>
      <c r="AJ70"/>
      <c r="AK70"/>
      <c r="AL70"/>
      <c r="AM70"/>
      <c r="AN70"/>
    </row>
    <row r="71" spans="1:40" s="85" customFormat="1" ht="11.25">
      <c r="A71" s="102">
        <v>44</v>
      </c>
      <c r="B71" s="113" t="s">
        <v>60</v>
      </c>
      <c r="C71" s="115" t="s">
        <v>331</v>
      </c>
      <c r="D71" s="115" t="s">
        <v>330</v>
      </c>
      <c r="E71" s="45">
        <v>165899</v>
      </c>
      <c r="F71" s="45">
        <v>123388.87421827708</v>
      </c>
      <c r="G71" s="45">
        <v>33852.06454861497</v>
      </c>
      <c r="H71" s="45">
        <v>4062.794515196121</v>
      </c>
      <c r="I71" s="45">
        <v>4583.034113910389</v>
      </c>
      <c r="J71" s="45">
        <v>12.232604001398748</v>
      </c>
      <c r="K71" s="45">
        <v>0</v>
      </c>
      <c r="L71" s="45">
        <v>123388.87421827708</v>
      </c>
      <c r="M71" s="45">
        <v>28690.46192181526</v>
      </c>
      <c r="N71" s="45">
        <v>5161.602626799716</v>
      </c>
      <c r="O71" s="45">
        <v>1027.5486910830184</v>
      </c>
      <c r="P71" s="45">
        <v>2205.794703048654</v>
      </c>
      <c r="Q71" s="45">
        <v>829.4511210644488</v>
      </c>
      <c r="R71" s="45">
        <v>3622.4378581640094</v>
      </c>
      <c r="S71" s="45">
        <v>960.5962557463799</v>
      </c>
      <c r="T71" s="45">
        <v>12.232604001398748</v>
      </c>
      <c r="U71" s="45">
        <v>0</v>
      </c>
      <c r="V71" s="45"/>
      <c r="W71" s="45"/>
      <c r="X71" s="45"/>
      <c r="Y71" s="45"/>
      <c r="Z71" s="45"/>
      <c r="AA71" s="45"/>
      <c r="AB71"/>
      <c r="AC71"/>
      <c r="AD71"/>
      <c r="AE71"/>
      <c r="AF71"/>
      <c r="AG71"/>
      <c r="AH71"/>
      <c r="AI71"/>
      <c r="AJ71"/>
      <c r="AK71"/>
      <c r="AL71"/>
      <c r="AM71"/>
      <c r="AN71"/>
    </row>
    <row r="72" spans="1:40" s="85" customFormat="1" ht="11.25">
      <c r="A72" s="102">
        <v>45</v>
      </c>
      <c r="B72" s="113" t="s">
        <v>303</v>
      </c>
      <c r="C72" s="115" t="s">
        <v>332</v>
      </c>
      <c r="D72" s="115" t="s">
        <v>333</v>
      </c>
      <c r="E72" s="45">
        <v>3263038</v>
      </c>
      <c r="F72" s="45">
        <v>2022111.7182346163</v>
      </c>
      <c r="G72" s="45">
        <v>939804.5818464753</v>
      </c>
      <c r="H72" s="45">
        <v>135001.333197238</v>
      </c>
      <c r="I72" s="45">
        <v>165988.6777574789</v>
      </c>
      <c r="J72" s="45">
        <v>131.68896419171364</v>
      </c>
      <c r="K72" s="45">
        <v>0</v>
      </c>
      <c r="L72" s="45">
        <v>2022111.7182346163</v>
      </c>
      <c r="M72" s="45">
        <v>776842.0343099132</v>
      </c>
      <c r="N72" s="45">
        <v>162962.54753656208</v>
      </c>
      <c r="O72" s="45">
        <v>43462.265138953444</v>
      </c>
      <c r="P72" s="45">
        <v>58550.594912814406</v>
      </c>
      <c r="Q72" s="45">
        <v>32988.473145470154</v>
      </c>
      <c r="R72" s="45">
        <v>129867.37326492404</v>
      </c>
      <c r="S72" s="45">
        <v>36121.30449255487</v>
      </c>
      <c r="T72" s="45">
        <v>131.68896419171364</v>
      </c>
      <c r="U72" s="45">
        <v>0</v>
      </c>
      <c r="V72" s="45"/>
      <c r="W72" s="45"/>
      <c r="X72" s="45"/>
      <c r="Y72" s="45"/>
      <c r="Z72" s="45"/>
      <c r="AA72" s="45"/>
      <c r="AB72"/>
      <c r="AC72"/>
      <c r="AD72"/>
      <c r="AE72"/>
      <c r="AF72"/>
      <c r="AG72"/>
      <c r="AH72"/>
      <c r="AI72"/>
      <c r="AJ72"/>
      <c r="AK72"/>
      <c r="AL72"/>
      <c r="AM72"/>
      <c r="AN72"/>
    </row>
    <row r="73" spans="1:40" s="85" customFormat="1" ht="21">
      <c r="A73" s="102">
        <v>46</v>
      </c>
      <c r="B73" s="113" t="s">
        <v>334</v>
      </c>
      <c r="C73" s="115" t="s">
        <v>335</v>
      </c>
      <c r="D73" s="115" t="s">
        <v>103</v>
      </c>
      <c r="E73" s="45">
        <v>62112</v>
      </c>
      <c r="F73" s="45">
        <v>35614.50354393362</v>
      </c>
      <c r="G73" s="45">
        <v>16581.89696762107</v>
      </c>
      <c r="H73" s="45">
        <v>2650.8810753272646</v>
      </c>
      <c r="I73" s="45">
        <v>7262.51710341798</v>
      </c>
      <c r="J73" s="45">
        <v>2.201309700061255</v>
      </c>
      <c r="K73" s="45">
        <v>0</v>
      </c>
      <c r="L73" s="45">
        <v>35614.50354393362</v>
      </c>
      <c r="M73" s="45">
        <v>13748.441311931407</v>
      </c>
      <c r="N73" s="45">
        <v>2833.4556556896605</v>
      </c>
      <c r="O73" s="45">
        <v>570.3972213899485</v>
      </c>
      <c r="P73" s="45">
        <v>991.2479921950851</v>
      </c>
      <c r="Q73" s="45">
        <v>1089.235861742231</v>
      </c>
      <c r="R73" s="45">
        <v>5681.807192605937</v>
      </c>
      <c r="S73" s="45">
        <v>1580.7099108120433</v>
      </c>
      <c r="T73" s="45">
        <v>2.201309700061255</v>
      </c>
      <c r="U73" s="45">
        <v>0</v>
      </c>
      <c r="V73" s="45"/>
      <c r="W73" s="45"/>
      <c r="X73" s="45"/>
      <c r="Y73" s="45"/>
      <c r="Z73" s="45"/>
      <c r="AA73" s="45"/>
      <c r="AB73"/>
      <c r="AC73"/>
      <c r="AD73"/>
      <c r="AE73"/>
      <c r="AF73"/>
      <c r="AG73"/>
      <c r="AH73"/>
      <c r="AI73"/>
      <c r="AJ73"/>
      <c r="AK73"/>
      <c r="AL73"/>
      <c r="AM73"/>
      <c r="AN73"/>
    </row>
    <row r="74" spans="1:40" s="84" customFormat="1" ht="21">
      <c r="A74" s="102">
        <v>47</v>
      </c>
      <c r="B74" s="113" t="s">
        <v>336</v>
      </c>
      <c r="C74" s="115" t="s">
        <v>337</v>
      </c>
      <c r="D74" s="115" t="s">
        <v>321</v>
      </c>
      <c r="E74" s="45">
        <v>474438</v>
      </c>
      <c r="F74" s="45">
        <v>832.3985518835732</v>
      </c>
      <c r="G74" s="45">
        <v>323155.12305477995</v>
      </c>
      <c r="H74" s="45">
        <v>81893.56403528216</v>
      </c>
      <c r="I74" s="45">
        <v>67507.85276134244</v>
      </c>
      <c r="J74" s="45">
        <v>1049.061596711817</v>
      </c>
      <c r="K74" s="45">
        <v>0</v>
      </c>
      <c r="L74" s="45">
        <v>832.3985518835732</v>
      </c>
      <c r="M74" s="45">
        <v>271519.95314273017</v>
      </c>
      <c r="N74" s="45">
        <v>51635.1699120498</v>
      </c>
      <c r="O74" s="45">
        <v>20887.3229335188</v>
      </c>
      <c r="P74" s="45">
        <v>49382.56823857263</v>
      </c>
      <c r="Q74" s="45">
        <v>11623.672863190728</v>
      </c>
      <c r="R74" s="45">
        <v>53627.59615407153</v>
      </c>
      <c r="S74" s="45">
        <v>13880.25660727091</v>
      </c>
      <c r="T74" s="45">
        <v>1049.061596711817</v>
      </c>
      <c r="U74" s="45">
        <v>0</v>
      </c>
      <c r="V74" s="45"/>
      <c r="W74" s="45"/>
      <c r="X74" s="45"/>
      <c r="Y74" s="45"/>
      <c r="Z74" s="45"/>
      <c r="AA74" s="45"/>
      <c r="AB74"/>
      <c r="AC74"/>
      <c r="AD74"/>
      <c r="AE74"/>
      <c r="AF74"/>
      <c r="AG74"/>
      <c r="AH74"/>
      <c r="AI74"/>
      <c r="AJ74"/>
      <c r="AK74"/>
      <c r="AL74"/>
      <c r="AM74"/>
      <c r="AN74"/>
    </row>
    <row r="75" spans="1:40" s="84" customFormat="1" ht="11.25">
      <c r="A75" s="102">
        <v>48</v>
      </c>
      <c r="B75" s="113" t="s">
        <v>338</v>
      </c>
      <c r="C75" s="115" t="s">
        <v>339</v>
      </c>
      <c r="D75" s="115" t="s">
        <v>129</v>
      </c>
      <c r="E75" s="45">
        <v>1164884</v>
      </c>
      <c r="F75" s="45">
        <v>942046.0944010998</v>
      </c>
      <c r="G75" s="45">
        <v>197488.22821470088</v>
      </c>
      <c r="H75" s="45">
        <v>25330.146332603057</v>
      </c>
      <c r="I75" s="45">
        <v>0</v>
      </c>
      <c r="J75" s="45">
        <v>19.531051596172762</v>
      </c>
      <c r="K75" s="45">
        <v>0</v>
      </c>
      <c r="L75" s="45">
        <v>942046.0944010998</v>
      </c>
      <c r="M75" s="45">
        <v>137640.20336112852</v>
      </c>
      <c r="N75" s="45">
        <v>59848.02485357238</v>
      </c>
      <c r="O75" s="45">
        <v>0</v>
      </c>
      <c r="P75" s="45">
        <v>25330.146332603057</v>
      </c>
      <c r="Q75" s="45">
        <v>0</v>
      </c>
      <c r="R75" s="45">
        <v>0</v>
      </c>
      <c r="S75" s="45">
        <v>0</v>
      </c>
      <c r="T75" s="45">
        <v>19.531051596172762</v>
      </c>
      <c r="U75" s="45">
        <v>0</v>
      </c>
      <c r="V75" s="45"/>
      <c r="W75" s="45"/>
      <c r="X75" s="45"/>
      <c r="Y75" s="45"/>
      <c r="Z75" s="45"/>
      <c r="AA75" s="45"/>
      <c r="AB75"/>
      <c r="AC75"/>
      <c r="AD75"/>
      <c r="AE75"/>
      <c r="AF75"/>
      <c r="AG75"/>
      <c r="AH75"/>
      <c r="AI75"/>
      <c r="AJ75"/>
      <c r="AK75"/>
      <c r="AL75"/>
      <c r="AM75"/>
      <c r="AN75"/>
    </row>
    <row r="76" spans="1:40" s="84" customFormat="1" ht="11.25">
      <c r="A76" s="102">
        <v>49</v>
      </c>
      <c r="B76" s="113" t="s">
        <v>340</v>
      </c>
      <c r="C76" s="115" t="s">
        <v>341</v>
      </c>
      <c r="D76" s="115" t="s">
        <v>324</v>
      </c>
      <c r="E76" s="45">
        <v>574137</v>
      </c>
      <c r="F76" s="45">
        <v>468794.2460481191</v>
      </c>
      <c r="G76" s="45">
        <v>103078.9387861297</v>
      </c>
      <c r="H76" s="45">
        <v>2258.0527584295905</v>
      </c>
      <c r="I76" s="45">
        <v>0</v>
      </c>
      <c r="J76" s="45">
        <v>5.762407321573001</v>
      </c>
      <c r="K76" s="45">
        <v>0</v>
      </c>
      <c r="L76" s="45">
        <v>468794.2460481191</v>
      </c>
      <c r="M76" s="45">
        <v>97347.00972939233</v>
      </c>
      <c r="N76" s="45">
        <v>5731.929056737375</v>
      </c>
      <c r="O76" s="45">
        <v>206.73550930350567</v>
      </c>
      <c r="P76" s="45">
        <v>2051.317249126085</v>
      </c>
      <c r="Q76" s="45">
        <v>0</v>
      </c>
      <c r="R76" s="45">
        <v>0</v>
      </c>
      <c r="S76" s="45">
        <v>0</v>
      </c>
      <c r="T76" s="45">
        <v>5.762407321573001</v>
      </c>
      <c r="U76" s="45">
        <v>0</v>
      </c>
      <c r="V76" s="45"/>
      <c r="W76" s="45"/>
      <c r="X76" s="45"/>
      <c r="Y76" s="45"/>
      <c r="Z76" s="45"/>
      <c r="AA76" s="45"/>
      <c r="AB76"/>
      <c r="AC76"/>
      <c r="AD76"/>
      <c r="AE76"/>
      <c r="AF76"/>
      <c r="AG76"/>
      <c r="AH76"/>
      <c r="AI76"/>
      <c r="AJ76"/>
      <c r="AK76"/>
      <c r="AL76"/>
      <c r="AM76"/>
      <c r="AN76"/>
    </row>
    <row r="77" spans="1:40" s="84" customFormat="1" ht="11.25">
      <c r="A77" s="102">
        <v>50</v>
      </c>
      <c r="B77" s="113" t="s">
        <v>342</v>
      </c>
      <c r="C77" s="115" t="s">
        <v>343</v>
      </c>
      <c r="D77" s="115" t="s">
        <v>344</v>
      </c>
      <c r="E77" s="45">
        <v>243383.6</v>
      </c>
      <c r="F77" s="45">
        <v>224121.08010786815</v>
      </c>
      <c r="G77" s="45">
        <v>19020.121760574024</v>
      </c>
      <c r="H77" s="45">
        <v>239.68760931993728</v>
      </c>
      <c r="I77" s="45">
        <v>0</v>
      </c>
      <c r="J77" s="45">
        <v>2.7105222378668192</v>
      </c>
      <c r="K77" s="45">
        <v>0</v>
      </c>
      <c r="L77" s="45">
        <v>224121.08010786815</v>
      </c>
      <c r="M77" s="45">
        <v>18500.475925828698</v>
      </c>
      <c r="N77" s="45">
        <v>519.6458347453245</v>
      </c>
      <c r="O77" s="45">
        <v>14.714263576991305</v>
      </c>
      <c r="P77" s="45">
        <v>219.93951872976476</v>
      </c>
      <c r="Q77" s="45">
        <v>5.033827013181235</v>
      </c>
      <c r="R77" s="45">
        <v>0</v>
      </c>
      <c r="S77" s="45">
        <v>0</v>
      </c>
      <c r="T77" s="45">
        <v>2.7105222378668192</v>
      </c>
      <c r="U77" s="45">
        <v>0</v>
      </c>
      <c r="V77" s="45"/>
      <c r="W77" s="45"/>
      <c r="X77" s="45"/>
      <c r="Y77" s="45"/>
      <c r="Z77" s="45"/>
      <c r="AA77" s="45"/>
      <c r="AB77"/>
      <c r="AC77"/>
      <c r="AD77"/>
      <c r="AE77"/>
      <c r="AF77"/>
      <c r="AG77"/>
      <c r="AH77"/>
      <c r="AI77"/>
      <c r="AJ77"/>
      <c r="AK77"/>
      <c r="AL77"/>
      <c r="AM77"/>
      <c r="AN77"/>
    </row>
    <row r="78" spans="1:40" s="84" customFormat="1" ht="21">
      <c r="A78" s="102">
        <v>51</v>
      </c>
      <c r="B78" s="113" t="s">
        <v>345</v>
      </c>
      <c r="C78" s="115" t="s">
        <v>346</v>
      </c>
      <c r="D78" s="115" t="s">
        <v>347</v>
      </c>
      <c r="E78" s="45">
        <v>688574.4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45">
        <v>688574.4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45">
        <v>0</v>
      </c>
      <c r="T78" s="45">
        <v>0</v>
      </c>
      <c r="U78" s="45">
        <v>688574.4</v>
      </c>
      <c r="V78" s="45"/>
      <c r="W78" s="45"/>
      <c r="X78" s="45"/>
      <c r="Y78" s="45"/>
      <c r="Z78" s="45"/>
      <c r="AA78" s="45"/>
      <c r="AB78"/>
      <c r="AC78"/>
      <c r="AD78"/>
      <c r="AE78"/>
      <c r="AF78"/>
      <c r="AG78"/>
      <c r="AH78"/>
      <c r="AI78"/>
      <c r="AJ78"/>
      <c r="AK78"/>
      <c r="AL78"/>
      <c r="AM78"/>
      <c r="AN78"/>
    </row>
    <row r="79" spans="1:40" s="84" customFormat="1" ht="11.25">
      <c r="A79" s="121"/>
      <c r="B79" s="85"/>
      <c r="C79" s="77"/>
      <c r="D79" s="121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/>
      <c r="AC79"/>
      <c r="AD79"/>
      <c r="AE79"/>
      <c r="AF79"/>
      <c r="AG79"/>
      <c r="AH79"/>
      <c r="AI79"/>
      <c r="AJ79"/>
      <c r="AK79"/>
      <c r="AL79"/>
      <c r="AM79"/>
      <c r="AN79"/>
    </row>
    <row r="80" spans="1:40" s="84" customFormat="1" ht="52.5">
      <c r="A80" s="102">
        <v>58</v>
      </c>
      <c r="B80" s="114" t="s">
        <v>348</v>
      </c>
      <c r="C80" s="101" t="s">
        <v>349</v>
      </c>
      <c r="D80" s="103" t="s">
        <v>36</v>
      </c>
      <c r="E80" s="45">
        <f aca="true" t="shared" si="5" ref="E80:U80">(E63+E64+E65+E66+E67+E68+E69+E70+E71+E72+E73+E74+E75+E76+E77+E78)</f>
        <v>26034001</v>
      </c>
      <c r="F80" s="45">
        <f t="shared" si="5"/>
        <v>18850889.123840258</v>
      </c>
      <c r="G80" s="45">
        <f t="shared" si="5"/>
        <v>5171791.374724279</v>
      </c>
      <c r="H80" s="45">
        <f t="shared" si="5"/>
        <v>620698.4983380605</v>
      </c>
      <c r="I80" s="45">
        <f t="shared" si="5"/>
        <v>700178.7517671103</v>
      </c>
      <c r="J80" s="45">
        <f t="shared" si="5"/>
        <v>1868.8513302932406</v>
      </c>
      <c r="K80" s="45">
        <f t="shared" si="5"/>
        <v>688574.4</v>
      </c>
      <c r="L80" s="45">
        <f t="shared" si="5"/>
        <v>18850889.123840258</v>
      </c>
      <c r="M80" s="45">
        <f t="shared" si="5"/>
        <v>4383221.096929237</v>
      </c>
      <c r="N80" s="45">
        <f t="shared" si="5"/>
        <v>788570.2777950404</v>
      </c>
      <c r="O80" s="45">
        <f t="shared" si="5"/>
        <v>156985.03262690385</v>
      </c>
      <c r="P80" s="45">
        <f t="shared" si="5"/>
        <v>336993.03637025226</v>
      </c>
      <c r="Q80" s="45">
        <f t="shared" si="5"/>
        <v>126720.42934090445</v>
      </c>
      <c r="R80" s="45">
        <f t="shared" si="5"/>
        <v>553422.4609380233</v>
      </c>
      <c r="S80" s="45">
        <f t="shared" si="5"/>
        <v>146756.29082908697</v>
      </c>
      <c r="T80" s="45">
        <f t="shared" si="5"/>
        <v>1868.8513302932406</v>
      </c>
      <c r="U80" s="45">
        <f t="shared" si="5"/>
        <v>688574.4</v>
      </c>
      <c r="V80" s="45"/>
      <c r="W80" s="45"/>
      <c r="X80" s="45"/>
      <c r="Y80" s="45"/>
      <c r="Z80" s="45"/>
      <c r="AA80" s="45"/>
      <c r="AB80"/>
      <c r="AC80"/>
      <c r="AD80"/>
      <c r="AE80"/>
      <c r="AF80"/>
      <c r="AG80"/>
      <c r="AH80"/>
      <c r="AI80"/>
      <c r="AJ80"/>
      <c r="AK80"/>
      <c r="AL80"/>
      <c r="AM80"/>
      <c r="AN80"/>
    </row>
    <row r="81" spans="1:40" s="84" customFormat="1" ht="11.25">
      <c r="A81" s="121"/>
      <c r="B81" s="85"/>
      <c r="C81" s="77"/>
      <c r="D81" s="121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1:40" s="84" customFormat="1" ht="21">
      <c r="A82" s="121">
        <v>59</v>
      </c>
      <c r="B82" s="114" t="s">
        <v>350</v>
      </c>
      <c r="C82" s="101" t="s">
        <v>351</v>
      </c>
      <c r="D82" s="103" t="s">
        <v>36</v>
      </c>
      <c r="E82" s="45">
        <f aca="true" t="shared" si="6" ref="E82:U82">(E16+E27+E48+E59+E80)</f>
        <v>27578362</v>
      </c>
      <c r="F82" s="45">
        <f t="shared" si="6"/>
        <v>19825592.76759257</v>
      </c>
      <c r="G82" s="45">
        <f t="shared" si="6"/>
        <v>5592222.760306634</v>
      </c>
      <c r="H82" s="45">
        <f t="shared" si="6"/>
        <v>704585.6713856795</v>
      </c>
      <c r="I82" s="45">
        <f t="shared" si="6"/>
        <v>765456.0203487613</v>
      </c>
      <c r="J82" s="45">
        <f t="shared" si="6"/>
        <v>1930.3803663521792</v>
      </c>
      <c r="K82" s="45">
        <f t="shared" si="6"/>
        <v>688574.4</v>
      </c>
      <c r="L82" s="45">
        <f t="shared" si="6"/>
        <v>19825592.76759257</v>
      </c>
      <c r="M82" s="45">
        <f t="shared" si="6"/>
        <v>4739586.235603327</v>
      </c>
      <c r="N82" s="45">
        <f t="shared" si="6"/>
        <v>852636.5247033052</v>
      </c>
      <c r="O82" s="45">
        <f t="shared" si="6"/>
        <v>174675.88659790685</v>
      </c>
      <c r="P82" s="45">
        <f t="shared" si="6"/>
        <v>370372.390382578</v>
      </c>
      <c r="Q82" s="45">
        <f t="shared" si="6"/>
        <v>159537.39440519473</v>
      </c>
      <c r="R82" s="45">
        <f t="shared" si="6"/>
        <v>605268.6237765235</v>
      </c>
      <c r="S82" s="45">
        <f t="shared" si="6"/>
        <v>160187.39657223783</v>
      </c>
      <c r="T82" s="45">
        <f t="shared" si="6"/>
        <v>1930.3803663521792</v>
      </c>
      <c r="U82" s="45">
        <f t="shared" si="6"/>
        <v>688574.4</v>
      </c>
      <c r="V82" s="45"/>
      <c r="W82" s="45"/>
      <c r="X82" s="45"/>
      <c r="Y82" s="45"/>
      <c r="Z82" s="45"/>
      <c r="AA82" s="45"/>
      <c r="AB82"/>
      <c r="AC82"/>
      <c r="AD82"/>
      <c r="AE82"/>
      <c r="AF82"/>
      <c r="AG82"/>
      <c r="AH82"/>
      <c r="AI82"/>
      <c r="AJ82"/>
      <c r="AK82"/>
      <c r="AL82"/>
      <c r="AM82"/>
      <c r="AN82"/>
    </row>
    <row r="83" spans="1:40" s="124" customFormat="1" ht="11.25">
      <c r="A83" s="121"/>
      <c r="B83" s="85"/>
      <c r="C83" s="77"/>
      <c r="D83" s="121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/>
      <c r="AC83"/>
      <c r="AD83"/>
      <c r="AE83"/>
      <c r="AF83"/>
      <c r="AG83"/>
      <c r="AH83"/>
      <c r="AI83"/>
      <c r="AJ83"/>
      <c r="AK83"/>
      <c r="AL83"/>
      <c r="AM83"/>
      <c r="AN83"/>
    </row>
    <row r="84" spans="1:40" s="84" customFormat="1" ht="11.25">
      <c r="A84" s="121"/>
      <c r="B84" s="121" t="s">
        <v>352</v>
      </c>
      <c r="C84" s="77"/>
      <c r="D84" s="121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/>
      <c r="AC84"/>
      <c r="AD84"/>
      <c r="AE84"/>
      <c r="AF84"/>
      <c r="AG84"/>
      <c r="AH84"/>
      <c r="AI84"/>
      <c r="AJ84"/>
      <c r="AK84"/>
      <c r="AL84"/>
      <c r="AM84"/>
      <c r="AN84"/>
    </row>
    <row r="85" spans="1:40" s="84" customFormat="1" ht="11.25">
      <c r="A85" s="102">
        <v>60</v>
      </c>
      <c r="B85" s="113" t="s">
        <v>353</v>
      </c>
      <c r="C85" s="115" t="s">
        <v>354</v>
      </c>
      <c r="D85" s="115" t="s">
        <v>355</v>
      </c>
      <c r="E85" s="45">
        <v>334428</v>
      </c>
      <c r="F85" s="45">
        <v>278857.590800478</v>
      </c>
      <c r="G85" s="45">
        <v>49544.97335855911</v>
      </c>
      <c r="H85" s="45">
        <v>2606.807542400976</v>
      </c>
      <c r="I85" s="45">
        <v>3416.09140591293</v>
      </c>
      <c r="J85" s="45">
        <v>2.5368926490001433</v>
      </c>
      <c r="K85" s="45">
        <v>0</v>
      </c>
      <c r="L85" s="45">
        <v>278857.590800478</v>
      </c>
      <c r="M85" s="45">
        <v>47398.54361665077</v>
      </c>
      <c r="N85" s="45">
        <v>2146.4297419083364</v>
      </c>
      <c r="O85" s="45">
        <v>741.5756872884774</v>
      </c>
      <c r="P85" s="45">
        <v>1524.8944965416558</v>
      </c>
      <c r="Q85" s="45">
        <v>340.3373585708426</v>
      </c>
      <c r="R85" s="45">
        <v>2962.0494558640326</v>
      </c>
      <c r="S85" s="45">
        <v>454.0419500488973</v>
      </c>
      <c r="T85" s="45">
        <v>2.5368926490001433</v>
      </c>
      <c r="U85" s="45">
        <v>0</v>
      </c>
      <c r="V85" s="45"/>
      <c r="W85" s="45"/>
      <c r="X85" s="45"/>
      <c r="Y85" s="45"/>
      <c r="Z85" s="45"/>
      <c r="AA85" s="45"/>
      <c r="AB85"/>
      <c r="AC85"/>
      <c r="AD85"/>
      <c r="AE85"/>
      <c r="AF85"/>
      <c r="AG85"/>
      <c r="AH85"/>
      <c r="AI85"/>
      <c r="AJ85"/>
      <c r="AK85"/>
      <c r="AL85"/>
      <c r="AM85"/>
      <c r="AN85"/>
    </row>
    <row r="86" spans="1:40" s="84" customFormat="1" ht="11.25">
      <c r="A86" s="102">
        <v>61</v>
      </c>
      <c r="B86" s="113" t="s">
        <v>356</v>
      </c>
      <c r="C86" s="115" t="s">
        <v>357</v>
      </c>
      <c r="D86" s="115" t="s">
        <v>358</v>
      </c>
      <c r="E86" s="45">
        <v>9438552</v>
      </c>
      <c r="F86" s="45">
        <v>7725504.688433538</v>
      </c>
      <c r="G86" s="45">
        <v>1601094.4385803516</v>
      </c>
      <c r="H86" s="45">
        <v>70978.54184013495</v>
      </c>
      <c r="I86" s="45">
        <v>40963.92602366448</v>
      </c>
      <c r="J86" s="45">
        <v>10.405122310362083</v>
      </c>
      <c r="K86" s="45">
        <v>0</v>
      </c>
      <c r="L86" s="45">
        <v>7725504.688433538</v>
      </c>
      <c r="M86" s="45">
        <v>1516092.9134025418</v>
      </c>
      <c r="N86" s="45">
        <v>85001.52517780992</v>
      </c>
      <c r="O86" s="45">
        <v>19342.081862732077</v>
      </c>
      <c r="P86" s="45">
        <v>47090.462040005674</v>
      </c>
      <c r="Q86" s="45">
        <v>4545.997937397194</v>
      </c>
      <c r="R86" s="45">
        <v>34619.922951036715</v>
      </c>
      <c r="S86" s="45">
        <v>6344.003072627761</v>
      </c>
      <c r="T86" s="45">
        <v>10.405122310362083</v>
      </c>
      <c r="U86" s="45">
        <v>0</v>
      </c>
      <c r="V86" s="45"/>
      <c r="W86" s="45"/>
      <c r="X86" s="45"/>
      <c r="Y86" s="45"/>
      <c r="Z86" s="45"/>
      <c r="AA86" s="45"/>
      <c r="AB86"/>
      <c r="AC86"/>
      <c r="AD86"/>
      <c r="AE86"/>
      <c r="AF86"/>
      <c r="AG86"/>
      <c r="AH86"/>
      <c r="AI86"/>
      <c r="AJ86"/>
      <c r="AK86"/>
      <c r="AL86"/>
      <c r="AM86"/>
      <c r="AN86"/>
    </row>
    <row r="87" spans="1:40" s="84" customFormat="1" ht="11.25">
      <c r="A87" s="102">
        <v>62</v>
      </c>
      <c r="B87" s="113" t="s">
        <v>359</v>
      </c>
      <c r="C87" s="115" t="s">
        <v>360</v>
      </c>
      <c r="D87" s="115" t="s">
        <v>361</v>
      </c>
      <c r="E87" s="45">
        <v>252887</v>
      </c>
      <c r="F87" s="45">
        <v>3973</v>
      </c>
      <c r="G87" s="45">
        <v>181789.9</v>
      </c>
      <c r="H87" s="45">
        <v>43753.9</v>
      </c>
      <c r="I87" s="45">
        <v>23319.3</v>
      </c>
      <c r="J87" s="45">
        <v>50.9</v>
      </c>
      <c r="K87" s="45">
        <v>0</v>
      </c>
      <c r="L87" s="45">
        <v>3973</v>
      </c>
      <c r="M87" s="45">
        <v>163707.7</v>
      </c>
      <c r="N87" s="45">
        <v>18082.2</v>
      </c>
      <c r="O87" s="45">
        <v>9474.1</v>
      </c>
      <c r="P87" s="45">
        <v>33363</v>
      </c>
      <c r="Q87" s="45">
        <v>916.8</v>
      </c>
      <c r="R87" s="45">
        <v>19409.5</v>
      </c>
      <c r="S87" s="45">
        <v>3909.8</v>
      </c>
      <c r="T87" s="45">
        <v>50.9</v>
      </c>
      <c r="U87" s="45">
        <v>0</v>
      </c>
      <c r="V87" s="45"/>
      <c r="W87" s="45"/>
      <c r="X87" s="45"/>
      <c r="Y87" s="45"/>
      <c r="Z87" s="45"/>
      <c r="AA87" s="45"/>
      <c r="AB87"/>
      <c r="AC87"/>
      <c r="AD87"/>
      <c r="AE87"/>
      <c r="AF87"/>
      <c r="AG87"/>
      <c r="AH87"/>
      <c r="AI87"/>
      <c r="AJ87"/>
      <c r="AK87"/>
      <c r="AL87"/>
      <c r="AM87"/>
      <c r="AN87"/>
    </row>
    <row r="88" spans="1:40" s="84" customFormat="1" ht="11.25">
      <c r="A88" s="102">
        <v>63</v>
      </c>
      <c r="B88" s="113" t="s">
        <v>362</v>
      </c>
      <c r="C88" s="115" t="s">
        <v>363</v>
      </c>
      <c r="D88" s="115" t="s">
        <v>364</v>
      </c>
      <c r="E88" s="45">
        <v>7936156</v>
      </c>
      <c r="F88" s="45">
        <v>7306482.084119107</v>
      </c>
      <c r="G88" s="45">
        <v>620067.4154100656</v>
      </c>
      <c r="H88" s="45">
        <v>7813.960304129287</v>
      </c>
      <c r="I88" s="45">
        <v>1704.1755105936247</v>
      </c>
      <c r="J88" s="45">
        <v>88.36465610485462</v>
      </c>
      <c r="K88" s="45">
        <v>0</v>
      </c>
      <c r="L88" s="45">
        <v>7306482.084119107</v>
      </c>
      <c r="M88" s="45">
        <v>603126.6484825349</v>
      </c>
      <c r="N88" s="45">
        <v>16940.766927530698</v>
      </c>
      <c r="O88" s="45">
        <v>479.6938474263536</v>
      </c>
      <c r="P88" s="45">
        <v>7170.160666793918</v>
      </c>
      <c r="Q88" s="45">
        <v>164.10578990901573</v>
      </c>
      <c r="R88" s="45">
        <v>1514.822676083222</v>
      </c>
      <c r="S88" s="45">
        <v>189.35283451040274</v>
      </c>
      <c r="T88" s="45">
        <v>88.36465610485462</v>
      </c>
      <c r="U88" s="45">
        <v>0</v>
      </c>
      <c r="V88" s="45"/>
      <c r="W88" s="45"/>
      <c r="X88" s="45"/>
      <c r="Y88" s="45"/>
      <c r="Z88" s="45"/>
      <c r="AA88" s="45"/>
      <c r="AB88"/>
      <c r="AC88"/>
      <c r="AD88"/>
      <c r="AE88"/>
      <c r="AF88"/>
      <c r="AG88"/>
      <c r="AH88"/>
      <c r="AI88"/>
      <c r="AJ88"/>
      <c r="AK88"/>
      <c r="AL88"/>
      <c r="AM88"/>
      <c r="AN88"/>
    </row>
    <row r="89" spans="1:40" s="84" customFormat="1" ht="21">
      <c r="A89" s="102">
        <v>64</v>
      </c>
      <c r="B89" s="113" t="s">
        <v>365</v>
      </c>
      <c r="C89" s="115" t="s">
        <v>366</v>
      </c>
      <c r="D89" s="115" t="s">
        <v>367</v>
      </c>
      <c r="E89" s="45">
        <v>189203</v>
      </c>
      <c r="F89" s="45">
        <v>0</v>
      </c>
      <c r="G89" s="45">
        <v>22402.118402553882</v>
      </c>
      <c r="H89" s="45">
        <v>31248.165156816525</v>
      </c>
      <c r="I89" s="45">
        <v>135552.7164406296</v>
      </c>
      <c r="J89" s="45">
        <v>0</v>
      </c>
      <c r="K89" s="45">
        <v>0</v>
      </c>
      <c r="L89" s="45">
        <v>0</v>
      </c>
      <c r="M89" s="45">
        <v>15793.083471633492</v>
      </c>
      <c r="N89" s="45">
        <v>6609.034930920392</v>
      </c>
      <c r="O89" s="45">
        <v>14455.07639982664</v>
      </c>
      <c r="P89" s="45">
        <v>2341.0123730193127</v>
      </c>
      <c r="Q89" s="45">
        <v>14452.07638397057</v>
      </c>
      <c r="R89" s="45">
        <v>119208.63005676473</v>
      </c>
      <c r="S89" s="45">
        <v>16344.086383864866</v>
      </c>
      <c r="T89" s="45">
        <v>0</v>
      </c>
      <c r="U89" s="45">
        <v>0</v>
      </c>
      <c r="V89" s="45"/>
      <c r="W89" s="45"/>
      <c r="X89" s="45"/>
      <c r="Y89" s="45"/>
      <c r="Z89" s="45"/>
      <c r="AA89" s="45"/>
      <c r="AB89"/>
      <c r="AC89"/>
      <c r="AD89"/>
      <c r="AE89"/>
      <c r="AF89"/>
      <c r="AG89"/>
      <c r="AH89"/>
      <c r="AI89"/>
      <c r="AJ89"/>
      <c r="AK89"/>
      <c r="AL89"/>
      <c r="AM89"/>
      <c r="AN89"/>
    </row>
    <row r="90" spans="1:40" s="84" customFormat="1" ht="11.25">
      <c r="A90" s="102">
        <v>65</v>
      </c>
      <c r="B90" s="113" t="s">
        <v>368</v>
      </c>
      <c r="C90" s="115" t="s">
        <v>369</v>
      </c>
      <c r="D90" s="115" t="s">
        <v>370</v>
      </c>
      <c r="E90" s="45">
        <v>1913546</v>
      </c>
      <c r="F90" s="45">
        <v>1415880.9629858446</v>
      </c>
      <c r="G90" s="45">
        <v>497665.0370141555</v>
      </c>
      <c r="H90" s="45">
        <v>0</v>
      </c>
      <c r="I90" s="45">
        <v>0</v>
      </c>
      <c r="J90" s="45">
        <v>0</v>
      </c>
      <c r="K90" s="45">
        <v>0</v>
      </c>
      <c r="L90" s="45">
        <v>1415880.9629858446</v>
      </c>
      <c r="M90" s="45">
        <v>497665.0370141555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  <c r="U90" s="45">
        <v>0</v>
      </c>
      <c r="V90" s="45"/>
      <c r="W90" s="45"/>
      <c r="X90" s="45"/>
      <c r="Y90" s="45"/>
      <c r="Z90" s="45"/>
      <c r="AA90" s="45"/>
      <c r="AB90"/>
      <c r="AC90"/>
      <c r="AD90"/>
      <c r="AE90"/>
      <c r="AF90"/>
      <c r="AG90"/>
      <c r="AH90"/>
      <c r="AI90"/>
      <c r="AJ90"/>
      <c r="AK90"/>
      <c r="AL90"/>
      <c r="AM90"/>
      <c r="AN90"/>
    </row>
    <row r="91" spans="1:40" s="84" customFormat="1" ht="11.25">
      <c r="A91" s="102">
        <v>66</v>
      </c>
      <c r="B91" s="113" t="s">
        <v>371</v>
      </c>
      <c r="C91" s="115" t="s">
        <v>372</v>
      </c>
      <c r="D91" s="115" t="s">
        <v>253</v>
      </c>
      <c r="E91" s="45">
        <v>0.10621999995783073</v>
      </c>
      <c r="F91" s="45">
        <v>0.06744512471935385</v>
      </c>
      <c r="G91" s="45">
        <v>0.02947538972881046</v>
      </c>
      <c r="H91" s="45">
        <v>0.006991917811696337</v>
      </c>
      <c r="I91" s="45">
        <v>0.002302356396936588</v>
      </c>
      <c r="J91" s="45">
        <v>5.21130103349895E-06</v>
      </c>
      <c r="K91" s="45">
        <v>0</v>
      </c>
      <c r="L91" s="45">
        <v>0.06744512471935385</v>
      </c>
      <c r="M91" s="45">
        <v>0.024684165106357604</v>
      </c>
      <c r="N91" s="45">
        <v>0.004791224622452857</v>
      </c>
      <c r="O91" s="45">
        <v>0.001476002747866247</v>
      </c>
      <c r="P91" s="45">
        <v>0.002638708799476786</v>
      </c>
      <c r="Q91" s="45">
        <v>0.002877206264353305</v>
      </c>
      <c r="R91" s="45">
        <v>0.001885732246640228</v>
      </c>
      <c r="S91" s="45">
        <v>0.00041662415029635976</v>
      </c>
      <c r="T91" s="45">
        <v>5.21130103349895E-06</v>
      </c>
      <c r="U91" s="45">
        <v>0</v>
      </c>
      <c r="V91" s="45"/>
      <c r="W91" s="45"/>
      <c r="X91" s="45"/>
      <c r="Y91" s="45"/>
      <c r="Z91" s="45"/>
      <c r="AA91" s="45"/>
      <c r="AB91"/>
      <c r="AC91"/>
      <c r="AD91"/>
      <c r="AE91"/>
      <c r="AF91"/>
      <c r="AG91"/>
      <c r="AH91"/>
      <c r="AI91"/>
      <c r="AJ91"/>
      <c r="AK91"/>
      <c r="AL91"/>
      <c r="AM91"/>
      <c r="AN91"/>
    </row>
    <row r="92" spans="1:40" s="84" customFormat="1" ht="11.25">
      <c r="A92" s="102">
        <v>67</v>
      </c>
      <c r="B92" s="113" t="s">
        <v>373</v>
      </c>
      <c r="C92" s="115" t="s">
        <v>374</v>
      </c>
      <c r="D92" s="115" t="s">
        <v>355</v>
      </c>
      <c r="E92" s="45">
        <v>-69233</v>
      </c>
      <c r="F92" s="45">
        <v>-57728.861171581004</v>
      </c>
      <c r="G92" s="45">
        <v>-10256.758227579996</v>
      </c>
      <c r="H92" s="45">
        <v>-539.659079332612</v>
      </c>
      <c r="I92" s="45">
        <v>-707.196336148797</v>
      </c>
      <c r="J92" s="45">
        <v>-0.525185357590354</v>
      </c>
      <c r="K92" s="45">
        <v>0</v>
      </c>
      <c r="L92" s="45">
        <v>-57728.861171581004</v>
      </c>
      <c r="M92" s="45">
        <v>-9812.406168776488</v>
      </c>
      <c r="N92" s="45">
        <v>-444.35205880350884</v>
      </c>
      <c r="O92" s="45">
        <v>-153.5203677863192</v>
      </c>
      <c r="P92" s="45">
        <v>-315.68236116314563</v>
      </c>
      <c r="Q92" s="45">
        <v>-70.45635038314718</v>
      </c>
      <c r="R92" s="45">
        <v>-613.2009579874729</v>
      </c>
      <c r="S92" s="45">
        <v>-93.99537816132414</v>
      </c>
      <c r="T92" s="45">
        <v>-0.525185357590354</v>
      </c>
      <c r="U92" s="45">
        <v>0</v>
      </c>
      <c r="V92" s="45"/>
      <c r="W92" s="45"/>
      <c r="X92" s="45"/>
      <c r="Y92" s="45"/>
      <c r="Z92" s="45"/>
      <c r="AA92" s="45"/>
      <c r="AB92"/>
      <c r="AC92"/>
      <c r="AD92"/>
      <c r="AE92"/>
      <c r="AF92"/>
      <c r="AG92"/>
      <c r="AH92"/>
      <c r="AI92"/>
      <c r="AJ92"/>
      <c r="AK92"/>
      <c r="AL92"/>
      <c r="AM92"/>
      <c r="AN92"/>
    </row>
    <row r="93" spans="1:40" s="84" customFormat="1" ht="11.25">
      <c r="A93" s="121"/>
      <c r="B93" s="85"/>
      <c r="C93" s="125"/>
      <c r="D93" s="126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/>
      <c r="AC93"/>
      <c r="AD93"/>
      <c r="AE93"/>
      <c r="AF93"/>
      <c r="AG93"/>
      <c r="AH93"/>
      <c r="AI93"/>
      <c r="AJ93"/>
      <c r="AK93"/>
      <c r="AL93"/>
      <c r="AM93"/>
      <c r="AN93"/>
    </row>
    <row r="94" spans="1:40" s="84" customFormat="1" ht="31.5">
      <c r="A94" s="121">
        <v>68</v>
      </c>
      <c r="B94" s="113" t="s">
        <v>375</v>
      </c>
      <c r="C94" s="101" t="s">
        <v>376</v>
      </c>
      <c r="D94" s="103" t="s">
        <v>36</v>
      </c>
      <c r="E94" s="45">
        <f aca="true" t="shared" si="7" ref="E94:U94">(E85+E86+E87+E88+E89+E90+E91+E92)</f>
        <v>19995539.10622</v>
      </c>
      <c r="F94" s="45">
        <f t="shared" si="7"/>
        <v>16672969.532612512</v>
      </c>
      <c r="G94" s="45">
        <f t="shared" si="7"/>
        <v>2962307.154013495</v>
      </c>
      <c r="H94" s="45">
        <f t="shared" si="7"/>
        <v>155861.72275606697</v>
      </c>
      <c r="I94" s="45">
        <f t="shared" si="7"/>
        <v>204249.01534700822</v>
      </c>
      <c r="J94" s="45">
        <f t="shared" si="7"/>
        <v>151.68149091792753</v>
      </c>
      <c r="K94" s="45">
        <f t="shared" si="7"/>
        <v>0</v>
      </c>
      <c r="L94" s="45">
        <f t="shared" si="7"/>
        <v>16672969.532612512</v>
      </c>
      <c r="M94" s="45">
        <f t="shared" si="7"/>
        <v>2833971.544502905</v>
      </c>
      <c r="N94" s="45">
        <f t="shared" si="7"/>
        <v>128335.60951059045</v>
      </c>
      <c r="O94" s="45">
        <f t="shared" si="7"/>
        <v>44339.00890548998</v>
      </c>
      <c r="P94" s="45">
        <f t="shared" si="7"/>
        <v>91173.84985390623</v>
      </c>
      <c r="Q94" s="45">
        <f t="shared" si="7"/>
        <v>20348.863996670738</v>
      </c>
      <c r="R94" s="45">
        <f t="shared" si="7"/>
        <v>177101.72606749347</v>
      </c>
      <c r="S94" s="45">
        <f t="shared" si="7"/>
        <v>27147.28927951475</v>
      </c>
      <c r="T94" s="45">
        <f t="shared" si="7"/>
        <v>151.68149091792753</v>
      </c>
      <c r="U94" s="45">
        <f t="shared" si="7"/>
        <v>0</v>
      </c>
      <c r="V94" s="45"/>
      <c r="W94" s="45"/>
      <c r="X94" s="45"/>
      <c r="Y94" s="45"/>
      <c r="Z94" s="45"/>
      <c r="AA94" s="45"/>
      <c r="AB94"/>
      <c r="AC94"/>
      <c r="AD94"/>
      <c r="AE94"/>
      <c r="AF94"/>
      <c r="AG94"/>
      <c r="AH94"/>
      <c r="AI94"/>
      <c r="AJ94"/>
      <c r="AK94"/>
      <c r="AL94"/>
      <c r="AM94"/>
      <c r="AN94"/>
    </row>
    <row r="95" spans="1:40" s="84" customFormat="1" ht="11.25">
      <c r="A95" s="121"/>
      <c r="B95" s="85"/>
      <c r="C95" s="77"/>
      <c r="D95" s="121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/>
      <c r="AC95"/>
      <c r="AD95"/>
      <c r="AE95"/>
      <c r="AF95"/>
      <c r="AG95"/>
      <c r="AH95"/>
      <c r="AI95"/>
      <c r="AJ95"/>
      <c r="AK95"/>
      <c r="AL95"/>
      <c r="AM95"/>
      <c r="AN95"/>
    </row>
    <row r="96" spans="1:40" s="84" customFormat="1" ht="11.25">
      <c r="A96" s="121"/>
      <c r="B96" s="117" t="s">
        <v>377</v>
      </c>
      <c r="C96" s="77"/>
      <c r="D96" s="121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/>
      <c r="AC96"/>
      <c r="AD96"/>
      <c r="AE96"/>
      <c r="AF96"/>
      <c r="AG96"/>
      <c r="AH96"/>
      <c r="AI96"/>
      <c r="AJ96"/>
      <c r="AK96"/>
      <c r="AL96"/>
      <c r="AM96"/>
      <c r="AN96"/>
    </row>
    <row r="97" spans="1:40" s="84" customFormat="1" ht="11.25">
      <c r="A97" s="102">
        <v>69</v>
      </c>
      <c r="B97" s="113" t="s">
        <v>378</v>
      </c>
      <c r="C97" s="115" t="s">
        <v>379</v>
      </c>
      <c r="D97" s="115" t="s">
        <v>80</v>
      </c>
      <c r="E97" s="45">
        <v>848149</v>
      </c>
      <c r="F97" s="45">
        <v>522865.3799681929</v>
      </c>
      <c r="G97" s="45">
        <v>254631.29142804674</v>
      </c>
      <c r="H97" s="45">
        <v>70595.04177608341</v>
      </c>
      <c r="I97" s="45">
        <v>0</v>
      </c>
      <c r="J97" s="45">
        <v>57.28682767681721</v>
      </c>
      <c r="K97" s="45">
        <v>0</v>
      </c>
      <c r="L97" s="45">
        <v>522865.3799681929</v>
      </c>
      <c r="M97" s="45">
        <v>203078.33813799737</v>
      </c>
      <c r="N97" s="45">
        <v>51552.953290049365</v>
      </c>
      <c r="O97" s="45">
        <v>15101.67237038008</v>
      </c>
      <c r="P97" s="45">
        <v>23257.292618914464</v>
      </c>
      <c r="Q97" s="45">
        <v>32236.076786788864</v>
      </c>
      <c r="R97" s="45">
        <v>0</v>
      </c>
      <c r="S97" s="45">
        <v>0</v>
      </c>
      <c r="T97" s="45">
        <v>57.28682767681721</v>
      </c>
      <c r="U97" s="45">
        <v>0</v>
      </c>
      <c r="V97" s="45"/>
      <c r="W97" s="45"/>
      <c r="X97" s="45"/>
      <c r="Y97" s="45"/>
      <c r="Z97" s="45"/>
      <c r="AA97" s="45"/>
      <c r="AB97"/>
      <c r="AC97"/>
      <c r="AD97"/>
      <c r="AE97"/>
      <c r="AF97"/>
      <c r="AG97"/>
      <c r="AH97"/>
      <c r="AI97"/>
      <c r="AJ97"/>
      <c r="AK97"/>
      <c r="AL97"/>
      <c r="AM97"/>
      <c r="AN97"/>
    </row>
    <row r="98" spans="1:40" s="84" customFormat="1" ht="11.25">
      <c r="A98" s="102">
        <v>70</v>
      </c>
      <c r="B98" s="113" t="s">
        <v>373</v>
      </c>
      <c r="C98" s="115" t="s">
        <v>380</v>
      </c>
      <c r="D98" s="115" t="s">
        <v>381</v>
      </c>
      <c r="E98" s="45">
        <v>316024.7</v>
      </c>
      <c r="F98" s="45">
        <v>216664.4746338007</v>
      </c>
      <c r="G98" s="45">
        <v>78929.51360735181</v>
      </c>
      <c r="H98" s="45">
        <v>20397.997462670068</v>
      </c>
      <c r="I98" s="45">
        <v>15.419469139365319</v>
      </c>
      <c r="J98" s="45">
        <v>17.294827038237294</v>
      </c>
      <c r="K98" s="45">
        <v>0</v>
      </c>
      <c r="L98" s="45">
        <v>216664.4746338007</v>
      </c>
      <c r="M98" s="45">
        <v>63931.95844093476</v>
      </c>
      <c r="N98" s="45">
        <v>14997.555166417042</v>
      </c>
      <c r="O98" s="45">
        <v>4352.750067111802</v>
      </c>
      <c r="P98" s="45">
        <v>6761.6335408330715</v>
      </c>
      <c r="Q98" s="45">
        <v>9283.613854725192</v>
      </c>
      <c r="R98" s="45">
        <v>13.70619479054695</v>
      </c>
      <c r="S98" s="45">
        <v>1.7132743488183688</v>
      </c>
      <c r="T98" s="45">
        <v>17.294827038237294</v>
      </c>
      <c r="U98" s="45">
        <v>0</v>
      </c>
      <c r="V98" s="45"/>
      <c r="W98" s="45"/>
      <c r="X98" s="45"/>
      <c r="Y98" s="45"/>
      <c r="Z98" s="45"/>
      <c r="AA98" s="45"/>
      <c r="AB98"/>
      <c r="AC98"/>
      <c r="AD98"/>
      <c r="AE98"/>
      <c r="AF98"/>
      <c r="AG98"/>
      <c r="AH98"/>
      <c r="AI98"/>
      <c r="AJ98"/>
      <c r="AK98"/>
      <c r="AL98"/>
      <c r="AM98"/>
      <c r="AN98"/>
    </row>
    <row r="99" spans="1:40" s="84" customFormat="1" ht="11.25">
      <c r="A99" s="102">
        <v>71</v>
      </c>
      <c r="B99" s="113" t="s">
        <v>382</v>
      </c>
      <c r="C99" s="115" t="s">
        <v>383</v>
      </c>
      <c r="D99" s="115" t="s">
        <v>384</v>
      </c>
      <c r="E99" s="45">
        <v>854956.3</v>
      </c>
      <c r="F99" s="45">
        <v>684013.5199943295</v>
      </c>
      <c r="G99" s="45">
        <v>57974.69321898754</v>
      </c>
      <c r="H99" s="45">
        <v>731.5999144283847</v>
      </c>
      <c r="I99" s="45">
        <v>159.49998134407792</v>
      </c>
      <c r="J99" s="45">
        <v>32576.996189630256</v>
      </c>
      <c r="K99" s="45">
        <v>79499.9907012802</v>
      </c>
      <c r="L99" s="45">
        <v>684013.5199943295</v>
      </c>
      <c r="M99" s="45">
        <v>56388.69340449407</v>
      </c>
      <c r="N99" s="45">
        <v>1585.9998144934643</v>
      </c>
      <c r="O99" s="45">
        <v>44.8999947482702</v>
      </c>
      <c r="P99" s="45">
        <v>671.299921481376</v>
      </c>
      <c r="Q99" s="45">
        <v>15.399998198738556</v>
      </c>
      <c r="R99" s="45">
        <v>141.79998341435893</v>
      </c>
      <c r="S99" s="45">
        <v>17.69999792971899</v>
      </c>
      <c r="T99" s="45">
        <v>32576.996189630256</v>
      </c>
      <c r="U99" s="45">
        <v>79499.9907012802</v>
      </c>
      <c r="V99" s="45"/>
      <c r="W99" s="45"/>
      <c r="X99" s="45"/>
      <c r="Y99" s="45"/>
      <c r="Z99" s="45"/>
      <c r="AA99" s="45"/>
      <c r="AB99"/>
      <c r="AC99"/>
      <c r="AD99"/>
      <c r="AE99"/>
      <c r="AF99"/>
      <c r="AG99"/>
      <c r="AH99"/>
      <c r="AI99"/>
      <c r="AJ99"/>
      <c r="AK99"/>
      <c r="AL99"/>
      <c r="AM99"/>
      <c r="AN99"/>
    </row>
    <row r="100" spans="1:40" s="84" customFormat="1" ht="11.25">
      <c r="A100" s="102">
        <v>72</v>
      </c>
      <c r="B100" s="113" t="s">
        <v>385</v>
      </c>
      <c r="C100" s="115" t="s">
        <v>386</v>
      </c>
      <c r="D100" s="115" t="s">
        <v>364</v>
      </c>
      <c r="E100" s="45">
        <v>249379</v>
      </c>
      <c r="F100" s="45">
        <v>229592.66370967744</v>
      </c>
      <c r="G100" s="45">
        <v>19484.469809760132</v>
      </c>
      <c r="H100" s="45">
        <v>245.5392266335815</v>
      </c>
      <c r="I100" s="45">
        <v>53.550558312655085</v>
      </c>
      <c r="J100" s="45">
        <v>2.7766956162117453</v>
      </c>
      <c r="K100" s="45">
        <v>0</v>
      </c>
      <c r="L100" s="45">
        <v>229592.66370967744</v>
      </c>
      <c r="M100" s="45">
        <v>18952.13759305211</v>
      </c>
      <c r="N100" s="45">
        <v>532.3322167080231</v>
      </c>
      <c r="O100" s="45">
        <v>15.073490488006616</v>
      </c>
      <c r="P100" s="45">
        <v>225.30901571546735</v>
      </c>
      <c r="Q100" s="45">
        <v>5.1567204301075265</v>
      </c>
      <c r="R100" s="45">
        <v>47.60049627791563</v>
      </c>
      <c r="S100" s="45">
        <v>5.950062034739454</v>
      </c>
      <c r="T100" s="45">
        <v>2.7766956162117453</v>
      </c>
      <c r="U100" s="45">
        <v>0</v>
      </c>
      <c r="V100" s="45"/>
      <c r="W100" s="45"/>
      <c r="X100" s="45"/>
      <c r="Y100" s="45"/>
      <c r="Z100" s="45"/>
      <c r="AA100" s="45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</row>
    <row r="101" spans="1:40" s="84" customFormat="1" ht="11.25">
      <c r="A101" s="102">
        <v>73</v>
      </c>
      <c r="B101" s="113" t="s">
        <v>60</v>
      </c>
      <c r="C101" s="115" t="s">
        <v>387</v>
      </c>
      <c r="D101" s="115" t="s">
        <v>381</v>
      </c>
      <c r="E101" s="45">
        <v>28905</v>
      </c>
      <c r="F101" s="45">
        <v>19817.07961209996</v>
      </c>
      <c r="G101" s="45">
        <v>7219.238214039922</v>
      </c>
      <c r="H101" s="45">
        <v>1865.6899813795499</v>
      </c>
      <c r="I101" s="45">
        <v>1.4103320261781886</v>
      </c>
      <c r="J101" s="45">
        <v>1.5818604543893202</v>
      </c>
      <c r="K101" s="45">
        <v>0</v>
      </c>
      <c r="L101" s="45">
        <v>19817.07961209996</v>
      </c>
      <c r="M101" s="45">
        <v>5847.496283471571</v>
      </c>
      <c r="N101" s="45">
        <v>1371.7419305683522</v>
      </c>
      <c r="O101" s="45">
        <v>398.1215414170682</v>
      </c>
      <c r="P101" s="45">
        <v>618.4485500588397</v>
      </c>
      <c r="Q101" s="45">
        <v>849.119889903642</v>
      </c>
      <c r="R101" s="45">
        <v>1.2536284677139455</v>
      </c>
      <c r="S101" s="45">
        <v>0.1567035584642432</v>
      </c>
      <c r="T101" s="45">
        <v>1.5818604543893202</v>
      </c>
      <c r="U101" s="45">
        <v>0</v>
      </c>
      <c r="V101" s="45"/>
      <c r="W101" s="45"/>
      <c r="X101" s="45"/>
      <c r="Y101" s="45"/>
      <c r="Z101" s="45"/>
      <c r="AA101" s="45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</row>
    <row r="102" spans="1:40" s="84" customFormat="1" ht="11.25">
      <c r="A102" s="121"/>
      <c r="B102" s="85"/>
      <c r="C102" s="77"/>
      <c r="D102" s="121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</row>
    <row r="103" spans="1:40" s="84" customFormat="1" ht="21">
      <c r="A103" s="121">
        <v>74</v>
      </c>
      <c r="B103" s="113" t="s">
        <v>388</v>
      </c>
      <c r="C103" s="101" t="s">
        <v>389</v>
      </c>
      <c r="D103" s="103" t="s">
        <v>36</v>
      </c>
      <c r="E103" s="45">
        <f aca="true" t="shared" si="8" ref="E103:U103">(E97+E98+E99+E100+E101)</f>
        <v>2297414</v>
      </c>
      <c r="F103" s="45">
        <f t="shared" si="8"/>
        <v>1672953.1179181007</v>
      </c>
      <c r="G103" s="45">
        <f t="shared" si="8"/>
        <v>418239.2062781862</v>
      </c>
      <c r="H103" s="45">
        <f t="shared" si="8"/>
        <v>93835.868361195</v>
      </c>
      <c r="I103" s="45">
        <f t="shared" si="8"/>
        <v>229.88034082227654</v>
      </c>
      <c r="J103" s="45">
        <f t="shared" si="8"/>
        <v>32655.93640041591</v>
      </c>
      <c r="K103" s="45">
        <f t="shared" si="8"/>
        <v>79499.9907012802</v>
      </c>
      <c r="L103" s="45">
        <f t="shared" si="8"/>
        <v>1672953.1179181007</v>
      </c>
      <c r="M103" s="45">
        <f t="shared" si="8"/>
        <v>348198.62385994993</v>
      </c>
      <c r="N103" s="45">
        <f t="shared" si="8"/>
        <v>70040.58241823624</v>
      </c>
      <c r="O103" s="45">
        <f t="shared" si="8"/>
        <v>19912.51746414523</v>
      </c>
      <c r="P103" s="45">
        <f t="shared" si="8"/>
        <v>31533.983647003213</v>
      </c>
      <c r="Q103" s="45">
        <f t="shared" si="8"/>
        <v>42389.36725004654</v>
      </c>
      <c r="R103" s="45">
        <f t="shared" si="8"/>
        <v>204.36030295053547</v>
      </c>
      <c r="S103" s="45">
        <f t="shared" si="8"/>
        <v>25.520037871741057</v>
      </c>
      <c r="T103" s="45">
        <f t="shared" si="8"/>
        <v>32655.93640041591</v>
      </c>
      <c r="U103" s="45">
        <f t="shared" si="8"/>
        <v>79499.9907012802</v>
      </c>
      <c r="V103" s="45"/>
      <c r="W103" s="45"/>
      <c r="X103" s="45"/>
      <c r="Y103" s="45"/>
      <c r="Z103" s="45"/>
      <c r="AA103" s="45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</row>
    <row r="104" spans="1:40" s="84" customFormat="1" ht="11.25">
      <c r="A104" s="121"/>
      <c r="B104" s="85"/>
      <c r="C104" s="77"/>
      <c r="D104" s="121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</row>
    <row r="105" spans="1:40" s="84" customFormat="1" ht="11.25">
      <c r="A105" s="121"/>
      <c r="B105" s="84" t="s">
        <v>390</v>
      </c>
      <c r="C105" s="77"/>
      <c r="D105" s="121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</row>
    <row r="106" spans="1:40" s="84" customFormat="1" ht="11.25">
      <c r="A106" s="121"/>
      <c r="B106" s="85"/>
      <c r="C106" s="77"/>
      <c r="D106" s="121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</row>
    <row r="107" spans="1:40" s="84" customFormat="1" ht="11.25">
      <c r="A107" s="102">
        <v>75</v>
      </c>
      <c r="B107" s="113" t="s">
        <v>391</v>
      </c>
      <c r="C107" s="115" t="s">
        <v>392</v>
      </c>
      <c r="D107" s="115" t="s">
        <v>344</v>
      </c>
      <c r="E107" s="45">
        <v>699624</v>
      </c>
      <c r="F107" s="45">
        <v>644252.4744863136</v>
      </c>
      <c r="G107" s="45">
        <v>54674.73431496551</v>
      </c>
      <c r="H107" s="45">
        <v>688.99960384698</v>
      </c>
      <c r="I107" s="45">
        <v>0</v>
      </c>
      <c r="J107" s="45">
        <v>7.791594873875379</v>
      </c>
      <c r="K107" s="45">
        <v>0</v>
      </c>
      <c r="L107" s="45">
        <v>644252.4744863136</v>
      </c>
      <c r="M107" s="45">
        <v>53180.97426914541</v>
      </c>
      <c r="N107" s="45">
        <v>1493.7600458201082</v>
      </c>
      <c r="O107" s="45">
        <v>42.297229315323484</v>
      </c>
      <c r="P107" s="45">
        <v>632.2322697658878</v>
      </c>
      <c r="Q107" s="45">
        <v>14.47010476576856</v>
      </c>
      <c r="R107" s="45">
        <v>0</v>
      </c>
      <c r="S107" s="45">
        <v>0</v>
      </c>
      <c r="T107" s="45">
        <v>7.791594873875379</v>
      </c>
      <c r="U107" s="45">
        <v>0</v>
      </c>
      <c r="V107" s="45"/>
      <c r="W107" s="45"/>
      <c r="X107" s="45"/>
      <c r="Y107" s="45"/>
      <c r="Z107" s="45"/>
      <c r="AA107" s="45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</row>
    <row r="108" spans="1:40" s="84" customFormat="1" ht="11.25">
      <c r="A108" s="102">
        <v>76</v>
      </c>
      <c r="B108" s="113" t="s">
        <v>393</v>
      </c>
      <c r="C108" s="115" t="s">
        <v>394</v>
      </c>
      <c r="D108" s="115" t="s">
        <v>395</v>
      </c>
      <c r="E108" s="45">
        <v>31423</v>
      </c>
      <c r="F108" s="45">
        <v>0</v>
      </c>
      <c r="G108" s="45">
        <v>0</v>
      </c>
      <c r="H108" s="45">
        <v>0</v>
      </c>
      <c r="I108" s="45">
        <v>0</v>
      </c>
      <c r="J108" s="45">
        <v>31423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31423</v>
      </c>
      <c r="U108" s="45">
        <v>0</v>
      </c>
      <c r="V108" s="45"/>
      <c r="W108" s="45"/>
      <c r="X108" s="45"/>
      <c r="Y108" s="45"/>
      <c r="Z108" s="45"/>
      <c r="AA108" s="45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</row>
    <row r="109" spans="1:40" s="84" customFormat="1" ht="11.25">
      <c r="A109" s="121"/>
      <c r="B109" s="85"/>
      <c r="C109" s="77"/>
      <c r="D109" s="121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</row>
    <row r="110" spans="1:40" s="84" customFormat="1" ht="11.25">
      <c r="A110" s="121">
        <v>78</v>
      </c>
      <c r="B110" s="114" t="s">
        <v>396</v>
      </c>
      <c r="C110" s="101" t="s">
        <v>397</v>
      </c>
      <c r="D110" s="103" t="s">
        <v>36</v>
      </c>
      <c r="E110" s="45">
        <f aca="true" t="shared" si="9" ref="E110:U110">(E107+E108)</f>
        <v>731047</v>
      </c>
      <c r="F110" s="45">
        <f t="shared" si="9"/>
        <v>644252.4744863136</v>
      </c>
      <c r="G110" s="45">
        <f t="shared" si="9"/>
        <v>54674.73431496551</v>
      </c>
      <c r="H110" s="45">
        <f t="shared" si="9"/>
        <v>688.99960384698</v>
      </c>
      <c r="I110" s="45">
        <f t="shared" si="9"/>
        <v>0</v>
      </c>
      <c r="J110" s="45">
        <f t="shared" si="9"/>
        <v>31430.791594873874</v>
      </c>
      <c r="K110" s="45">
        <f t="shared" si="9"/>
        <v>0</v>
      </c>
      <c r="L110" s="45">
        <f t="shared" si="9"/>
        <v>644252.4744863136</v>
      </c>
      <c r="M110" s="45">
        <f t="shared" si="9"/>
        <v>53180.97426914541</v>
      </c>
      <c r="N110" s="45">
        <f t="shared" si="9"/>
        <v>1493.7600458201082</v>
      </c>
      <c r="O110" s="45">
        <f t="shared" si="9"/>
        <v>42.297229315323484</v>
      </c>
      <c r="P110" s="45">
        <f t="shared" si="9"/>
        <v>632.2322697658878</v>
      </c>
      <c r="Q110" s="45">
        <f t="shared" si="9"/>
        <v>14.47010476576856</v>
      </c>
      <c r="R110" s="45">
        <f t="shared" si="9"/>
        <v>0</v>
      </c>
      <c r="S110" s="45">
        <f t="shared" si="9"/>
        <v>0</v>
      </c>
      <c r="T110" s="45">
        <f t="shared" si="9"/>
        <v>31430.791594873874</v>
      </c>
      <c r="U110" s="45">
        <f t="shared" si="9"/>
        <v>0</v>
      </c>
      <c r="V110" s="45"/>
      <c r="W110" s="45"/>
      <c r="X110" s="45"/>
      <c r="Y110" s="45"/>
      <c r="Z110" s="45"/>
      <c r="AA110" s="45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</row>
    <row r="111" spans="1:40" s="84" customFormat="1" ht="11.25">
      <c r="A111" s="121"/>
      <c r="B111" s="85"/>
      <c r="C111" s="77"/>
      <c r="D111" s="121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</row>
    <row r="112" spans="1:40" s="124" customFormat="1" ht="21">
      <c r="A112" s="121">
        <v>79</v>
      </c>
      <c r="B112" s="114" t="s">
        <v>398</v>
      </c>
      <c r="C112" s="101" t="s">
        <v>399</v>
      </c>
      <c r="D112" s="103" t="s">
        <v>36</v>
      </c>
      <c r="E112" s="45">
        <f aca="true" t="shared" si="10" ref="E112:U112">(E82+E94+E103+E110)</f>
        <v>50602362.10622</v>
      </c>
      <c r="F112" s="45">
        <f t="shared" si="10"/>
        <v>38815767.8926095</v>
      </c>
      <c r="G112" s="45">
        <f t="shared" si="10"/>
        <v>9027443.854913281</v>
      </c>
      <c r="H112" s="45">
        <f t="shared" si="10"/>
        <v>954972.2621067883</v>
      </c>
      <c r="I112" s="45">
        <f t="shared" si="10"/>
        <v>969934.9160365919</v>
      </c>
      <c r="J112" s="45">
        <f t="shared" si="10"/>
        <v>66168.78985255989</v>
      </c>
      <c r="K112" s="45">
        <f t="shared" si="10"/>
        <v>768074.3907012802</v>
      </c>
      <c r="L112" s="45">
        <f t="shared" si="10"/>
        <v>38815767.8926095</v>
      </c>
      <c r="M112" s="45">
        <f t="shared" si="10"/>
        <v>7974937.378235327</v>
      </c>
      <c r="N112" s="45">
        <f t="shared" si="10"/>
        <v>1052506.476677952</v>
      </c>
      <c r="O112" s="45">
        <f t="shared" si="10"/>
        <v>238969.7101968574</v>
      </c>
      <c r="P112" s="45">
        <f t="shared" si="10"/>
        <v>493712.45615325327</v>
      </c>
      <c r="Q112" s="45">
        <f t="shared" si="10"/>
        <v>222290.09575667777</v>
      </c>
      <c r="R112" s="45">
        <f t="shared" si="10"/>
        <v>782574.7101469674</v>
      </c>
      <c r="S112" s="45">
        <f t="shared" si="10"/>
        <v>187360.2058896243</v>
      </c>
      <c r="T112" s="45">
        <f t="shared" si="10"/>
        <v>66168.78985255989</v>
      </c>
      <c r="U112" s="45">
        <f t="shared" si="10"/>
        <v>768074.3907012802</v>
      </c>
      <c r="V112" s="45"/>
      <c r="W112" s="45"/>
      <c r="X112" s="45"/>
      <c r="Y112" s="45"/>
      <c r="Z112" s="45"/>
      <c r="AA112" s="45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</row>
    <row r="113" spans="1:40" s="84" customFormat="1" ht="11.25">
      <c r="A113" s="121"/>
      <c r="B113" s="114"/>
      <c r="C113" s="102"/>
      <c r="D113" s="103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</row>
    <row r="114" spans="1:40" s="84" customFormat="1" ht="11.25">
      <c r="A114" s="121"/>
      <c r="B114" s="84" t="s">
        <v>400</v>
      </c>
      <c r="C114" s="77"/>
      <c r="D114" s="121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</row>
    <row r="115" spans="1:40" s="84" customFormat="1" ht="11.25">
      <c r="A115" s="102">
        <v>80</v>
      </c>
      <c r="B115" s="113" t="s">
        <v>401</v>
      </c>
      <c r="C115" s="115" t="s">
        <v>402</v>
      </c>
      <c r="D115" s="115" t="s">
        <v>234</v>
      </c>
      <c r="E115" s="45">
        <v>3800274</v>
      </c>
      <c r="F115" s="45">
        <v>2913941.7731109546</v>
      </c>
      <c r="G115" s="45">
        <v>678898.207863487</v>
      </c>
      <c r="H115" s="45">
        <v>72210.80101601771</v>
      </c>
      <c r="I115" s="45">
        <v>72696.38200996866</v>
      </c>
      <c r="J115" s="45">
        <v>4959.850426297517</v>
      </c>
      <c r="K115" s="45">
        <v>57566.985573275</v>
      </c>
      <c r="L115" s="45">
        <v>2913941.7731109546</v>
      </c>
      <c r="M115" s="45">
        <v>599548.7581827567</v>
      </c>
      <c r="N115" s="45">
        <v>79349.44968073018</v>
      </c>
      <c r="O115" s="45">
        <v>18046.74499203666</v>
      </c>
      <c r="P115" s="45">
        <v>37213.11038005345</v>
      </c>
      <c r="Q115" s="45">
        <v>16950.945643927604</v>
      </c>
      <c r="R115" s="45">
        <v>58653.78092857335</v>
      </c>
      <c r="S115" s="45">
        <v>14042.601081395307</v>
      </c>
      <c r="T115" s="45">
        <v>4959.850426297517</v>
      </c>
      <c r="U115" s="45">
        <v>57566.985573275</v>
      </c>
      <c r="V115" s="45"/>
      <c r="W115" s="45"/>
      <c r="X115" s="45"/>
      <c r="Y115" s="45"/>
      <c r="Z115" s="45"/>
      <c r="AA115" s="4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</row>
    <row r="116" spans="1:40" s="84" customFormat="1" ht="11.25">
      <c r="A116" s="102">
        <v>81</v>
      </c>
      <c r="B116" s="113" t="s">
        <v>403</v>
      </c>
      <c r="C116" s="115" t="s">
        <v>404</v>
      </c>
      <c r="D116" s="103" t="s">
        <v>405</v>
      </c>
      <c r="E116" s="45">
        <v>3800274</v>
      </c>
      <c r="F116" s="45">
        <v>1855291.1635874428</v>
      </c>
      <c r="G116" s="45">
        <v>903512.0760683222</v>
      </c>
      <c r="H116" s="45">
        <v>250493.45819801913</v>
      </c>
      <c r="I116" s="45">
        <v>790774.0304260929</v>
      </c>
      <c r="J116" s="45">
        <v>203.27172012272263</v>
      </c>
      <c r="K116" s="45">
        <v>0</v>
      </c>
      <c r="L116" s="45">
        <v>1855291.1635874428</v>
      </c>
      <c r="M116" s="45">
        <v>720585.9494586714</v>
      </c>
      <c r="N116" s="45">
        <v>182926.1266096507</v>
      </c>
      <c r="O116" s="45">
        <v>53585.49327909832</v>
      </c>
      <c r="P116" s="45">
        <v>82524.20438978828</v>
      </c>
      <c r="Q116" s="45">
        <v>114383.76052913253</v>
      </c>
      <c r="R116" s="45">
        <v>647679.0869407762</v>
      </c>
      <c r="S116" s="45">
        <v>143094.94348531682</v>
      </c>
      <c r="T116" s="45">
        <v>203.27172012272263</v>
      </c>
      <c r="U116" s="45">
        <v>0</v>
      </c>
      <c r="V116" s="45"/>
      <c r="W116" s="45"/>
      <c r="X116" s="45"/>
      <c r="Y116" s="45"/>
      <c r="Z116" s="45"/>
      <c r="AA116" s="45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</row>
    <row r="117" spans="1:40" s="84" customFormat="1" ht="11.25">
      <c r="A117" s="102">
        <v>82</v>
      </c>
      <c r="B117" s="113" t="s">
        <v>403</v>
      </c>
      <c r="C117" s="115" t="s">
        <v>406</v>
      </c>
      <c r="D117" s="103" t="s">
        <v>407</v>
      </c>
      <c r="E117" s="45">
        <v>83000</v>
      </c>
      <c r="F117" s="45">
        <v>0</v>
      </c>
      <c r="G117" s="45">
        <v>0</v>
      </c>
      <c r="H117" s="45">
        <v>0</v>
      </c>
      <c r="I117" s="45">
        <v>83000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69084</v>
      </c>
      <c r="S117" s="45">
        <v>13916</v>
      </c>
      <c r="T117" s="45">
        <v>0</v>
      </c>
      <c r="U117" s="45">
        <v>0</v>
      </c>
      <c r="V117" s="45"/>
      <c r="W117" s="45"/>
      <c r="X117" s="45"/>
      <c r="Y117" s="45"/>
      <c r="Z117" s="45"/>
      <c r="AA117" s="45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</row>
    <row r="118" spans="1:40" s="84" customFormat="1" ht="11.25">
      <c r="A118" s="102">
        <v>83</v>
      </c>
      <c r="B118" s="113" t="s">
        <v>408</v>
      </c>
      <c r="C118" s="115" t="s">
        <v>409</v>
      </c>
      <c r="D118" s="115" t="s">
        <v>234</v>
      </c>
      <c r="E118" s="45">
        <v>2775822</v>
      </c>
      <c r="F118" s="45">
        <v>2128421.1823990573</v>
      </c>
      <c r="G118" s="45">
        <v>495885.44961443305</v>
      </c>
      <c r="H118" s="45">
        <v>52744.70474967971</v>
      </c>
      <c r="I118" s="45">
        <v>53099.386124178214</v>
      </c>
      <c r="J118" s="45">
        <v>3622.8077054512455</v>
      </c>
      <c r="K118" s="45">
        <v>42048.46940720047</v>
      </c>
      <c r="L118" s="45">
        <v>2128421.1823990573</v>
      </c>
      <c r="M118" s="45">
        <v>437926.484520952</v>
      </c>
      <c r="N118" s="45">
        <v>57958.96509348111</v>
      </c>
      <c r="O118" s="45">
        <v>13181.826304441518</v>
      </c>
      <c r="P118" s="45">
        <v>27181.453358726423</v>
      </c>
      <c r="Q118" s="45">
        <v>12381.425086511765</v>
      </c>
      <c r="R118" s="45">
        <v>42842.29386741965</v>
      </c>
      <c r="S118" s="45">
        <v>10257.092256758562</v>
      </c>
      <c r="T118" s="45">
        <v>3622.8077054512455</v>
      </c>
      <c r="U118" s="45">
        <v>42048.46940720047</v>
      </c>
      <c r="V118" s="45"/>
      <c r="W118" s="45"/>
      <c r="X118" s="45"/>
      <c r="Y118" s="45"/>
      <c r="Z118" s="45"/>
      <c r="AA118" s="45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</row>
    <row r="119" spans="1:40" s="84" customFormat="1" ht="11.25">
      <c r="A119" s="102">
        <v>84</v>
      </c>
      <c r="B119" s="113" t="s">
        <v>410</v>
      </c>
      <c r="C119" s="115" t="s">
        <v>411</v>
      </c>
      <c r="D119" s="115" t="s">
        <v>412</v>
      </c>
      <c r="E119" s="45">
        <v>2775822</v>
      </c>
      <c r="F119" s="45">
        <v>1355154.3989437663</v>
      </c>
      <c r="G119" s="45">
        <v>659949.4399656767</v>
      </c>
      <c r="H119" s="45">
        <v>182967.13661229215</v>
      </c>
      <c r="I119" s="45">
        <v>577602.5493649717</v>
      </c>
      <c r="J119" s="45">
        <v>148.47511329301415</v>
      </c>
      <c r="K119" s="45">
        <v>0</v>
      </c>
      <c r="L119" s="45">
        <v>1355154.3989437663</v>
      </c>
      <c r="M119" s="45">
        <v>526335.293559956</v>
      </c>
      <c r="N119" s="45">
        <v>133614.14640572068</v>
      </c>
      <c r="O119" s="45">
        <v>39140.28070738406</v>
      </c>
      <c r="P119" s="45">
        <v>60277.89103566503</v>
      </c>
      <c r="Q119" s="45">
        <v>83548.96486924303</v>
      </c>
      <c r="R119" s="45">
        <v>473082.16683063353</v>
      </c>
      <c r="S119" s="45">
        <v>104520.38253433807</v>
      </c>
      <c r="T119" s="45">
        <v>148.47511329301415</v>
      </c>
      <c r="U119" s="45">
        <v>0</v>
      </c>
      <c r="V119" s="45"/>
      <c r="W119" s="45"/>
      <c r="X119" s="45"/>
      <c r="Y119" s="45"/>
      <c r="Z119" s="45"/>
      <c r="AA119" s="45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</row>
    <row r="120" spans="1:40" s="84" customFormat="1" ht="11.25">
      <c r="A120" s="102">
        <v>85</v>
      </c>
      <c r="B120" s="113" t="s">
        <v>413</v>
      </c>
      <c r="C120" s="115" t="s">
        <v>414</v>
      </c>
      <c r="D120" s="115" t="s">
        <v>234</v>
      </c>
      <c r="E120" s="45">
        <v>1177867</v>
      </c>
      <c r="F120" s="45">
        <v>903154.8394849637</v>
      </c>
      <c r="G120" s="45">
        <v>210419.51064621704</v>
      </c>
      <c r="H120" s="45">
        <v>22381.207134099735</v>
      </c>
      <c r="I120" s="45">
        <v>22531.70939488462</v>
      </c>
      <c r="J120" s="45">
        <v>1537.2691921876628</v>
      </c>
      <c r="K120" s="45">
        <v>17842.464147647435</v>
      </c>
      <c r="L120" s="45">
        <v>903154.8394849637</v>
      </c>
      <c r="M120" s="45">
        <v>185825.73181682406</v>
      </c>
      <c r="N120" s="45">
        <v>24593.77882939299</v>
      </c>
      <c r="O120" s="45">
        <v>5593.455993840245</v>
      </c>
      <c r="P120" s="45">
        <v>11533.930101888025</v>
      </c>
      <c r="Q120" s="45">
        <v>5253.821038371463</v>
      </c>
      <c r="R120" s="45">
        <v>18179.308381710347</v>
      </c>
      <c r="S120" s="45">
        <v>4352.4010131742725</v>
      </c>
      <c r="T120" s="45">
        <v>1537.2691921876628</v>
      </c>
      <c r="U120" s="45">
        <v>17842.464147647435</v>
      </c>
      <c r="V120" s="45"/>
      <c r="W120" s="45"/>
      <c r="X120" s="45"/>
      <c r="Y120" s="45"/>
      <c r="Z120" s="45"/>
      <c r="AA120" s="45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</row>
    <row r="121" spans="1:40" s="84" customFormat="1" ht="11.25">
      <c r="A121" s="102">
        <v>86</v>
      </c>
      <c r="B121" s="113" t="s">
        <v>415</v>
      </c>
      <c r="C121" s="115" t="s">
        <v>416</v>
      </c>
      <c r="D121" s="115" t="s">
        <v>417</v>
      </c>
      <c r="E121" s="45">
        <v>1177867</v>
      </c>
      <c r="F121" s="45">
        <v>575033.8625533978</v>
      </c>
      <c r="G121" s="45">
        <v>280036.9285220925</v>
      </c>
      <c r="H121" s="45">
        <v>77638.6066181876</v>
      </c>
      <c r="I121" s="45">
        <v>245094.59973041178</v>
      </c>
      <c r="J121" s="45">
        <v>63.00257591052407</v>
      </c>
      <c r="K121" s="45">
        <v>0</v>
      </c>
      <c r="L121" s="45">
        <v>575033.8625533978</v>
      </c>
      <c r="M121" s="45">
        <v>223340.31981142337</v>
      </c>
      <c r="N121" s="45">
        <v>56696.60871066914</v>
      </c>
      <c r="O121" s="45">
        <v>16608.429869049367</v>
      </c>
      <c r="P121" s="45">
        <v>25577.77072179184</v>
      </c>
      <c r="Q121" s="45">
        <v>35452.406027346384</v>
      </c>
      <c r="R121" s="45">
        <v>200743.37352982213</v>
      </c>
      <c r="S121" s="45">
        <v>44351.22620058966</v>
      </c>
      <c r="T121" s="45">
        <v>63.00257591052407</v>
      </c>
      <c r="U121" s="45">
        <v>0</v>
      </c>
      <c r="V121" s="45"/>
      <c r="W121" s="45"/>
      <c r="X121" s="45"/>
      <c r="Y121" s="45"/>
      <c r="Z121" s="45"/>
      <c r="AA121" s="45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</row>
    <row r="122" spans="1:40" s="127" customFormat="1" ht="11.25">
      <c r="A122" s="102">
        <v>87</v>
      </c>
      <c r="B122" s="113" t="s">
        <v>418</v>
      </c>
      <c r="C122" s="115" t="s">
        <v>419</v>
      </c>
      <c r="D122" s="115" t="s">
        <v>420</v>
      </c>
      <c r="E122" s="45">
        <v>772273</v>
      </c>
      <c r="F122" s="45">
        <v>592156.9220918587</v>
      </c>
      <c r="G122" s="45">
        <v>137962.3563146654</v>
      </c>
      <c r="H122" s="45">
        <v>14674.323991649824</v>
      </c>
      <c r="I122" s="45">
        <v>14773.001374107374</v>
      </c>
      <c r="J122" s="45">
        <v>1007.9164208338827</v>
      </c>
      <c r="K122" s="45">
        <v>11698.479806884929</v>
      </c>
      <c r="L122" s="45">
        <v>592156.9220918587</v>
      </c>
      <c r="M122" s="45">
        <v>121837.3512352194</v>
      </c>
      <c r="N122" s="45">
        <v>16125.005079445991</v>
      </c>
      <c r="O122" s="45">
        <v>3667.3707988516435</v>
      </c>
      <c r="P122" s="45">
        <v>7562.2653504813115</v>
      </c>
      <c r="Q122" s="45">
        <v>3444.687842316871</v>
      </c>
      <c r="R122" s="45">
        <v>11919.333016264653</v>
      </c>
      <c r="S122" s="45">
        <v>2853.668357842724</v>
      </c>
      <c r="T122" s="45">
        <v>1007.9164208338827</v>
      </c>
      <c r="U122" s="45">
        <v>11698.479806884929</v>
      </c>
      <c r="V122" s="45"/>
      <c r="W122" s="45"/>
      <c r="X122" s="45"/>
      <c r="Y122" s="45"/>
      <c r="Z122" s="45"/>
      <c r="AA122" s="45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</row>
    <row r="123" spans="1:40" s="127" customFormat="1" ht="11.25">
      <c r="A123" s="102">
        <v>88</v>
      </c>
      <c r="B123" s="113" t="s">
        <v>421</v>
      </c>
      <c r="C123" s="115" t="s">
        <v>422</v>
      </c>
      <c r="D123" s="115" t="s">
        <v>423</v>
      </c>
      <c r="E123" s="45">
        <v>1616995</v>
      </c>
      <c r="F123" s="45">
        <v>1239865.6721624671</v>
      </c>
      <c r="G123" s="45">
        <v>288867.33104618755</v>
      </c>
      <c r="H123" s="45">
        <v>30725.28564753372</v>
      </c>
      <c r="I123" s="45">
        <v>30931.89760217534</v>
      </c>
      <c r="J123" s="45">
        <v>2110.388182554983</v>
      </c>
      <c r="K123" s="45">
        <v>24494.425359081433</v>
      </c>
      <c r="L123" s="45">
        <v>1239865.6721624671</v>
      </c>
      <c r="M123" s="45">
        <v>255104.59094205496</v>
      </c>
      <c r="N123" s="45">
        <v>33762.740104132565</v>
      </c>
      <c r="O123" s="45">
        <v>7678.787481744297</v>
      </c>
      <c r="P123" s="45">
        <v>15833.967082108953</v>
      </c>
      <c r="Q123" s="45">
        <v>7212.531083680471</v>
      </c>
      <c r="R123" s="45">
        <v>24956.850609350397</v>
      </c>
      <c r="S123" s="45">
        <v>5975.046992824941</v>
      </c>
      <c r="T123" s="45">
        <v>2110.388182554983</v>
      </c>
      <c r="U123" s="45">
        <v>24494.425359081433</v>
      </c>
      <c r="V123" s="45"/>
      <c r="W123" s="45"/>
      <c r="X123" s="45"/>
      <c r="Y123" s="45"/>
      <c r="Z123" s="45"/>
      <c r="AA123" s="45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</row>
    <row r="124" spans="1:40" s="84" customFormat="1" ht="11.25">
      <c r="A124" s="102">
        <v>89</v>
      </c>
      <c r="B124" s="113" t="s">
        <v>424</v>
      </c>
      <c r="C124" s="115" t="s">
        <v>425</v>
      </c>
      <c r="D124" s="115" t="s">
        <v>426</v>
      </c>
      <c r="E124" s="45">
        <v>1616995</v>
      </c>
      <c r="F124" s="45">
        <v>789415.8513478441</v>
      </c>
      <c r="G124" s="45">
        <v>384439.2560752452</v>
      </c>
      <c r="H124" s="45">
        <v>106583.54356525501</v>
      </c>
      <c r="I124" s="45">
        <v>336469.8580494038</v>
      </c>
      <c r="J124" s="45">
        <v>86.49096225162761</v>
      </c>
      <c r="K124" s="45">
        <v>0</v>
      </c>
      <c r="L124" s="45">
        <v>789415.8513478441</v>
      </c>
      <c r="M124" s="45">
        <v>306605.22829272953</v>
      </c>
      <c r="N124" s="45">
        <v>77834.02778251571</v>
      </c>
      <c r="O124" s="45">
        <v>22800.323004298003</v>
      </c>
      <c r="P124" s="45">
        <v>35113.58019902399</v>
      </c>
      <c r="Q124" s="45">
        <v>48669.64036193302</v>
      </c>
      <c r="R124" s="45">
        <v>275583.77243004064</v>
      </c>
      <c r="S124" s="45">
        <v>60886.085619363206</v>
      </c>
      <c r="T124" s="45">
        <v>86.49096225162761</v>
      </c>
      <c r="U124" s="45">
        <v>0</v>
      </c>
      <c r="V124" s="45"/>
      <c r="W124" s="45"/>
      <c r="X124" s="45"/>
      <c r="Y124" s="45"/>
      <c r="Z124" s="45"/>
      <c r="AA124" s="45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</row>
    <row r="125" spans="1:40" s="84" customFormat="1" ht="11.25">
      <c r="A125" s="102">
        <v>90</v>
      </c>
      <c r="B125" s="113" t="s">
        <v>427</v>
      </c>
      <c r="C125" s="115" t="s">
        <v>428</v>
      </c>
      <c r="D125" s="115" t="s">
        <v>62</v>
      </c>
      <c r="E125" s="45">
        <v>8517606</v>
      </c>
      <c r="F125" s="45">
        <v>6335679.670008691</v>
      </c>
      <c r="G125" s="45">
        <v>1443737.0699402282</v>
      </c>
      <c r="H125" s="45">
        <v>197025.60152928322</v>
      </c>
      <c r="I125" s="45">
        <v>400126.1446472924</v>
      </c>
      <c r="J125" s="45">
        <v>4106.129616559093</v>
      </c>
      <c r="K125" s="45">
        <v>136931.38425794555</v>
      </c>
      <c r="L125" s="45">
        <v>6335679.670008691</v>
      </c>
      <c r="M125" s="45">
        <v>1255625.3064309238</v>
      </c>
      <c r="N125" s="45">
        <v>188111.76350930467</v>
      </c>
      <c r="O125" s="45">
        <v>45944.170787916286</v>
      </c>
      <c r="P125" s="45">
        <v>85850.68326521094</v>
      </c>
      <c r="Q125" s="45">
        <v>65230.74747615601</v>
      </c>
      <c r="R125" s="45">
        <v>325607.9522170936</v>
      </c>
      <c r="S125" s="45">
        <v>74518.19243019876</v>
      </c>
      <c r="T125" s="45">
        <v>4106.129616559093</v>
      </c>
      <c r="U125" s="45">
        <v>136931.38425794555</v>
      </c>
      <c r="V125" s="45"/>
      <c r="W125" s="45"/>
      <c r="X125" s="45"/>
      <c r="Y125" s="45"/>
      <c r="Z125" s="45"/>
      <c r="AA125" s="4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</row>
    <row r="126" spans="1:40" s="84" customFormat="1" ht="11.25">
      <c r="A126" s="102">
        <v>91</v>
      </c>
      <c r="B126" s="113" t="s">
        <v>429</v>
      </c>
      <c r="C126" s="115" t="s">
        <v>430</v>
      </c>
      <c r="D126" s="115" t="s">
        <v>234</v>
      </c>
      <c r="E126" s="45">
        <v>376457</v>
      </c>
      <c r="F126" s="45">
        <v>288656.4963684278</v>
      </c>
      <c r="G126" s="45">
        <v>67251.9883139123</v>
      </c>
      <c r="H126" s="45">
        <v>7153.237245021537</v>
      </c>
      <c r="I126" s="45">
        <v>7201.339135632528</v>
      </c>
      <c r="J126" s="45">
        <v>491.32520758573844</v>
      </c>
      <c r="K126" s="45">
        <v>5702.613729420139</v>
      </c>
      <c r="L126" s="45">
        <v>288656.4963684278</v>
      </c>
      <c r="M126" s="45">
        <v>59391.59304281903</v>
      </c>
      <c r="N126" s="45">
        <v>7860.3952710932535</v>
      </c>
      <c r="O126" s="45">
        <v>1787.7193800939472</v>
      </c>
      <c r="P126" s="45">
        <v>3686.348903880031</v>
      </c>
      <c r="Q126" s="45">
        <v>1679.1689610475598</v>
      </c>
      <c r="R126" s="45">
        <v>5810.272208537579</v>
      </c>
      <c r="S126" s="45">
        <v>1391.06692709495</v>
      </c>
      <c r="T126" s="45">
        <v>491.32520758573844</v>
      </c>
      <c r="U126" s="45">
        <v>5702.613729420139</v>
      </c>
      <c r="V126" s="45"/>
      <c r="W126" s="45"/>
      <c r="X126" s="45"/>
      <c r="Y126" s="45"/>
      <c r="Z126" s="45"/>
      <c r="AA126" s="45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</row>
    <row r="127" spans="1:40" s="84" customFormat="1" ht="11.25">
      <c r="A127" s="102">
        <v>92</v>
      </c>
      <c r="B127" s="113" t="s">
        <v>431</v>
      </c>
      <c r="C127" s="115" t="s">
        <v>432</v>
      </c>
      <c r="D127" s="115" t="s">
        <v>433</v>
      </c>
      <c r="E127" s="45">
        <v>376457</v>
      </c>
      <c r="F127" s="45">
        <v>183786.04952449165</v>
      </c>
      <c r="G127" s="45">
        <v>89502.34788871866</v>
      </c>
      <c r="H127" s="45">
        <v>24814.00440937988</v>
      </c>
      <c r="I127" s="45">
        <v>78334.461981456</v>
      </c>
      <c r="J127" s="45">
        <v>20.136195953828537</v>
      </c>
      <c r="K127" s="45">
        <v>0</v>
      </c>
      <c r="L127" s="45">
        <v>183786.04952449165</v>
      </c>
      <c r="M127" s="45">
        <v>71381.59637314655</v>
      </c>
      <c r="N127" s="45">
        <v>18120.75151557211</v>
      </c>
      <c r="O127" s="45">
        <v>5308.205156620159</v>
      </c>
      <c r="P127" s="45">
        <v>8174.888024381014</v>
      </c>
      <c r="Q127" s="45">
        <v>11330.911228378704</v>
      </c>
      <c r="R127" s="45">
        <v>64159.406935516694</v>
      </c>
      <c r="S127" s="45">
        <v>14175.055045939298</v>
      </c>
      <c r="T127" s="45">
        <v>20.136195953828537</v>
      </c>
      <c r="U127" s="45">
        <v>0</v>
      </c>
      <c r="V127" s="45"/>
      <c r="W127" s="45"/>
      <c r="X127" s="45"/>
      <c r="Y127" s="45"/>
      <c r="Z127" s="45"/>
      <c r="AA127" s="45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</row>
    <row r="128" spans="1:40" s="84" customFormat="1" ht="11.25">
      <c r="A128" s="102">
        <v>93</v>
      </c>
      <c r="B128" s="113" t="s">
        <v>434</v>
      </c>
      <c r="C128" s="115" t="s">
        <v>435</v>
      </c>
      <c r="D128" s="115" t="s">
        <v>253</v>
      </c>
      <c r="E128" s="45">
        <v>-0.20117000001482568</v>
      </c>
      <c r="F128" s="45">
        <v>-0.1277342849386066</v>
      </c>
      <c r="G128" s="45">
        <v>-0.05582342453903057</v>
      </c>
      <c r="H128" s="45">
        <v>-0.013241989331962127</v>
      </c>
      <c r="I128" s="45">
        <v>-0.004360431525039951</v>
      </c>
      <c r="J128" s="45">
        <v>-9.869680186428564E-06</v>
      </c>
      <c r="K128" s="45">
        <v>0</v>
      </c>
      <c r="L128" s="45">
        <v>-0.1277342849386066</v>
      </c>
      <c r="M128" s="45">
        <v>-0.046749326838479606</v>
      </c>
      <c r="N128" s="45">
        <v>-0.009074097700550956</v>
      </c>
      <c r="O128" s="45">
        <v>-0.002795400799548255</v>
      </c>
      <c r="P128" s="45">
        <v>-0.004997449156849977</v>
      </c>
      <c r="Q128" s="45">
        <v>-0.005449139375563896</v>
      </c>
      <c r="R128" s="45">
        <v>-0.003571387273914279</v>
      </c>
      <c r="S128" s="45">
        <v>-0.0007890442511256717</v>
      </c>
      <c r="T128" s="45">
        <v>-9.869680186428564E-06</v>
      </c>
      <c r="U128" s="45">
        <v>0</v>
      </c>
      <c r="V128" s="45"/>
      <c r="W128" s="45"/>
      <c r="X128" s="45"/>
      <c r="Y128" s="45"/>
      <c r="Z128" s="45"/>
      <c r="AA128" s="45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</row>
    <row r="129" spans="1:40" s="84" customFormat="1" ht="11.25">
      <c r="A129" s="102">
        <v>94</v>
      </c>
      <c r="B129" s="113" t="s">
        <v>436</v>
      </c>
      <c r="C129" s="115" t="s">
        <v>437</v>
      </c>
      <c r="D129" s="115" t="s">
        <v>234</v>
      </c>
      <c r="E129" s="45">
        <v>463172</v>
      </c>
      <c r="F129" s="45">
        <v>355147.0864825398</v>
      </c>
      <c r="G129" s="45">
        <v>82743.14976566084</v>
      </c>
      <c r="H129" s="45">
        <v>8800.949912609185</v>
      </c>
      <c r="I129" s="45">
        <v>8860.131834789074</v>
      </c>
      <c r="J129" s="45">
        <v>604.4995286258501</v>
      </c>
      <c r="K129" s="45">
        <v>7016.182475775414</v>
      </c>
      <c r="L129" s="45">
        <v>355147.0864825398</v>
      </c>
      <c r="M129" s="45">
        <v>73072.15148829369</v>
      </c>
      <c r="N129" s="45">
        <v>9670.99827736715</v>
      </c>
      <c r="O129" s="45">
        <v>2199.511659278148</v>
      </c>
      <c r="P129" s="45">
        <v>4535.481062931282</v>
      </c>
      <c r="Q129" s="45">
        <v>2065.9571903997544</v>
      </c>
      <c r="R129" s="45">
        <v>7148.639550792701</v>
      </c>
      <c r="S129" s="45">
        <v>1711.492283996372</v>
      </c>
      <c r="T129" s="45">
        <v>604.4995286258501</v>
      </c>
      <c r="U129" s="45">
        <v>7016.182475775414</v>
      </c>
      <c r="V129" s="45"/>
      <c r="W129" s="45"/>
      <c r="X129" s="45"/>
      <c r="Y129" s="45"/>
      <c r="Z129" s="45"/>
      <c r="AA129" s="45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</row>
    <row r="130" spans="1:40" s="84" customFormat="1" ht="11.25">
      <c r="A130" s="102">
        <v>95</v>
      </c>
      <c r="B130" s="113" t="s">
        <v>438</v>
      </c>
      <c r="C130" s="115" t="s">
        <v>439</v>
      </c>
      <c r="D130" s="115" t="s">
        <v>440</v>
      </c>
      <c r="E130" s="45">
        <v>463172</v>
      </c>
      <c r="F130" s="45">
        <v>226120.25312414928</v>
      </c>
      <c r="G130" s="45">
        <v>110118.76914578186</v>
      </c>
      <c r="H130" s="45">
        <v>30529.787068114812</v>
      </c>
      <c r="I130" s="45">
        <v>96378.41619328354</v>
      </c>
      <c r="J130" s="45">
        <v>24.774468670596306</v>
      </c>
      <c r="K130" s="45">
        <v>0</v>
      </c>
      <c r="L130" s="45">
        <v>226120.25312414928</v>
      </c>
      <c r="M130" s="45">
        <v>87823.99252861027</v>
      </c>
      <c r="N130" s="45">
        <v>22294.776617171592</v>
      </c>
      <c r="O130" s="45">
        <v>6530.923847350621</v>
      </c>
      <c r="P130" s="45">
        <v>10057.932874215656</v>
      </c>
      <c r="Q130" s="45">
        <v>13940.930346548535</v>
      </c>
      <c r="R130" s="45">
        <v>78938.20762832713</v>
      </c>
      <c r="S130" s="45">
        <v>17440.208564956418</v>
      </c>
      <c r="T130" s="45">
        <v>24.774468670596306</v>
      </c>
      <c r="U130" s="45">
        <v>0</v>
      </c>
      <c r="V130" s="45"/>
      <c r="W130" s="45"/>
      <c r="X130" s="45"/>
      <c r="Y130" s="45"/>
      <c r="Z130" s="45"/>
      <c r="AA130" s="45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</row>
    <row r="131" spans="1:40" s="84" customFormat="1" ht="11.25">
      <c r="A131" s="102">
        <v>96</v>
      </c>
      <c r="B131" s="113" t="s">
        <v>441</v>
      </c>
      <c r="C131" s="115" t="s">
        <v>442</v>
      </c>
      <c r="D131" s="115" t="s">
        <v>234</v>
      </c>
      <c r="E131" s="45">
        <v>597430</v>
      </c>
      <c r="F131" s="45">
        <v>458092.293742419</v>
      </c>
      <c r="G131" s="45">
        <v>106727.60867344907</v>
      </c>
      <c r="H131" s="45">
        <v>11352.049576161997</v>
      </c>
      <c r="I131" s="45">
        <v>11428.386349041037</v>
      </c>
      <c r="J131" s="45">
        <v>779.7236305021496</v>
      </c>
      <c r="K131" s="45">
        <v>9049.938028426815</v>
      </c>
      <c r="L131" s="45">
        <v>458092.293742419</v>
      </c>
      <c r="M131" s="45">
        <v>94253.3129456256</v>
      </c>
      <c r="N131" s="45">
        <v>12474.295727823475</v>
      </c>
      <c r="O131" s="45">
        <v>2837.076184662596</v>
      </c>
      <c r="P131" s="45">
        <v>5850.164628749224</v>
      </c>
      <c r="Q131" s="45">
        <v>2664.8087627501773</v>
      </c>
      <c r="R131" s="45">
        <v>9220.78995887075</v>
      </c>
      <c r="S131" s="45">
        <v>2207.596390170287</v>
      </c>
      <c r="T131" s="45">
        <v>779.7236305021496</v>
      </c>
      <c r="U131" s="45">
        <v>9049.938028426815</v>
      </c>
      <c r="V131" s="45"/>
      <c r="W131" s="45"/>
      <c r="X131" s="45"/>
      <c r="Y131" s="45"/>
      <c r="Z131" s="45"/>
      <c r="AA131" s="45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</row>
    <row r="132" spans="1:40" s="84" customFormat="1" ht="11.25">
      <c r="A132" s="102">
        <v>97</v>
      </c>
      <c r="B132" s="113" t="s">
        <v>443</v>
      </c>
      <c r="C132" s="115" t="s">
        <v>444</v>
      </c>
      <c r="D132" s="115" t="s">
        <v>445</v>
      </c>
      <c r="E132" s="45">
        <v>597430</v>
      </c>
      <c r="F132" s="45">
        <v>291664.91675654077</v>
      </c>
      <c r="G132" s="45">
        <v>142038.5002780057</v>
      </c>
      <c r="H132" s="45">
        <v>39379.346523761866</v>
      </c>
      <c r="I132" s="45">
        <v>124315.28068698749</v>
      </c>
      <c r="J132" s="45">
        <v>31.955754704244534</v>
      </c>
      <c r="K132" s="45">
        <v>0</v>
      </c>
      <c r="L132" s="45">
        <v>291664.91675654077</v>
      </c>
      <c r="M132" s="45">
        <v>113281.2170346386</v>
      </c>
      <c r="N132" s="45">
        <v>28757.28324336709</v>
      </c>
      <c r="O132" s="45">
        <v>8424.019228542918</v>
      </c>
      <c r="P132" s="45">
        <v>12973.389663111455</v>
      </c>
      <c r="Q132" s="45">
        <v>17981.93763210749</v>
      </c>
      <c r="R132" s="45">
        <v>101819.74165837198</v>
      </c>
      <c r="S132" s="45">
        <v>22495.539028615527</v>
      </c>
      <c r="T132" s="45">
        <v>31.955754704244534</v>
      </c>
      <c r="U132" s="45">
        <v>0</v>
      </c>
      <c r="V132" s="45"/>
      <c r="W132" s="45"/>
      <c r="X132" s="45"/>
      <c r="Y132" s="45"/>
      <c r="Z132" s="45"/>
      <c r="AA132" s="45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</row>
    <row r="133" spans="1:40" s="127" customFormat="1" ht="11.25">
      <c r="A133" s="102">
        <v>98</v>
      </c>
      <c r="B133" s="113" t="s">
        <v>446</v>
      </c>
      <c r="C133" s="115" t="s">
        <v>447</v>
      </c>
      <c r="D133" s="115" t="s">
        <v>448</v>
      </c>
      <c r="E133" s="45">
        <v>428712</v>
      </c>
      <c r="F133" s="45">
        <v>328724.14079457</v>
      </c>
      <c r="G133" s="45">
        <v>76587.05885143315</v>
      </c>
      <c r="H133" s="45">
        <v>8146.15917830635</v>
      </c>
      <c r="I133" s="45">
        <v>8200.937965067174</v>
      </c>
      <c r="J133" s="45">
        <v>559.524759519672</v>
      </c>
      <c r="K133" s="45">
        <v>6494.178451103757</v>
      </c>
      <c r="L133" s="45">
        <v>328724.14079457</v>
      </c>
      <c r="M133" s="45">
        <v>67635.58291271789</v>
      </c>
      <c r="N133" s="45">
        <v>8951.47593871526</v>
      </c>
      <c r="O133" s="45">
        <v>2035.867976631691</v>
      </c>
      <c r="P133" s="45">
        <v>4198.041240514098</v>
      </c>
      <c r="Q133" s="45">
        <v>1912.2499611605615</v>
      </c>
      <c r="R133" s="45">
        <v>6616.780718824628</v>
      </c>
      <c r="S133" s="45">
        <v>1584.1572462425463</v>
      </c>
      <c r="T133" s="45">
        <v>559.524759519672</v>
      </c>
      <c r="U133" s="45">
        <v>6494.178451103757</v>
      </c>
      <c r="V133" s="45"/>
      <c r="W133" s="45"/>
      <c r="X133" s="45"/>
      <c r="Y133" s="45"/>
      <c r="Z133" s="45"/>
      <c r="AA133" s="45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</row>
    <row r="134" spans="1:40" s="127" customFormat="1" ht="11.25">
      <c r="A134" s="102">
        <v>99</v>
      </c>
      <c r="B134" s="113" t="s">
        <v>446</v>
      </c>
      <c r="C134" s="115" t="s">
        <v>449</v>
      </c>
      <c r="D134" s="115" t="s">
        <v>450</v>
      </c>
      <c r="E134" s="45">
        <v>1446117</v>
      </c>
      <c r="F134" s="45">
        <v>1108841.2927872818</v>
      </c>
      <c r="G134" s="45">
        <v>258340.90901364543</v>
      </c>
      <c r="H134" s="45">
        <v>27478.35206958248</v>
      </c>
      <c r="I134" s="45">
        <v>27663.130043546822</v>
      </c>
      <c r="J134" s="45">
        <v>1887.3702314428087</v>
      </c>
      <c r="K134" s="45">
        <v>21905.945854500947</v>
      </c>
      <c r="L134" s="45">
        <v>1108841.2927872818</v>
      </c>
      <c r="M134" s="45">
        <v>228146.08934434038</v>
      </c>
      <c r="N134" s="45">
        <v>30194.819669305027</v>
      </c>
      <c r="O134" s="45">
        <v>6867.321863541704</v>
      </c>
      <c r="P134" s="45">
        <v>14160.692503612041</v>
      </c>
      <c r="Q134" s="45">
        <v>6450.337702428735</v>
      </c>
      <c r="R134" s="45">
        <v>22319.503729227345</v>
      </c>
      <c r="S134" s="45">
        <v>5343.626314319479</v>
      </c>
      <c r="T134" s="45">
        <v>1887.3702314428087</v>
      </c>
      <c r="U134" s="45">
        <v>21905.945854500947</v>
      </c>
      <c r="V134" s="45"/>
      <c r="W134" s="45"/>
      <c r="X134" s="45"/>
      <c r="Y134" s="45"/>
      <c r="Z134" s="45"/>
      <c r="AA134" s="45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</row>
    <row r="135" spans="1:40" s="84" customFormat="1" ht="11.25">
      <c r="A135" s="121"/>
      <c r="B135" s="85"/>
      <c r="C135" s="77"/>
      <c r="D135" s="121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</row>
    <row r="136" spans="1:40" s="84" customFormat="1" ht="63">
      <c r="A136" s="121">
        <v>102</v>
      </c>
      <c r="B136" s="114" t="s">
        <v>451</v>
      </c>
      <c r="C136" s="101" t="s">
        <v>452</v>
      </c>
      <c r="D136" s="103" t="s">
        <v>36</v>
      </c>
      <c r="E136" s="45">
        <f aca="true" t="shared" si="11" ref="E136:U136">(E115+E116+E117+E118+E119+E120+E121+E122+E123+E124+E125+E126+E127+E128+E129+E130+E131+E132+E133+E134)</f>
        <v>32863741.79883</v>
      </c>
      <c r="F136" s="45">
        <f t="shared" si="11"/>
        <v>21929147.73753658</v>
      </c>
      <c r="G136" s="45">
        <f t="shared" si="11"/>
        <v>6417017.9021637365</v>
      </c>
      <c r="H136" s="45">
        <f t="shared" si="11"/>
        <v>1165098.5418029663</v>
      </c>
      <c r="I136" s="45">
        <f t="shared" si="11"/>
        <v>2989481.6385528585</v>
      </c>
      <c r="J136" s="45">
        <f t="shared" si="11"/>
        <v>22244.91168259748</v>
      </c>
      <c r="K136" s="45">
        <f t="shared" si="11"/>
        <v>340751.06709126185</v>
      </c>
      <c r="L136" s="45">
        <f t="shared" si="11"/>
        <v>21929147.73753658</v>
      </c>
      <c r="M136" s="45">
        <f t="shared" si="11"/>
        <v>5427720.503172377</v>
      </c>
      <c r="N136" s="45">
        <f t="shared" si="11"/>
        <v>989297.398991361</v>
      </c>
      <c r="O136" s="45">
        <f t="shared" si="11"/>
        <v>262237.5257199814</v>
      </c>
      <c r="P136" s="45">
        <f t="shared" si="11"/>
        <v>452305.78978868393</v>
      </c>
      <c r="Q136" s="45">
        <f t="shared" si="11"/>
        <v>450555.2262943013</v>
      </c>
      <c r="R136" s="45">
        <f t="shared" si="11"/>
        <v>2444365.257568766</v>
      </c>
      <c r="S136" s="45">
        <f t="shared" si="11"/>
        <v>545116.380984093</v>
      </c>
      <c r="T136" s="45">
        <f t="shared" si="11"/>
        <v>22244.91168259748</v>
      </c>
      <c r="U136" s="45">
        <f t="shared" si="11"/>
        <v>340751.06709126185</v>
      </c>
      <c r="V136" s="45"/>
      <c r="W136" s="45"/>
      <c r="X136" s="45"/>
      <c r="Y136" s="45"/>
      <c r="Z136" s="45"/>
      <c r="AA136" s="45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</row>
    <row r="137" spans="1:40" s="84" customFormat="1" ht="11.25">
      <c r="A137" s="121"/>
      <c r="C137" s="77"/>
      <c r="D137" s="121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</row>
    <row r="138" spans="1:40" s="84" customFormat="1" ht="21">
      <c r="A138" s="121">
        <v>103</v>
      </c>
      <c r="B138" s="114" t="s">
        <v>453</v>
      </c>
      <c r="C138" s="101" t="s">
        <v>454</v>
      </c>
      <c r="D138" s="103" t="s">
        <v>36</v>
      </c>
      <c r="E138" s="45">
        <f aca="true" t="shared" si="12" ref="E138:U138">(E112+E136)</f>
        <v>83466103.90505</v>
      </c>
      <c r="F138" s="45">
        <f t="shared" si="12"/>
        <v>60744915.63014608</v>
      </c>
      <c r="G138" s="45">
        <f t="shared" si="12"/>
        <v>15444461.757077018</v>
      </c>
      <c r="H138" s="45">
        <f t="shared" si="12"/>
        <v>2120070.8039097544</v>
      </c>
      <c r="I138" s="45">
        <f t="shared" si="12"/>
        <v>3959416.5545894504</v>
      </c>
      <c r="J138" s="45">
        <f t="shared" si="12"/>
        <v>88413.70153515736</v>
      </c>
      <c r="K138" s="45">
        <f t="shared" si="12"/>
        <v>1108825.457792542</v>
      </c>
      <c r="L138" s="45">
        <f t="shared" si="12"/>
        <v>60744915.63014608</v>
      </c>
      <c r="M138" s="45">
        <f t="shared" si="12"/>
        <v>13402657.881407704</v>
      </c>
      <c r="N138" s="45">
        <f t="shared" si="12"/>
        <v>2041803.8756693131</v>
      </c>
      <c r="O138" s="45">
        <f t="shared" si="12"/>
        <v>501207.2359168388</v>
      </c>
      <c r="P138" s="45">
        <f t="shared" si="12"/>
        <v>946018.2459419372</v>
      </c>
      <c r="Q138" s="45">
        <f t="shared" si="12"/>
        <v>672845.322050979</v>
      </c>
      <c r="R138" s="45">
        <f t="shared" si="12"/>
        <v>3226939.967715733</v>
      </c>
      <c r="S138" s="45">
        <f t="shared" si="12"/>
        <v>732476.5868737173</v>
      </c>
      <c r="T138" s="45">
        <f t="shared" si="12"/>
        <v>88413.70153515736</v>
      </c>
      <c r="U138" s="45">
        <f t="shared" si="12"/>
        <v>1108825.457792542</v>
      </c>
      <c r="V138" s="45"/>
      <c r="W138" s="45"/>
      <c r="X138" s="45"/>
      <c r="Y138" s="45"/>
      <c r="Z138" s="45"/>
      <c r="AA138" s="45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</row>
    <row r="139" spans="1:40" s="84" customFormat="1" ht="11.25">
      <c r="A139" s="121"/>
      <c r="B139" s="85"/>
      <c r="C139" s="77"/>
      <c r="D139" s="121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</row>
    <row r="140" spans="1:40" s="84" customFormat="1" ht="11.25">
      <c r="A140" s="121"/>
      <c r="B140" s="84" t="s">
        <v>455</v>
      </c>
      <c r="C140" s="77"/>
      <c r="D140" s="121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</row>
    <row r="141" spans="1:40" s="84" customFormat="1" ht="11.25">
      <c r="A141" s="102">
        <v>104</v>
      </c>
      <c r="B141" s="113" t="s">
        <v>202</v>
      </c>
      <c r="C141" s="115" t="s">
        <v>456</v>
      </c>
      <c r="D141" s="115" t="s">
        <v>204</v>
      </c>
      <c r="E141" s="45">
        <v>380306</v>
      </c>
      <c r="F141" s="45">
        <v>253967.61184705878</v>
      </c>
      <c r="G141" s="45">
        <v>115421.55567667182</v>
      </c>
      <c r="H141" s="45">
        <v>10907.437681530491</v>
      </c>
      <c r="I141" s="45">
        <v>0</v>
      </c>
      <c r="J141" s="45">
        <v>9.394794738949761</v>
      </c>
      <c r="K141" s="45">
        <v>0</v>
      </c>
      <c r="L141" s="45">
        <v>253967.61184705878</v>
      </c>
      <c r="M141" s="45">
        <v>97728.85476432172</v>
      </c>
      <c r="N141" s="45">
        <v>17692.7009123501</v>
      </c>
      <c r="O141" s="45">
        <v>2369.3105404362573</v>
      </c>
      <c r="P141" s="45">
        <v>4871.357266392958</v>
      </c>
      <c r="Q141" s="45">
        <v>3666.769874701276</v>
      </c>
      <c r="R141" s="45">
        <v>0</v>
      </c>
      <c r="S141" s="45">
        <v>0</v>
      </c>
      <c r="T141" s="45">
        <v>9.394794738949761</v>
      </c>
      <c r="U141" s="45">
        <v>0</v>
      </c>
      <c r="V141" s="45"/>
      <c r="W141" s="45"/>
      <c r="X141" s="45"/>
      <c r="Y141" s="45"/>
      <c r="Z141" s="45"/>
      <c r="AA141" s="45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</row>
    <row r="142" spans="1:40" s="84" customFormat="1" ht="11.25">
      <c r="A142" s="102">
        <v>105</v>
      </c>
      <c r="B142" s="113" t="s">
        <v>205</v>
      </c>
      <c r="C142" s="115" t="s">
        <v>457</v>
      </c>
      <c r="D142" s="115" t="s">
        <v>207</v>
      </c>
      <c r="E142" s="45">
        <v>697602</v>
      </c>
      <c r="F142" s="45">
        <v>462449.1758328374</v>
      </c>
      <c r="G142" s="45">
        <v>168463.80247558808</v>
      </c>
      <c r="H142" s="45">
        <v>39202.03621610925</v>
      </c>
      <c r="I142" s="45">
        <v>27464.56896785737</v>
      </c>
      <c r="J142" s="45">
        <v>22.416507607694413</v>
      </c>
      <c r="K142" s="45">
        <v>0</v>
      </c>
      <c r="L142" s="45">
        <v>462449.1758328374</v>
      </c>
      <c r="M142" s="45">
        <v>152294.52638526913</v>
      </c>
      <c r="N142" s="45">
        <v>16169.276090318974</v>
      </c>
      <c r="O142" s="45">
        <v>7996.418564893624</v>
      </c>
      <c r="P142" s="45">
        <v>18255.11695329075</v>
      </c>
      <c r="Q142" s="45">
        <v>12950.50069792488</v>
      </c>
      <c r="R142" s="45">
        <v>22495.123334216063</v>
      </c>
      <c r="S142" s="45">
        <v>4969.445633641304</v>
      </c>
      <c r="T142" s="45">
        <v>22.416507607694413</v>
      </c>
      <c r="U142" s="45">
        <v>0</v>
      </c>
      <c r="V142" s="45"/>
      <c r="W142" s="45"/>
      <c r="X142" s="45"/>
      <c r="Y142" s="45"/>
      <c r="Z142" s="45"/>
      <c r="AA142" s="45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</row>
    <row r="143" spans="1:40" s="84" customFormat="1" ht="11.25">
      <c r="A143" s="102">
        <v>106</v>
      </c>
      <c r="B143" s="113" t="s">
        <v>208</v>
      </c>
      <c r="C143" s="115" t="s">
        <v>458</v>
      </c>
      <c r="D143" s="115" t="s">
        <v>298</v>
      </c>
      <c r="E143" s="45">
        <v>2031407</v>
      </c>
      <c r="F143" s="45">
        <v>1164791.856656871</v>
      </c>
      <c r="G143" s="45">
        <v>542320.0279061084</v>
      </c>
      <c r="H143" s="45">
        <v>86698.51836339728</v>
      </c>
      <c r="I143" s="45">
        <v>237524.60203347198</v>
      </c>
      <c r="J143" s="45">
        <v>71.99504015121609</v>
      </c>
      <c r="K143" s="45">
        <v>0</v>
      </c>
      <c r="L143" s="45">
        <v>1164791.856656871</v>
      </c>
      <c r="M143" s="45">
        <v>449650.3078333759</v>
      </c>
      <c r="N143" s="45">
        <v>92669.72007273258</v>
      </c>
      <c r="O143" s="45">
        <v>18655.15372733274</v>
      </c>
      <c r="P143" s="45">
        <v>32419.308830516504</v>
      </c>
      <c r="Q143" s="45">
        <v>35624.05580554804</v>
      </c>
      <c r="R143" s="45">
        <v>185826.61810455387</v>
      </c>
      <c r="S143" s="45">
        <v>51697.983928918096</v>
      </c>
      <c r="T143" s="45">
        <v>71.99504015121609</v>
      </c>
      <c r="U143" s="45">
        <v>0</v>
      </c>
      <c r="V143" s="45"/>
      <c r="W143" s="45"/>
      <c r="X143" s="45"/>
      <c r="Y143" s="45"/>
      <c r="Z143" s="45"/>
      <c r="AA143" s="45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</row>
    <row r="144" spans="1:40" s="84" customFormat="1" ht="11.25">
      <c r="A144" s="102">
        <v>107</v>
      </c>
      <c r="B144" s="113" t="s">
        <v>210</v>
      </c>
      <c r="C144" s="115" t="s">
        <v>459</v>
      </c>
      <c r="D144" s="115" t="s">
        <v>112</v>
      </c>
      <c r="E144" s="45">
        <v>42327571.7</v>
      </c>
      <c r="F144" s="45">
        <v>29369277.113743134</v>
      </c>
      <c r="G144" s="45">
        <v>10110448.959787447</v>
      </c>
      <c r="H144" s="45">
        <v>1451801.2827872655</v>
      </c>
      <c r="I144" s="45">
        <v>1393096.8795715342</v>
      </c>
      <c r="J144" s="45">
        <v>2947.4641106275235</v>
      </c>
      <c r="K144" s="45">
        <v>0</v>
      </c>
      <c r="L144" s="45">
        <v>29369277.113743134</v>
      </c>
      <c r="M144" s="45">
        <v>8146565.353633614</v>
      </c>
      <c r="N144" s="45">
        <v>1963883.606153832</v>
      </c>
      <c r="O144" s="45">
        <v>378134.8389922066</v>
      </c>
      <c r="P144" s="45">
        <v>805157.0611859913</v>
      </c>
      <c r="Q144" s="45">
        <v>268509.38260906766</v>
      </c>
      <c r="R144" s="45">
        <v>1110040.8649243335</v>
      </c>
      <c r="S144" s="45">
        <v>283056.01464720047</v>
      </c>
      <c r="T144" s="45">
        <v>2947.4641106275235</v>
      </c>
      <c r="U144" s="45">
        <v>0</v>
      </c>
      <c r="V144" s="45"/>
      <c r="W144" s="45"/>
      <c r="X144" s="45"/>
      <c r="Y144" s="45"/>
      <c r="Z144" s="45"/>
      <c r="AA144" s="45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</row>
    <row r="145" spans="1:40" s="84" customFormat="1" ht="11.25">
      <c r="A145" s="102">
        <v>108</v>
      </c>
      <c r="B145" s="113" t="s">
        <v>212</v>
      </c>
      <c r="C145" s="115" t="s">
        <v>460</v>
      </c>
      <c r="D145" s="115" t="s">
        <v>461</v>
      </c>
      <c r="E145" s="45">
        <v>8288007.3</v>
      </c>
      <c r="F145" s="45">
        <v>0</v>
      </c>
      <c r="G145" s="45">
        <v>0</v>
      </c>
      <c r="H145" s="45">
        <v>0</v>
      </c>
      <c r="I145" s="45">
        <v>0</v>
      </c>
      <c r="J145" s="45">
        <v>3585.3</v>
      </c>
      <c r="K145" s="45">
        <v>8284422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3585.3</v>
      </c>
      <c r="U145" s="45">
        <v>8284422</v>
      </c>
      <c r="V145" s="45"/>
      <c r="W145" s="45"/>
      <c r="X145" s="45"/>
      <c r="Y145" s="45"/>
      <c r="Z145" s="45"/>
      <c r="AA145" s="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</row>
    <row r="146" spans="1:40" s="84" customFormat="1" ht="11.25">
      <c r="A146" s="102">
        <v>109</v>
      </c>
      <c r="B146" s="113" t="s">
        <v>462</v>
      </c>
      <c r="C146" s="115" t="s">
        <v>463</v>
      </c>
      <c r="D146" s="115" t="s">
        <v>217</v>
      </c>
      <c r="E146" s="45">
        <v>4151424</v>
      </c>
      <c r="F146" s="45">
        <v>2964414.2034392515</v>
      </c>
      <c r="G146" s="45">
        <v>801482.2489610291</v>
      </c>
      <c r="H146" s="45">
        <v>112731.27271086558</v>
      </c>
      <c r="I146" s="45">
        <v>179495.7070686152</v>
      </c>
      <c r="J146" s="45">
        <v>1522.5712049075485</v>
      </c>
      <c r="K146" s="45">
        <v>91777.9966153311</v>
      </c>
      <c r="L146" s="45">
        <v>2964414.2034392515</v>
      </c>
      <c r="M146" s="45">
        <v>675352.3194794885</v>
      </c>
      <c r="N146" s="45">
        <v>126129.92948154046</v>
      </c>
      <c r="O146" s="45">
        <v>27450.93606392733</v>
      </c>
      <c r="P146" s="45">
        <v>54477.91495272354</v>
      </c>
      <c r="Q146" s="45">
        <v>30802.42169421471</v>
      </c>
      <c r="R146" s="45">
        <v>144969.2447117503</v>
      </c>
      <c r="S146" s="45">
        <v>34526.46235686485</v>
      </c>
      <c r="T146" s="45">
        <v>1522.5712049075485</v>
      </c>
      <c r="U146" s="45">
        <v>91777.9966153311</v>
      </c>
      <c r="V146" s="45"/>
      <c r="W146" s="45"/>
      <c r="X146" s="45"/>
      <c r="Y146" s="45"/>
      <c r="Z146" s="45"/>
      <c r="AA146" s="45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</row>
    <row r="147" spans="1:40" s="84" customFormat="1" ht="11.25">
      <c r="A147" s="121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</row>
    <row r="148" spans="1:40" s="84" customFormat="1" ht="31.5">
      <c r="A148" s="121">
        <v>110</v>
      </c>
      <c r="B148" s="114" t="s">
        <v>464</v>
      </c>
      <c r="C148" s="101" t="s">
        <v>465</v>
      </c>
      <c r="D148" s="103" t="s">
        <v>36</v>
      </c>
      <c r="E148" s="45">
        <f aca="true" t="shared" si="13" ref="E148:U148">(E141+E142+E143+E144+E145+E146)</f>
        <v>57876318</v>
      </c>
      <c r="F148" s="45">
        <f t="shared" si="13"/>
        <v>34214899.96151915</v>
      </c>
      <c r="G148" s="45">
        <f t="shared" si="13"/>
        <v>11738136.594806844</v>
      </c>
      <c r="H148" s="45">
        <f t="shared" si="13"/>
        <v>1701340.547759168</v>
      </c>
      <c r="I148" s="45">
        <f t="shared" si="13"/>
        <v>1837581.7576414787</v>
      </c>
      <c r="J148" s="45">
        <f t="shared" si="13"/>
        <v>8159.141658032932</v>
      </c>
      <c r="K148" s="45">
        <f t="shared" si="13"/>
        <v>8376199.996615331</v>
      </c>
      <c r="L148" s="45">
        <f t="shared" si="13"/>
        <v>34214899.96151915</v>
      </c>
      <c r="M148" s="45">
        <f t="shared" si="13"/>
        <v>9521591.36209607</v>
      </c>
      <c r="N148" s="45">
        <f t="shared" si="13"/>
        <v>2216545.232710774</v>
      </c>
      <c r="O148" s="45">
        <f t="shared" si="13"/>
        <v>434606.65788879653</v>
      </c>
      <c r="P148" s="45">
        <f t="shared" si="13"/>
        <v>915180.759188915</v>
      </c>
      <c r="Q148" s="45">
        <f t="shared" si="13"/>
        <v>351553.13068145653</v>
      </c>
      <c r="R148" s="45">
        <f t="shared" si="13"/>
        <v>1463331.851074854</v>
      </c>
      <c r="S148" s="45">
        <f t="shared" si="13"/>
        <v>374249.90656662476</v>
      </c>
      <c r="T148" s="45">
        <f t="shared" si="13"/>
        <v>8159.141658032932</v>
      </c>
      <c r="U148" s="45">
        <f t="shared" si="13"/>
        <v>8376199.996615331</v>
      </c>
      <c r="V148" s="45"/>
      <c r="W148" s="45"/>
      <c r="X148" s="45"/>
      <c r="Y148" s="45"/>
      <c r="Z148" s="45"/>
      <c r="AA148" s="45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</row>
    <row r="149" spans="1:40" s="84" customFormat="1" ht="11.25">
      <c r="A149" s="121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</row>
    <row r="150" spans="1:40" s="84" customFormat="1" ht="11.25">
      <c r="A150" s="102">
        <v>111</v>
      </c>
      <c r="B150" s="113" t="s">
        <v>466</v>
      </c>
      <c r="C150" s="115" t="s">
        <v>467</v>
      </c>
      <c r="D150" s="115" t="s">
        <v>163</v>
      </c>
      <c r="E150" s="45">
        <v>9579622</v>
      </c>
      <c r="F150" s="45">
        <v>6355637.242702123</v>
      </c>
      <c r="G150" s="45">
        <v>2233344.61834707</v>
      </c>
      <c r="H150" s="45">
        <v>325683.1974159762</v>
      </c>
      <c r="I150" s="45">
        <v>353273.4212867034</v>
      </c>
      <c r="J150" s="45">
        <v>1634.5873722357096</v>
      </c>
      <c r="K150" s="45">
        <v>310048.93287589285</v>
      </c>
      <c r="L150" s="45">
        <v>6355637.242702123</v>
      </c>
      <c r="M150" s="45">
        <v>1807108.2212425047</v>
      </c>
      <c r="N150" s="45">
        <v>426236.3971045654</v>
      </c>
      <c r="O150" s="45">
        <v>83195.31828471865</v>
      </c>
      <c r="P150" s="45">
        <v>175297.46853640772</v>
      </c>
      <c r="Q150" s="45">
        <v>67190.41059484985</v>
      </c>
      <c r="R150" s="45">
        <v>280639.47905150225</v>
      </c>
      <c r="S150" s="45">
        <v>72633.94223520115</v>
      </c>
      <c r="T150" s="45">
        <v>1634.5873722357096</v>
      </c>
      <c r="U150" s="45">
        <v>310048.93287589285</v>
      </c>
      <c r="V150" s="45"/>
      <c r="W150" s="45"/>
      <c r="X150" s="45"/>
      <c r="Y150" s="45"/>
      <c r="Z150" s="45"/>
      <c r="AA150" s="45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</row>
    <row r="151" spans="1:40" s="84" customFormat="1" ht="11.25">
      <c r="A151" s="102">
        <v>112</v>
      </c>
      <c r="B151" s="113" t="s">
        <v>468</v>
      </c>
      <c r="C151" s="115" t="s">
        <v>469</v>
      </c>
      <c r="D151" s="115" t="s">
        <v>163</v>
      </c>
      <c r="E151" s="45">
        <v>36543</v>
      </c>
      <c r="F151" s="45">
        <v>24244.594594657665</v>
      </c>
      <c r="G151" s="45">
        <v>8519.450181672824</v>
      </c>
      <c r="H151" s="45">
        <v>1242.3706366672943</v>
      </c>
      <c r="I151" s="45">
        <v>1347.617957585383</v>
      </c>
      <c r="J151" s="45">
        <v>6.235394918881927</v>
      </c>
      <c r="K151" s="45">
        <v>1182.7312344979532</v>
      </c>
      <c r="L151" s="45">
        <v>24244.594594657665</v>
      </c>
      <c r="M151" s="45">
        <v>6893.5032852929735</v>
      </c>
      <c r="N151" s="45">
        <v>1625.94689637985</v>
      </c>
      <c r="O151" s="45">
        <v>317.3618453920701</v>
      </c>
      <c r="P151" s="45">
        <v>668.7002256170385</v>
      </c>
      <c r="Q151" s="45">
        <v>256.3085656581855</v>
      </c>
      <c r="R151" s="45">
        <v>1070.544170007861</v>
      </c>
      <c r="S151" s="45">
        <v>277.0737875775219</v>
      </c>
      <c r="T151" s="45">
        <v>6.235394918881927</v>
      </c>
      <c r="U151" s="45">
        <v>1182.7312344979532</v>
      </c>
      <c r="V151" s="45"/>
      <c r="W151" s="45"/>
      <c r="X151" s="45"/>
      <c r="Y151" s="45"/>
      <c r="Z151" s="45"/>
      <c r="AA151" s="45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</row>
    <row r="152" spans="1:40" s="84" customFormat="1" ht="11.25">
      <c r="A152" s="128">
        <v>113</v>
      </c>
      <c r="B152" s="114" t="s">
        <v>470</v>
      </c>
      <c r="C152" s="115" t="s">
        <v>471</v>
      </c>
      <c r="D152" s="103" t="s">
        <v>204</v>
      </c>
      <c r="E152" s="45">
        <v>21162</v>
      </c>
      <c r="F152" s="45">
        <v>14131.942703789733</v>
      </c>
      <c r="G152" s="45">
        <v>6422.593809273923</v>
      </c>
      <c r="H152" s="45">
        <v>606.9407167295501</v>
      </c>
      <c r="I152" s="45">
        <v>0</v>
      </c>
      <c r="J152" s="45">
        <v>0.5227702067957246</v>
      </c>
      <c r="K152" s="45">
        <v>0</v>
      </c>
      <c r="L152" s="45">
        <v>14131.942703789733</v>
      </c>
      <c r="M152" s="45">
        <v>5438.089392548569</v>
      </c>
      <c r="N152" s="45">
        <v>984.5044167253549</v>
      </c>
      <c r="O152" s="45">
        <v>131.83949150608214</v>
      </c>
      <c r="P152" s="45">
        <v>271.065043600174</v>
      </c>
      <c r="Q152" s="45">
        <v>204.03618162329388</v>
      </c>
      <c r="R152" s="45">
        <v>0</v>
      </c>
      <c r="S152" s="45">
        <v>0</v>
      </c>
      <c r="T152" s="45">
        <v>0.5227702067957246</v>
      </c>
      <c r="U152" s="45">
        <v>0</v>
      </c>
      <c r="V152" s="45"/>
      <c r="W152" s="45"/>
      <c r="X152" s="45"/>
      <c r="Y152" s="45"/>
      <c r="Z152" s="45"/>
      <c r="AA152" s="45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</row>
    <row r="153" spans="1:40" s="84" customFormat="1" ht="11.25">
      <c r="A153" s="128">
        <v>114</v>
      </c>
      <c r="B153" s="114" t="s">
        <v>472</v>
      </c>
      <c r="C153" s="115" t="s">
        <v>473</v>
      </c>
      <c r="D153" s="103" t="s">
        <v>474</v>
      </c>
      <c r="E153" s="45">
        <v>600936</v>
      </c>
      <c r="F153" s="45">
        <v>402958.31843462365</v>
      </c>
      <c r="G153" s="45">
        <v>136771.60040519107</v>
      </c>
      <c r="H153" s="45">
        <v>19881.942792102407</v>
      </c>
      <c r="I153" s="45">
        <v>22649.43324076287</v>
      </c>
      <c r="J153" s="45">
        <v>118.70197235920622</v>
      </c>
      <c r="K153" s="45">
        <v>18556.00315496082</v>
      </c>
      <c r="L153" s="45">
        <v>402958.31843462365</v>
      </c>
      <c r="M153" s="45">
        <v>111239.46753927441</v>
      </c>
      <c r="N153" s="45">
        <v>25532.132865916683</v>
      </c>
      <c r="O153" s="45">
        <v>5048.600627864077</v>
      </c>
      <c r="P153" s="45">
        <v>10575.390871637097</v>
      </c>
      <c r="Q153" s="45">
        <v>4257.951292601233</v>
      </c>
      <c r="R153" s="45">
        <v>18040.36802985739</v>
      </c>
      <c r="S153" s="45">
        <v>4609.065210905485</v>
      </c>
      <c r="T153" s="45">
        <v>118.70197235920622</v>
      </c>
      <c r="U153" s="45">
        <v>18556.00315496082</v>
      </c>
      <c r="V153" s="45"/>
      <c r="W153" s="45"/>
      <c r="X153" s="45"/>
      <c r="Y153" s="45"/>
      <c r="Z153" s="45"/>
      <c r="AA153" s="45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</row>
    <row r="154" spans="1:40" s="84" customFormat="1" ht="11.25">
      <c r="A154" s="121"/>
      <c r="D154" s="121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</row>
    <row r="155" spans="1:40" s="84" customFormat="1" ht="21">
      <c r="A155" s="121">
        <v>115</v>
      </c>
      <c r="B155" s="114" t="s">
        <v>475</v>
      </c>
      <c r="C155" s="101" t="s">
        <v>476</v>
      </c>
      <c r="D155" s="103" t="s">
        <v>36</v>
      </c>
      <c r="E155" s="45">
        <f aca="true" t="shared" si="14" ref="E155:U155">(E150+E151+E152+E153)</f>
        <v>10238263</v>
      </c>
      <c r="F155" s="45">
        <f t="shared" si="14"/>
        <v>6796972.098435194</v>
      </c>
      <c r="G155" s="45">
        <f t="shared" si="14"/>
        <v>2385058.262743208</v>
      </c>
      <c r="H155" s="45">
        <f t="shared" si="14"/>
        <v>347414.45156147546</v>
      </c>
      <c r="I155" s="45">
        <f t="shared" si="14"/>
        <v>377270.4724850516</v>
      </c>
      <c r="J155" s="45">
        <f t="shared" si="14"/>
        <v>1760.0475097205933</v>
      </c>
      <c r="K155" s="45">
        <f t="shared" si="14"/>
        <v>329787.6672653516</v>
      </c>
      <c r="L155" s="45">
        <f t="shared" si="14"/>
        <v>6796972.098435194</v>
      </c>
      <c r="M155" s="45">
        <f t="shared" si="14"/>
        <v>1930679.2814596207</v>
      </c>
      <c r="N155" s="45">
        <f t="shared" si="14"/>
        <v>454378.98128358735</v>
      </c>
      <c r="O155" s="45">
        <f t="shared" si="14"/>
        <v>88693.12024948087</v>
      </c>
      <c r="P155" s="45">
        <f t="shared" si="14"/>
        <v>186812.624677262</v>
      </c>
      <c r="Q155" s="45">
        <f t="shared" si="14"/>
        <v>71908.70663473256</v>
      </c>
      <c r="R155" s="45">
        <f t="shared" si="14"/>
        <v>299750.3912513675</v>
      </c>
      <c r="S155" s="45">
        <f t="shared" si="14"/>
        <v>77520.08123368415</v>
      </c>
      <c r="T155" s="45">
        <f t="shared" si="14"/>
        <v>1760.0475097205933</v>
      </c>
      <c r="U155" s="45">
        <f t="shared" si="14"/>
        <v>329787.6672653516</v>
      </c>
      <c r="V155" s="45"/>
      <c r="W155" s="45"/>
      <c r="X155" s="45"/>
      <c r="Y155" s="45"/>
      <c r="Z155" s="45"/>
      <c r="AA155" s="4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</row>
    <row r="156" spans="1:40" s="84" customFormat="1" ht="11.25">
      <c r="A156" s="121"/>
      <c r="D156" s="121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</row>
    <row r="157" spans="1:40" s="84" customFormat="1" ht="11.25">
      <c r="A157" s="121">
        <v>116</v>
      </c>
      <c r="B157" s="114" t="s">
        <v>477</v>
      </c>
      <c r="C157" s="101" t="s">
        <v>478</v>
      </c>
      <c r="D157" s="103" t="s">
        <v>36</v>
      </c>
      <c r="E157" s="45">
        <f aca="true" t="shared" si="15" ref="E157:U157">(E148+E155)</f>
        <v>68114581</v>
      </c>
      <c r="F157" s="45">
        <f t="shared" si="15"/>
        <v>41011872.059954345</v>
      </c>
      <c r="G157" s="45">
        <f t="shared" si="15"/>
        <v>14123194.857550053</v>
      </c>
      <c r="H157" s="45">
        <f t="shared" si="15"/>
        <v>2048754.9993206435</v>
      </c>
      <c r="I157" s="45">
        <f t="shared" si="15"/>
        <v>2214852.2301265304</v>
      </c>
      <c r="J157" s="45">
        <f t="shared" si="15"/>
        <v>9919.189167753526</v>
      </c>
      <c r="K157" s="45">
        <f t="shared" si="15"/>
        <v>8705987.663880682</v>
      </c>
      <c r="L157" s="45">
        <f t="shared" si="15"/>
        <v>41011872.059954345</v>
      </c>
      <c r="M157" s="45">
        <f t="shared" si="15"/>
        <v>11452270.64355569</v>
      </c>
      <c r="N157" s="45">
        <f t="shared" si="15"/>
        <v>2670924.2139943615</v>
      </c>
      <c r="O157" s="45">
        <f t="shared" si="15"/>
        <v>523299.7781382774</v>
      </c>
      <c r="P157" s="45">
        <f t="shared" si="15"/>
        <v>1101993.383866177</v>
      </c>
      <c r="Q157" s="45">
        <f t="shared" si="15"/>
        <v>423461.8373161891</v>
      </c>
      <c r="R157" s="45">
        <f t="shared" si="15"/>
        <v>1763082.2423262214</v>
      </c>
      <c r="S157" s="45">
        <f t="shared" si="15"/>
        <v>451769.9878003089</v>
      </c>
      <c r="T157" s="45">
        <f t="shared" si="15"/>
        <v>9919.189167753526</v>
      </c>
      <c r="U157" s="45">
        <f t="shared" si="15"/>
        <v>8705987.663880682</v>
      </c>
      <c r="V157" s="45"/>
      <c r="W157" s="45"/>
      <c r="X157" s="45"/>
      <c r="Y157" s="45"/>
      <c r="Z157" s="45"/>
      <c r="AA157" s="45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</row>
    <row r="158" spans="1:40" s="84" customFormat="1" ht="11.25">
      <c r="A158" s="121"/>
      <c r="B158" s="85"/>
      <c r="C158" s="77"/>
      <c r="D158" s="121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</row>
    <row r="159" spans="1:40" s="84" customFormat="1" ht="11.25">
      <c r="A159" s="121"/>
      <c r="B159" s="84" t="s">
        <v>479</v>
      </c>
      <c r="C159" s="77"/>
      <c r="D159" s="121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</row>
    <row r="160" spans="1:40" s="84" customFormat="1" ht="11.25">
      <c r="A160" s="102">
        <v>117</v>
      </c>
      <c r="B160" s="113" t="s">
        <v>480</v>
      </c>
      <c r="C160" s="115" t="s">
        <v>481</v>
      </c>
      <c r="D160" s="115" t="s">
        <v>57</v>
      </c>
      <c r="E160" s="45">
        <v>30833450</v>
      </c>
      <c r="F160" s="45">
        <v>20456571.578815296</v>
      </c>
      <c r="G160" s="45">
        <v>7188354.574175628</v>
      </c>
      <c r="H160" s="45">
        <v>1048260.2114536075</v>
      </c>
      <c r="I160" s="45">
        <v>1137063.4845062264</v>
      </c>
      <c r="J160" s="45">
        <v>5261.164585874176</v>
      </c>
      <c r="K160" s="45">
        <v>997938.9864633696</v>
      </c>
      <c r="L160" s="45">
        <v>20456571.578815296</v>
      </c>
      <c r="M160" s="45">
        <v>5816448.810221291</v>
      </c>
      <c r="N160" s="45">
        <v>1371905.763954336</v>
      </c>
      <c r="O160" s="45">
        <v>267776.6081548894</v>
      </c>
      <c r="P160" s="45">
        <v>564221.1906945703</v>
      </c>
      <c r="Q160" s="45">
        <v>216262.41260414795</v>
      </c>
      <c r="R160" s="45">
        <v>903280.2489869166</v>
      </c>
      <c r="S160" s="45">
        <v>233783.23551930988</v>
      </c>
      <c r="T160" s="45">
        <v>5261.164585874176</v>
      </c>
      <c r="U160" s="45">
        <v>997938.9864633696</v>
      </c>
      <c r="V160" s="45"/>
      <c r="W160" s="45"/>
      <c r="X160" s="45"/>
      <c r="Y160" s="45"/>
      <c r="Z160" s="45"/>
      <c r="AA160" s="45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</row>
    <row r="161" spans="1:40" s="84" customFormat="1" ht="11.25">
      <c r="A161" s="102">
        <v>118</v>
      </c>
      <c r="B161" s="113" t="s">
        <v>482</v>
      </c>
      <c r="C161" s="115" t="s">
        <v>483</v>
      </c>
      <c r="D161" s="115" t="s">
        <v>253</v>
      </c>
      <c r="E161" s="45">
        <v>-0.027619998902081444</v>
      </c>
      <c r="F161" s="45">
        <v>-0.017537509616257236</v>
      </c>
      <c r="G161" s="45">
        <v>-0.007664378010462898</v>
      </c>
      <c r="H161" s="45">
        <v>-0.0018180828691316498</v>
      </c>
      <c r="I161" s="45">
        <v>-0.0005986733306423873</v>
      </c>
      <c r="J161" s="45">
        <v>-1.355075587279227E-06</v>
      </c>
      <c r="K161" s="45">
        <v>0</v>
      </c>
      <c r="L161" s="45">
        <v>-0.017537509616257236</v>
      </c>
      <c r="M161" s="45">
        <v>-0.006418533359132547</v>
      </c>
      <c r="N161" s="45">
        <v>-0.001245844651330351</v>
      </c>
      <c r="O161" s="45">
        <v>-0.00038379960734060905</v>
      </c>
      <c r="P161" s="45">
        <v>-0.0006861338182394583</v>
      </c>
      <c r="Q161" s="45">
        <v>-0.0007481494435515822</v>
      </c>
      <c r="R161" s="45">
        <v>-0.0004903400734560344</v>
      </c>
      <c r="S161" s="45">
        <v>-0.00010833325718635292</v>
      </c>
      <c r="T161" s="45">
        <v>-1.355075587279227E-06</v>
      </c>
      <c r="U161" s="45">
        <v>0</v>
      </c>
      <c r="V161" s="45"/>
      <c r="W161" s="45"/>
      <c r="X161" s="45"/>
      <c r="Y161" s="45"/>
      <c r="Z161" s="45"/>
      <c r="AA161" s="45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</row>
    <row r="162" spans="1:40" s="84" customFormat="1" ht="11.25">
      <c r="A162" s="121"/>
      <c r="B162" s="85"/>
      <c r="C162" s="77"/>
      <c r="D162" s="121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</row>
    <row r="163" spans="1:40" s="84" customFormat="1" ht="11.25">
      <c r="A163" s="121">
        <v>119</v>
      </c>
      <c r="B163" s="114" t="s">
        <v>484</v>
      </c>
      <c r="C163" s="101" t="s">
        <v>485</v>
      </c>
      <c r="D163" s="103" t="s">
        <v>36</v>
      </c>
      <c r="E163" s="45">
        <f aca="true" t="shared" si="16" ref="E163:U163">(E160+E161)</f>
        <v>30833449.97238</v>
      </c>
      <c r="F163" s="45">
        <f t="shared" si="16"/>
        <v>20456571.561277788</v>
      </c>
      <c r="G163" s="45">
        <f t="shared" si="16"/>
        <v>7188354.56651125</v>
      </c>
      <c r="H163" s="45">
        <f t="shared" si="16"/>
        <v>1048260.2096355247</v>
      </c>
      <c r="I163" s="45">
        <f t="shared" si="16"/>
        <v>1137063.4839075531</v>
      </c>
      <c r="J163" s="45">
        <f t="shared" si="16"/>
        <v>5261.164584519101</v>
      </c>
      <c r="K163" s="45">
        <f t="shared" si="16"/>
        <v>997938.9864633696</v>
      </c>
      <c r="L163" s="45">
        <f t="shared" si="16"/>
        <v>20456571.561277788</v>
      </c>
      <c r="M163" s="45">
        <f t="shared" si="16"/>
        <v>5816448.8038027575</v>
      </c>
      <c r="N163" s="45">
        <f t="shared" si="16"/>
        <v>1371905.7627084914</v>
      </c>
      <c r="O163" s="45">
        <f t="shared" si="16"/>
        <v>267776.6077710898</v>
      </c>
      <c r="P163" s="45">
        <f t="shared" si="16"/>
        <v>564221.1900084364</v>
      </c>
      <c r="Q163" s="45">
        <f t="shared" si="16"/>
        <v>216262.4118559985</v>
      </c>
      <c r="R163" s="45">
        <f t="shared" si="16"/>
        <v>903280.2484965766</v>
      </c>
      <c r="S163" s="45">
        <f t="shared" si="16"/>
        <v>233783.23541097663</v>
      </c>
      <c r="T163" s="45">
        <f t="shared" si="16"/>
        <v>5261.164584519101</v>
      </c>
      <c r="U163" s="45">
        <f t="shared" si="16"/>
        <v>997938.9864633696</v>
      </c>
      <c r="V163" s="45"/>
      <c r="W163" s="45"/>
      <c r="X163" s="45"/>
      <c r="Y163" s="45"/>
      <c r="Z163" s="45"/>
      <c r="AA163" s="45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</row>
    <row r="164" spans="1:40" s="84" customFormat="1" ht="11.25">
      <c r="A164" s="121"/>
      <c r="C164" s="77"/>
      <c r="D164" s="121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</row>
    <row r="165" spans="1:40" s="84" customFormat="1" ht="11.25">
      <c r="A165" s="121">
        <v>120</v>
      </c>
      <c r="B165" s="129" t="s">
        <v>486</v>
      </c>
      <c r="C165" s="101" t="s">
        <v>487</v>
      </c>
      <c r="D165" s="103" t="s">
        <v>36</v>
      </c>
      <c r="E165" s="45">
        <f aca="true" t="shared" si="17" ref="E165:U165">(E138+E157+E163)</f>
        <v>182414134.87743</v>
      </c>
      <c r="F165" s="45">
        <f t="shared" si="17"/>
        <v>122213359.25137822</v>
      </c>
      <c r="G165" s="45">
        <f t="shared" si="17"/>
        <v>36756011.18113832</v>
      </c>
      <c r="H165" s="45">
        <f t="shared" si="17"/>
        <v>5217086.012865922</v>
      </c>
      <c r="I165" s="45">
        <f t="shared" si="17"/>
        <v>7311332.268623534</v>
      </c>
      <c r="J165" s="45">
        <f t="shared" si="17"/>
        <v>103594.05528742999</v>
      </c>
      <c r="K165" s="45">
        <f t="shared" si="17"/>
        <v>10812752.108136592</v>
      </c>
      <c r="L165" s="45">
        <f t="shared" si="17"/>
        <v>122213359.25137822</v>
      </c>
      <c r="M165" s="45">
        <f t="shared" si="17"/>
        <v>30671377.328766152</v>
      </c>
      <c r="N165" s="45">
        <f t="shared" si="17"/>
        <v>6084633.852372167</v>
      </c>
      <c r="O165" s="45">
        <f t="shared" si="17"/>
        <v>1292283.621826206</v>
      </c>
      <c r="P165" s="45">
        <f t="shared" si="17"/>
        <v>2612232.8198165507</v>
      </c>
      <c r="Q165" s="45">
        <f t="shared" si="17"/>
        <v>1312569.5712231665</v>
      </c>
      <c r="R165" s="45">
        <f t="shared" si="17"/>
        <v>5893302.458538531</v>
      </c>
      <c r="S165" s="45">
        <f t="shared" si="17"/>
        <v>1418029.8100850028</v>
      </c>
      <c r="T165" s="45">
        <f t="shared" si="17"/>
        <v>103594.05528742999</v>
      </c>
      <c r="U165" s="45">
        <f t="shared" si="17"/>
        <v>10812752.108136592</v>
      </c>
      <c r="V165" s="45"/>
      <c r="W165" s="45"/>
      <c r="X165" s="45"/>
      <c r="Y165" s="45"/>
      <c r="Z165" s="45"/>
      <c r="AA165" s="4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</row>
    <row r="166" spans="1:40" s="84" customFormat="1" ht="11.25">
      <c r="A166" s="121"/>
      <c r="C166" s="77"/>
      <c r="D166" s="121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</row>
    <row r="167" spans="1:40" s="84" customFormat="1" ht="11.25">
      <c r="A167" s="121"/>
      <c r="B167" s="84" t="s">
        <v>488</v>
      </c>
      <c r="C167" s="77"/>
      <c r="D167" s="121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</row>
    <row r="168" spans="1:40" s="84" customFormat="1" ht="11.25">
      <c r="A168" s="121">
        <v>121</v>
      </c>
      <c r="B168" s="114" t="s">
        <v>489</v>
      </c>
      <c r="C168" s="102" t="s">
        <v>490</v>
      </c>
      <c r="D168" s="103" t="s">
        <v>36</v>
      </c>
      <c r="E168" s="45">
        <v>28560576.999999996</v>
      </c>
      <c r="F168" s="45">
        <v>17821217.720619157</v>
      </c>
      <c r="G168" s="45">
        <v>8647987.064371573</v>
      </c>
      <c r="H168" s="45">
        <v>632719.7310857838</v>
      </c>
      <c r="I168" s="45">
        <v>2087234.5378109186</v>
      </c>
      <c r="J168" s="45">
        <v>-20322.357951564034</v>
      </c>
      <c r="K168" s="45">
        <v>-608259.6959358674</v>
      </c>
      <c r="L168" s="45">
        <v>17821217.720619157</v>
      </c>
      <c r="M168" s="45">
        <v>6875401.576436216</v>
      </c>
      <c r="N168" s="45">
        <v>1772585.4879353559</v>
      </c>
      <c r="O168" s="45">
        <v>154021.62956032704</v>
      </c>
      <c r="P168" s="45">
        <v>482721.41918545205</v>
      </c>
      <c r="Q168" s="45">
        <v>-4023.3176599951817</v>
      </c>
      <c r="R168" s="45">
        <v>1958908.6601882754</v>
      </c>
      <c r="S168" s="45">
        <v>128325.87762264328</v>
      </c>
      <c r="T168" s="45">
        <v>-20322.357951564034</v>
      </c>
      <c r="U168" s="45">
        <v>-608259.6959358674</v>
      </c>
      <c r="V168" s="45"/>
      <c r="W168" s="45"/>
      <c r="X168" s="45"/>
      <c r="Y168" s="45"/>
      <c r="Z168" s="45"/>
      <c r="AA168" s="45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</row>
    <row r="169" spans="1:40" s="84" customFormat="1" ht="11.25">
      <c r="A169" s="121"/>
      <c r="B169" s="85"/>
      <c r="C169" s="77"/>
      <c r="D169" s="121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</row>
    <row r="170" spans="1:40" s="84" customFormat="1" ht="11.25">
      <c r="A170" s="121">
        <v>122</v>
      </c>
      <c r="B170" s="129" t="s">
        <v>491</v>
      </c>
      <c r="C170" s="101" t="s">
        <v>492</v>
      </c>
      <c r="D170" s="103" t="s">
        <v>36</v>
      </c>
      <c r="E170" s="45">
        <f aca="true" t="shared" si="18" ref="E170:U170">(E165+E168)</f>
        <v>210974711.87743</v>
      </c>
      <c r="F170" s="45">
        <f t="shared" si="18"/>
        <v>140034576.97199738</v>
      </c>
      <c r="G170" s="45">
        <f t="shared" si="18"/>
        <v>45403998.24550989</v>
      </c>
      <c r="H170" s="45">
        <f t="shared" si="18"/>
        <v>5849805.743951706</v>
      </c>
      <c r="I170" s="45">
        <f t="shared" si="18"/>
        <v>9398566.806434453</v>
      </c>
      <c r="J170" s="45">
        <f t="shared" si="18"/>
        <v>83271.69733586596</v>
      </c>
      <c r="K170" s="45">
        <f t="shared" si="18"/>
        <v>10204492.412200725</v>
      </c>
      <c r="L170" s="45">
        <f t="shared" si="18"/>
        <v>140034576.97199738</v>
      </c>
      <c r="M170" s="45">
        <f t="shared" si="18"/>
        <v>37546778.90520237</v>
      </c>
      <c r="N170" s="45">
        <f t="shared" si="18"/>
        <v>7857219.340307523</v>
      </c>
      <c r="O170" s="45">
        <f t="shared" si="18"/>
        <v>1446305.251386533</v>
      </c>
      <c r="P170" s="45">
        <f t="shared" si="18"/>
        <v>3094954.239002003</v>
      </c>
      <c r="Q170" s="45">
        <f t="shared" si="18"/>
        <v>1308546.2535631713</v>
      </c>
      <c r="R170" s="45">
        <f t="shared" si="18"/>
        <v>7852211.118726807</v>
      </c>
      <c r="S170" s="45">
        <f t="shared" si="18"/>
        <v>1546355.687707646</v>
      </c>
      <c r="T170" s="45">
        <f t="shared" si="18"/>
        <v>83271.69733586596</v>
      </c>
      <c r="U170" s="45">
        <f t="shared" si="18"/>
        <v>10204492.412200725</v>
      </c>
      <c r="V170" s="45"/>
      <c r="W170" s="45"/>
      <c r="X170" s="45"/>
      <c r="Y170" s="45"/>
      <c r="Z170" s="45"/>
      <c r="AA170" s="45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</row>
    <row r="171" spans="1:40" s="84" customFormat="1" ht="11.25">
      <c r="A171" s="121"/>
      <c r="B171" s="85"/>
      <c r="C171" s="77"/>
      <c r="D171" s="121"/>
      <c r="E171" s="130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</row>
    <row r="172" spans="1:40" s="84" customFormat="1" ht="11.25">
      <c r="A172" s="121"/>
      <c r="B172" s="85"/>
      <c r="C172" s="77"/>
      <c r="D172" s="121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</row>
    <row r="173" spans="1:40" s="84" customFormat="1" ht="11.25">
      <c r="A173" s="121"/>
      <c r="B173" s="85"/>
      <c r="C173" s="77"/>
      <c r="D173" s="121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</row>
    <row r="174" spans="1:40" s="84" customFormat="1" ht="11.25">
      <c r="A174" s="121"/>
      <c r="B174" s="85"/>
      <c r="C174" s="77"/>
      <c r="D174" s="121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</row>
    <row r="175" spans="1:7" s="84" customFormat="1" ht="11.25">
      <c r="A175" s="121"/>
      <c r="B175" s="85"/>
      <c r="C175" s="77"/>
      <c r="D175" s="121"/>
      <c r="E175" s="63"/>
      <c r="F175" s="121"/>
      <c r="G175" s="121"/>
    </row>
    <row r="176" spans="1:7" s="84" customFormat="1" ht="11.25">
      <c r="A176" s="121"/>
      <c r="B176" s="85"/>
      <c r="C176" s="77"/>
      <c r="D176" s="121"/>
      <c r="E176" s="63"/>
      <c r="F176" s="121"/>
      <c r="G176" s="121"/>
    </row>
    <row r="177" spans="1:7" s="84" customFormat="1" ht="11.25">
      <c r="A177" s="121"/>
      <c r="B177" s="85"/>
      <c r="C177" s="77"/>
      <c r="D177" s="121"/>
      <c r="E177" s="63"/>
      <c r="F177" s="121"/>
      <c r="G177" s="121"/>
    </row>
    <row r="178" spans="1:7" s="84" customFormat="1" ht="11.25">
      <c r="A178" s="121"/>
      <c r="B178" s="85"/>
      <c r="C178" s="77"/>
      <c r="D178" s="121"/>
      <c r="E178" s="63"/>
      <c r="F178" s="121"/>
      <c r="G178" s="121"/>
    </row>
    <row r="179" spans="1:7" s="84" customFormat="1" ht="11.25">
      <c r="A179" s="121"/>
      <c r="B179" s="85"/>
      <c r="C179" s="77"/>
      <c r="D179" s="121"/>
      <c r="E179" s="63"/>
      <c r="F179" s="121"/>
      <c r="G179" s="121"/>
    </row>
    <row r="180" spans="1:7" s="84" customFormat="1" ht="11.25">
      <c r="A180" s="121"/>
      <c r="B180" s="85"/>
      <c r="C180" s="77"/>
      <c r="D180" s="121"/>
      <c r="E180" s="63"/>
      <c r="F180" s="121"/>
      <c r="G180" s="121"/>
    </row>
    <row r="181" spans="1:7" s="84" customFormat="1" ht="11.25">
      <c r="A181" s="121"/>
      <c r="B181" s="85"/>
      <c r="C181" s="77"/>
      <c r="D181" s="121"/>
      <c r="E181" s="63"/>
      <c r="F181" s="121"/>
      <c r="G181" s="121"/>
    </row>
    <row r="182" spans="1:7" s="84" customFormat="1" ht="11.25">
      <c r="A182" s="121"/>
      <c r="B182" s="85"/>
      <c r="C182" s="77"/>
      <c r="D182" s="121"/>
      <c r="E182" s="63"/>
      <c r="F182" s="121"/>
      <c r="G182" s="121"/>
    </row>
    <row r="183" spans="1:7" s="84" customFormat="1" ht="11.25">
      <c r="A183" s="121"/>
      <c r="B183" s="85"/>
      <c r="C183" s="77"/>
      <c r="D183" s="121"/>
      <c r="E183" s="63"/>
      <c r="F183" s="121"/>
      <c r="G183" s="121"/>
    </row>
    <row r="184" spans="1:7" s="84" customFormat="1" ht="11.25">
      <c r="A184" s="121"/>
      <c r="B184" s="85"/>
      <c r="C184" s="77"/>
      <c r="D184" s="121"/>
      <c r="E184" s="63"/>
      <c r="F184" s="121"/>
      <c r="G184" s="121"/>
    </row>
    <row r="185" spans="1:7" s="84" customFormat="1" ht="11.25">
      <c r="A185" s="121"/>
      <c r="B185" s="85"/>
      <c r="C185" s="77"/>
      <c r="D185" s="121"/>
      <c r="E185" s="63"/>
      <c r="F185" s="121"/>
      <c r="G185" s="121"/>
    </row>
    <row r="186" spans="1:7" s="84" customFormat="1" ht="11.25">
      <c r="A186" s="121"/>
      <c r="B186" s="85"/>
      <c r="C186" s="77"/>
      <c r="D186" s="121"/>
      <c r="E186" s="63"/>
      <c r="F186" s="121"/>
      <c r="G186" s="121"/>
    </row>
    <row r="187" spans="1:7" s="84" customFormat="1" ht="11.25">
      <c r="A187" s="121"/>
      <c r="B187" s="85"/>
      <c r="C187" s="77"/>
      <c r="D187" s="121"/>
      <c r="E187" s="63"/>
      <c r="F187" s="121"/>
      <c r="G187" s="121"/>
    </row>
    <row r="188" spans="1:7" s="84" customFormat="1" ht="11.25">
      <c r="A188" s="121"/>
      <c r="B188" s="85"/>
      <c r="C188" s="77"/>
      <c r="D188" s="121"/>
      <c r="E188" s="63"/>
      <c r="F188" s="121"/>
      <c r="G188" s="121"/>
    </row>
    <row r="189" spans="1:7" s="84" customFormat="1" ht="11.25">
      <c r="A189" s="121"/>
      <c r="B189" s="85"/>
      <c r="C189" s="77"/>
      <c r="D189" s="121"/>
      <c r="E189" s="63"/>
      <c r="F189" s="121"/>
      <c r="G189" s="121"/>
    </row>
    <row r="190" spans="1:7" s="84" customFormat="1" ht="11.25">
      <c r="A190" s="121"/>
      <c r="B190" s="85"/>
      <c r="C190" s="77"/>
      <c r="D190" s="121"/>
      <c r="E190" s="63"/>
      <c r="F190" s="121"/>
      <c r="G190" s="121"/>
    </row>
    <row r="191" spans="1:7" s="84" customFormat="1" ht="11.25">
      <c r="A191" s="121"/>
      <c r="B191" s="85"/>
      <c r="C191" s="77"/>
      <c r="D191" s="121"/>
      <c r="E191" s="63"/>
      <c r="F191" s="121"/>
      <c r="G191" s="121"/>
    </row>
    <row r="192" spans="1:7" s="84" customFormat="1" ht="11.25">
      <c r="A192" s="121"/>
      <c r="B192" s="85"/>
      <c r="C192" s="77"/>
      <c r="D192" s="121"/>
      <c r="E192" s="63"/>
      <c r="F192" s="121"/>
      <c r="G192" s="121"/>
    </row>
    <row r="193" spans="1:7" s="84" customFormat="1" ht="11.25">
      <c r="A193" s="121"/>
      <c r="B193" s="85"/>
      <c r="C193" s="77"/>
      <c r="D193" s="121"/>
      <c r="E193" s="63"/>
      <c r="F193" s="121"/>
      <c r="G193" s="121"/>
    </row>
    <row r="194" spans="1:7" s="84" customFormat="1" ht="11.25">
      <c r="A194" s="121"/>
      <c r="B194" s="85"/>
      <c r="D194" s="121"/>
      <c r="E194" s="63"/>
      <c r="F194" s="121"/>
      <c r="G194" s="121"/>
    </row>
    <row r="195" spans="1:7" s="84" customFormat="1" ht="11.25">
      <c r="A195" s="121"/>
      <c r="B195" s="85"/>
      <c r="D195" s="121"/>
      <c r="E195" s="63"/>
      <c r="F195" s="121"/>
      <c r="G195" s="121"/>
    </row>
    <row r="196" spans="1:7" s="84" customFormat="1" ht="11.25">
      <c r="A196" s="121"/>
      <c r="B196" s="85"/>
      <c r="D196" s="121"/>
      <c r="E196" s="63"/>
      <c r="F196" s="121"/>
      <c r="G196" s="121"/>
    </row>
    <row r="197" spans="1:7" s="84" customFormat="1" ht="11.25">
      <c r="A197" s="121"/>
      <c r="B197" s="85"/>
      <c r="D197" s="121"/>
      <c r="E197" s="63"/>
      <c r="F197" s="121"/>
      <c r="G197" s="121"/>
    </row>
    <row r="198" spans="1:7" s="84" customFormat="1" ht="11.25">
      <c r="A198" s="121"/>
      <c r="B198" s="85"/>
      <c r="D198" s="121"/>
      <c r="E198" s="63"/>
      <c r="F198" s="121"/>
      <c r="G198" s="121"/>
    </row>
    <row r="199" spans="1:7" s="84" customFormat="1" ht="11.25">
      <c r="A199" s="121"/>
      <c r="B199" s="85"/>
      <c r="D199" s="121"/>
      <c r="E199" s="63"/>
      <c r="F199" s="121"/>
      <c r="G199" s="121"/>
    </row>
    <row r="200" spans="1:7" s="84" customFormat="1" ht="11.25">
      <c r="A200" s="121"/>
      <c r="B200" s="85"/>
      <c r="D200" s="121"/>
      <c r="E200" s="63"/>
      <c r="F200" s="121"/>
      <c r="G200" s="121"/>
    </row>
    <row r="201" spans="1:7" s="84" customFormat="1" ht="11.25">
      <c r="A201" s="121"/>
      <c r="B201" s="85"/>
      <c r="D201" s="121"/>
      <c r="E201" s="63"/>
      <c r="F201" s="121"/>
      <c r="G201" s="121"/>
    </row>
    <row r="202" spans="1:7" s="84" customFormat="1" ht="11.25">
      <c r="A202" s="121"/>
      <c r="B202" s="85"/>
      <c r="D202" s="121"/>
      <c r="E202" s="63"/>
      <c r="F202" s="121"/>
      <c r="G202" s="121"/>
    </row>
    <row r="203" spans="1:7" s="84" customFormat="1" ht="11.25">
      <c r="A203" s="121"/>
      <c r="B203" s="85"/>
      <c r="C203" s="77"/>
      <c r="D203" s="121"/>
      <c r="E203" s="63"/>
      <c r="F203" s="121"/>
      <c r="G203" s="121"/>
    </row>
    <row r="204" spans="1:7" s="84" customFormat="1" ht="11.25">
      <c r="A204" s="121"/>
      <c r="B204" s="85"/>
      <c r="C204" s="77"/>
      <c r="D204" s="121"/>
      <c r="E204" s="63"/>
      <c r="F204" s="121"/>
      <c r="G204" s="121"/>
    </row>
    <row r="205" spans="1:7" s="84" customFormat="1" ht="11.25">
      <c r="A205" s="121"/>
      <c r="B205" s="85"/>
      <c r="C205" s="77"/>
      <c r="D205" s="121"/>
      <c r="E205" s="63"/>
      <c r="F205" s="121"/>
      <c r="G205" s="121"/>
    </row>
    <row r="206" spans="1:7" s="84" customFormat="1" ht="11.25">
      <c r="A206" s="121"/>
      <c r="B206" s="85"/>
      <c r="C206" s="77"/>
      <c r="D206" s="121"/>
      <c r="E206" s="63"/>
      <c r="F206" s="121"/>
      <c r="G206" s="121"/>
    </row>
    <row r="207" spans="1:7" s="84" customFormat="1" ht="11.25">
      <c r="A207" s="121"/>
      <c r="B207" s="85"/>
      <c r="C207" s="77"/>
      <c r="D207" s="121"/>
      <c r="E207" s="63"/>
      <c r="F207" s="121"/>
      <c r="G207" s="121"/>
    </row>
    <row r="208" spans="1:7" s="84" customFormat="1" ht="11.25">
      <c r="A208" s="121"/>
      <c r="B208" s="85"/>
      <c r="C208" s="77"/>
      <c r="D208" s="121"/>
      <c r="E208" s="63"/>
      <c r="F208" s="121"/>
      <c r="G208" s="121"/>
    </row>
    <row r="209" spans="1:7" s="84" customFormat="1" ht="11.25">
      <c r="A209" s="121"/>
      <c r="B209" s="85"/>
      <c r="C209" s="77"/>
      <c r="D209" s="121"/>
      <c r="E209" s="63"/>
      <c r="F209" s="121"/>
      <c r="G209" s="121"/>
    </row>
    <row r="210" spans="1:7" s="84" customFormat="1" ht="11.25">
      <c r="A210" s="121"/>
      <c r="B210" s="85"/>
      <c r="C210" s="77"/>
      <c r="D210" s="121"/>
      <c r="E210" s="63"/>
      <c r="F210" s="121"/>
      <c r="G210" s="121"/>
    </row>
    <row r="211" spans="1:7" s="84" customFormat="1" ht="11.25">
      <c r="A211" s="121"/>
      <c r="B211" s="85"/>
      <c r="C211" s="77"/>
      <c r="D211" s="121"/>
      <c r="E211" s="63"/>
      <c r="F211" s="121"/>
      <c r="G211" s="121"/>
    </row>
    <row r="212" spans="1:7" s="84" customFormat="1" ht="11.25">
      <c r="A212" s="121"/>
      <c r="B212" s="85"/>
      <c r="C212" s="77"/>
      <c r="D212" s="121"/>
      <c r="E212" s="63"/>
      <c r="F212" s="121"/>
      <c r="G212" s="121"/>
    </row>
    <row r="213" spans="1:7" s="84" customFormat="1" ht="11.25">
      <c r="A213" s="121"/>
      <c r="B213" s="85"/>
      <c r="C213" s="77"/>
      <c r="D213" s="121"/>
      <c r="E213" s="63"/>
      <c r="F213" s="121"/>
      <c r="G213" s="121"/>
    </row>
    <row r="214" spans="1:7" s="84" customFormat="1" ht="11.25">
      <c r="A214" s="121"/>
      <c r="B214" s="85"/>
      <c r="C214" s="77"/>
      <c r="D214" s="121"/>
      <c r="E214" s="63"/>
      <c r="F214" s="121"/>
      <c r="G214" s="121"/>
    </row>
    <row r="215" spans="1:7" s="84" customFormat="1" ht="11.25">
      <c r="A215" s="121"/>
      <c r="B215" s="85"/>
      <c r="C215" s="77"/>
      <c r="D215" s="121"/>
      <c r="E215" s="63"/>
      <c r="F215" s="121"/>
      <c r="G215" s="121"/>
    </row>
    <row r="216" spans="1:7" s="84" customFormat="1" ht="11.25">
      <c r="A216" s="121"/>
      <c r="B216" s="85"/>
      <c r="C216" s="77"/>
      <c r="D216" s="121"/>
      <c r="E216" s="63"/>
      <c r="F216" s="121"/>
      <c r="G216" s="121"/>
    </row>
    <row r="217" spans="1:7" s="84" customFormat="1" ht="11.25">
      <c r="A217" s="121"/>
      <c r="B217" s="85"/>
      <c r="C217" s="77"/>
      <c r="D217" s="121"/>
      <c r="E217" s="63"/>
      <c r="F217" s="121"/>
      <c r="G217" s="121"/>
    </row>
    <row r="218" spans="1:7" s="84" customFormat="1" ht="11.25">
      <c r="A218" s="121"/>
      <c r="B218" s="85"/>
      <c r="C218" s="77"/>
      <c r="D218" s="121"/>
      <c r="E218" s="63"/>
      <c r="F218" s="121"/>
      <c r="G218" s="121"/>
    </row>
    <row r="219" spans="1:7" s="84" customFormat="1" ht="11.25">
      <c r="A219" s="121"/>
      <c r="B219" s="85"/>
      <c r="C219" s="77"/>
      <c r="D219" s="121"/>
      <c r="E219" s="63"/>
      <c r="F219" s="121"/>
      <c r="G219" s="121"/>
    </row>
    <row r="220" spans="1:7" s="84" customFormat="1" ht="11.25">
      <c r="A220" s="121"/>
      <c r="B220" s="85"/>
      <c r="C220" s="77"/>
      <c r="D220" s="121"/>
      <c r="E220" s="63"/>
      <c r="F220" s="121"/>
      <c r="G220" s="121"/>
    </row>
    <row r="221" spans="1:7" s="84" customFormat="1" ht="11.25">
      <c r="A221" s="121"/>
      <c r="B221" s="85"/>
      <c r="C221" s="77"/>
      <c r="D221" s="121"/>
      <c r="E221" s="63"/>
      <c r="F221" s="121"/>
      <c r="G221" s="121"/>
    </row>
    <row r="222" spans="1:7" s="84" customFormat="1" ht="11.25">
      <c r="A222" s="121"/>
      <c r="B222" s="85"/>
      <c r="C222" s="77"/>
      <c r="D222" s="121"/>
      <c r="E222" s="63"/>
      <c r="F222" s="121"/>
      <c r="G222" s="121"/>
    </row>
    <row r="223" spans="1:7" s="84" customFormat="1" ht="11.25">
      <c r="A223" s="121"/>
      <c r="B223" s="85"/>
      <c r="C223" s="77"/>
      <c r="D223" s="121"/>
      <c r="E223" s="63"/>
      <c r="F223" s="121"/>
      <c r="G223" s="121"/>
    </row>
    <row r="224" spans="1:7" s="84" customFormat="1" ht="11.25">
      <c r="A224" s="121"/>
      <c r="B224" s="85"/>
      <c r="C224" s="77"/>
      <c r="D224" s="121"/>
      <c r="E224" s="63"/>
      <c r="F224" s="121"/>
      <c r="G224" s="121"/>
    </row>
    <row r="225" spans="1:7" s="84" customFormat="1" ht="11.25">
      <c r="A225" s="121"/>
      <c r="B225" s="85"/>
      <c r="C225" s="77"/>
      <c r="D225" s="121"/>
      <c r="E225" s="63"/>
      <c r="F225" s="121"/>
      <c r="G225" s="121"/>
    </row>
    <row r="226" spans="1:7" s="84" customFormat="1" ht="11.25">
      <c r="A226" s="121"/>
      <c r="B226" s="85"/>
      <c r="C226" s="77"/>
      <c r="D226" s="121"/>
      <c r="E226" s="63"/>
      <c r="F226" s="121"/>
      <c r="G226" s="121"/>
    </row>
    <row r="227" spans="1:7" s="84" customFormat="1" ht="11.25">
      <c r="A227" s="121"/>
      <c r="B227" s="85"/>
      <c r="C227" s="77"/>
      <c r="D227" s="121"/>
      <c r="E227" s="63"/>
      <c r="F227" s="121"/>
      <c r="G227" s="121"/>
    </row>
    <row r="228" spans="1:7" s="84" customFormat="1" ht="11.25">
      <c r="A228" s="121"/>
      <c r="B228" s="85"/>
      <c r="C228" s="77"/>
      <c r="D228" s="121"/>
      <c r="E228" s="63"/>
      <c r="F228" s="121"/>
      <c r="G228" s="121"/>
    </row>
    <row r="229" spans="1:7" s="84" customFormat="1" ht="11.25">
      <c r="A229" s="121"/>
      <c r="B229" s="85"/>
      <c r="C229" s="77"/>
      <c r="D229" s="121"/>
      <c r="E229" s="63"/>
      <c r="F229" s="121"/>
      <c r="G229" s="121"/>
    </row>
    <row r="230" spans="1:7" s="84" customFormat="1" ht="11.25">
      <c r="A230" s="121"/>
      <c r="B230" s="85"/>
      <c r="C230" s="77"/>
      <c r="D230" s="121"/>
      <c r="E230" s="63"/>
      <c r="F230" s="121"/>
      <c r="G230" s="121"/>
    </row>
    <row r="231" spans="1:7" s="84" customFormat="1" ht="11.25">
      <c r="A231" s="121"/>
      <c r="B231" s="85"/>
      <c r="C231" s="77"/>
      <c r="D231" s="121"/>
      <c r="E231" s="63"/>
      <c r="F231" s="121"/>
      <c r="G231" s="121"/>
    </row>
    <row r="232" spans="1:7" s="84" customFormat="1" ht="11.25">
      <c r="A232" s="121"/>
      <c r="B232" s="85"/>
      <c r="C232" s="77"/>
      <c r="D232" s="121"/>
      <c r="E232" s="63"/>
      <c r="F232" s="121"/>
      <c r="G232" s="121"/>
    </row>
    <row r="233" spans="1:7" s="84" customFormat="1" ht="11.25">
      <c r="A233" s="121"/>
      <c r="B233" s="85"/>
      <c r="C233" s="77"/>
      <c r="D233" s="121"/>
      <c r="E233" s="63"/>
      <c r="F233" s="121"/>
      <c r="G233" s="121"/>
    </row>
    <row r="234" spans="1:7" s="84" customFormat="1" ht="11.25">
      <c r="A234" s="121"/>
      <c r="B234" s="85"/>
      <c r="C234" s="77"/>
      <c r="D234" s="121"/>
      <c r="E234" s="63"/>
      <c r="F234" s="121"/>
      <c r="G234" s="121"/>
    </row>
    <row r="235" spans="1:7" s="84" customFormat="1" ht="11.25">
      <c r="A235" s="121"/>
      <c r="B235" s="85"/>
      <c r="C235" s="77"/>
      <c r="D235" s="121"/>
      <c r="E235" s="63"/>
      <c r="F235" s="121"/>
      <c r="G235" s="121"/>
    </row>
    <row r="236" spans="1:7" s="84" customFormat="1" ht="11.25">
      <c r="A236" s="121"/>
      <c r="B236" s="85"/>
      <c r="C236" s="77"/>
      <c r="D236" s="121"/>
      <c r="E236" s="63"/>
      <c r="F236" s="121"/>
      <c r="G236" s="121"/>
    </row>
    <row r="237" spans="1:7" s="84" customFormat="1" ht="11.25">
      <c r="A237" s="121"/>
      <c r="B237" s="85"/>
      <c r="C237" s="77"/>
      <c r="D237" s="121"/>
      <c r="E237" s="63"/>
      <c r="F237" s="121"/>
      <c r="G237" s="121"/>
    </row>
    <row r="238" spans="1:7" s="84" customFormat="1" ht="11.25">
      <c r="A238" s="121"/>
      <c r="B238" s="85"/>
      <c r="C238" s="77"/>
      <c r="D238" s="121"/>
      <c r="E238" s="63"/>
      <c r="F238" s="121"/>
      <c r="G238" s="121"/>
    </row>
    <row r="239" spans="1:7" s="84" customFormat="1" ht="11.25">
      <c r="A239" s="121"/>
      <c r="B239" s="85"/>
      <c r="C239" s="77"/>
      <c r="D239" s="121"/>
      <c r="E239" s="63"/>
      <c r="F239" s="121"/>
      <c r="G239" s="121"/>
    </row>
    <row r="240" spans="1:7" s="84" customFormat="1" ht="11.25">
      <c r="A240" s="121"/>
      <c r="B240" s="85"/>
      <c r="C240" s="77"/>
      <c r="D240" s="121"/>
      <c r="E240" s="63"/>
      <c r="F240" s="121"/>
      <c r="G240" s="121"/>
    </row>
    <row r="241" spans="1:7" s="84" customFormat="1" ht="11.25">
      <c r="A241" s="121"/>
      <c r="B241" s="85"/>
      <c r="C241" s="77"/>
      <c r="D241" s="121"/>
      <c r="E241" s="63"/>
      <c r="F241" s="121"/>
      <c r="G241" s="121"/>
    </row>
    <row r="242" spans="1:7" s="84" customFormat="1" ht="11.25">
      <c r="A242" s="121"/>
      <c r="B242" s="85"/>
      <c r="C242" s="77"/>
      <c r="D242" s="121"/>
      <c r="E242" s="63"/>
      <c r="F242" s="121"/>
      <c r="G242" s="121"/>
    </row>
    <row r="243" spans="1:7" s="84" customFormat="1" ht="11.25">
      <c r="A243" s="121"/>
      <c r="B243" s="85"/>
      <c r="C243" s="77"/>
      <c r="D243" s="121"/>
      <c r="E243" s="63"/>
      <c r="F243" s="121"/>
      <c r="G243" s="121"/>
    </row>
    <row r="244" spans="1:7" s="84" customFormat="1" ht="11.25">
      <c r="A244" s="121"/>
      <c r="B244" s="85"/>
      <c r="C244" s="77"/>
      <c r="D244" s="121"/>
      <c r="E244" s="63"/>
      <c r="F244" s="121"/>
      <c r="G244" s="121"/>
    </row>
    <row r="245" spans="1:7" s="84" customFormat="1" ht="11.25">
      <c r="A245" s="121"/>
      <c r="B245" s="85"/>
      <c r="C245" s="77"/>
      <c r="D245" s="121"/>
      <c r="E245" s="63"/>
      <c r="F245" s="121"/>
      <c r="G245" s="121"/>
    </row>
    <row r="246" spans="1:7" s="84" customFormat="1" ht="11.25">
      <c r="A246" s="121"/>
      <c r="B246" s="85"/>
      <c r="C246" s="77"/>
      <c r="D246" s="121"/>
      <c r="E246" s="63"/>
      <c r="F246" s="121"/>
      <c r="G246" s="121"/>
    </row>
    <row r="247" spans="1:7" s="84" customFormat="1" ht="11.25">
      <c r="A247" s="121"/>
      <c r="B247" s="85"/>
      <c r="C247" s="77"/>
      <c r="D247" s="121"/>
      <c r="E247" s="63"/>
      <c r="F247" s="121"/>
      <c r="G247" s="121"/>
    </row>
    <row r="248" spans="1:7" s="84" customFormat="1" ht="11.25">
      <c r="A248" s="121"/>
      <c r="B248" s="85"/>
      <c r="C248" s="77"/>
      <c r="D248" s="121"/>
      <c r="E248" s="63"/>
      <c r="F248" s="121"/>
      <c r="G248" s="121"/>
    </row>
    <row r="249" spans="1:7" s="84" customFormat="1" ht="11.25">
      <c r="A249" s="121"/>
      <c r="B249" s="85"/>
      <c r="C249" s="77"/>
      <c r="D249" s="121"/>
      <c r="E249" s="63"/>
      <c r="F249" s="121"/>
      <c r="G249" s="121"/>
    </row>
    <row r="250" ht="11.25">
      <c r="E250" s="99"/>
    </row>
    <row r="251" ht="11.25">
      <c r="E251" s="99"/>
    </row>
    <row r="252" ht="11.25">
      <c r="E252" s="99"/>
    </row>
    <row r="253" ht="11.25">
      <c r="E253" s="99"/>
    </row>
    <row r="254" ht="11.25">
      <c r="E254" s="99"/>
    </row>
    <row r="255" ht="11.25">
      <c r="E255" s="99"/>
    </row>
    <row r="256" ht="11.25">
      <c r="E256" s="99"/>
    </row>
    <row r="257" ht="11.25">
      <c r="E257" s="99"/>
    </row>
    <row r="258" ht="11.25">
      <c r="E258" s="99"/>
    </row>
    <row r="259" ht="11.25">
      <c r="E259" s="99"/>
    </row>
    <row r="260" ht="11.25">
      <c r="E260" s="99"/>
    </row>
    <row r="261" ht="11.25">
      <c r="E261" s="99"/>
    </row>
    <row r="262" ht="11.25">
      <c r="E262" s="99"/>
    </row>
    <row r="263" ht="11.25">
      <c r="E263" s="99"/>
    </row>
    <row r="264" ht="11.25">
      <c r="E264" s="99"/>
    </row>
    <row r="265" ht="11.25">
      <c r="E265" s="99"/>
    </row>
    <row r="266" ht="11.25">
      <c r="E266" s="99"/>
    </row>
    <row r="267" ht="11.25">
      <c r="E267" s="99"/>
    </row>
    <row r="268" ht="11.25">
      <c r="E268" s="99"/>
    </row>
    <row r="269" ht="11.25">
      <c r="E269" s="99"/>
    </row>
    <row r="270" ht="11.25">
      <c r="E270" s="99"/>
    </row>
    <row r="271" ht="11.25">
      <c r="E271" s="99"/>
    </row>
    <row r="272" ht="11.25">
      <c r="E272" s="99"/>
    </row>
    <row r="273" ht="11.25">
      <c r="E273" s="99"/>
    </row>
    <row r="274" ht="11.25">
      <c r="E274" s="99"/>
    </row>
    <row r="275" ht="11.25">
      <c r="E275" s="99"/>
    </row>
    <row r="276" ht="11.25">
      <c r="E276" s="99"/>
    </row>
    <row r="277" ht="11.25">
      <c r="E277" s="99"/>
    </row>
    <row r="278" ht="11.25">
      <c r="E278" s="99"/>
    </row>
    <row r="279" ht="11.25">
      <c r="E279" s="99"/>
    </row>
    <row r="280" ht="11.25">
      <c r="E280" s="99"/>
    </row>
    <row r="281" ht="11.25">
      <c r="E281" s="99"/>
    </row>
    <row r="282" ht="11.25">
      <c r="E282" s="99"/>
    </row>
    <row r="283" ht="11.25">
      <c r="E283" s="99"/>
    </row>
    <row r="284" ht="11.25">
      <c r="E284" s="99"/>
    </row>
    <row r="285" ht="11.25">
      <c r="E285" s="99"/>
    </row>
    <row r="286" ht="11.25">
      <c r="E286" s="99"/>
    </row>
    <row r="287" ht="11.25">
      <c r="E287" s="99"/>
    </row>
    <row r="288" ht="11.25">
      <c r="E288" s="99"/>
    </row>
    <row r="289" ht="11.25">
      <c r="E289" s="99"/>
    </row>
    <row r="290" ht="11.25">
      <c r="E290" s="99"/>
    </row>
    <row r="291" ht="11.25">
      <c r="E291" s="99"/>
    </row>
    <row r="292" ht="11.25">
      <c r="E292" s="99"/>
    </row>
    <row r="293" ht="11.25">
      <c r="E293" s="99"/>
    </row>
    <row r="294" ht="11.25">
      <c r="E294" s="99"/>
    </row>
    <row r="295" ht="11.25">
      <c r="E295" s="99"/>
    </row>
    <row r="296" ht="11.25">
      <c r="E296" s="99"/>
    </row>
    <row r="297" ht="11.25">
      <c r="E297" s="99"/>
    </row>
    <row r="298" ht="11.25">
      <c r="E298" s="99"/>
    </row>
    <row r="299" ht="11.25">
      <c r="E299" s="99"/>
    </row>
    <row r="300" ht="11.25">
      <c r="E300" s="99"/>
    </row>
    <row r="301" ht="11.25">
      <c r="E301" s="99"/>
    </row>
    <row r="302" ht="11.25">
      <c r="E302" s="99"/>
    </row>
    <row r="303" ht="11.25">
      <c r="E303" s="99"/>
    </row>
    <row r="304" ht="11.25">
      <c r="E304" s="99"/>
    </row>
    <row r="305" ht="11.25">
      <c r="E305" s="99"/>
    </row>
    <row r="306" ht="11.25">
      <c r="E306" s="99"/>
    </row>
    <row r="307" ht="11.25">
      <c r="E307" s="99"/>
    </row>
    <row r="308" ht="11.25">
      <c r="E308" s="99"/>
    </row>
    <row r="309" ht="11.25">
      <c r="E309" s="99"/>
    </row>
    <row r="310" ht="11.25">
      <c r="E310" s="99"/>
    </row>
    <row r="311" ht="11.25">
      <c r="E311" s="99"/>
    </row>
    <row r="312" ht="11.25">
      <c r="E312" s="99"/>
    </row>
    <row r="313" ht="11.25">
      <c r="E313" s="99"/>
    </row>
    <row r="314" ht="11.25">
      <c r="E314" s="99"/>
    </row>
    <row r="315" ht="11.25">
      <c r="E315" s="99"/>
    </row>
    <row r="316" ht="11.25">
      <c r="E316" s="99"/>
    </row>
    <row r="317" ht="11.25">
      <c r="E317" s="99"/>
    </row>
    <row r="318" ht="11.25">
      <c r="E318" s="99"/>
    </row>
    <row r="319" ht="11.25">
      <c r="E319" s="99"/>
    </row>
    <row r="320" ht="11.25">
      <c r="E320" s="99"/>
    </row>
    <row r="321" ht="11.25">
      <c r="E321" s="99"/>
    </row>
    <row r="322" ht="11.25">
      <c r="E322" s="99"/>
    </row>
    <row r="323" ht="11.25">
      <c r="E323" s="99"/>
    </row>
    <row r="324" ht="11.25">
      <c r="E324" s="99"/>
    </row>
    <row r="325" ht="11.25">
      <c r="E325" s="99"/>
    </row>
    <row r="326" ht="11.25">
      <c r="E326" s="99"/>
    </row>
    <row r="327" ht="11.25">
      <c r="E327" s="99"/>
    </row>
    <row r="328" ht="11.25">
      <c r="E328" s="99"/>
    </row>
    <row r="329" ht="11.25">
      <c r="E329" s="99"/>
    </row>
    <row r="330" ht="11.25">
      <c r="E330" s="99"/>
    </row>
    <row r="331" ht="11.25">
      <c r="E331" s="99"/>
    </row>
    <row r="332" ht="11.25">
      <c r="E332" s="99"/>
    </row>
    <row r="333" ht="11.25">
      <c r="E333" s="99"/>
    </row>
  </sheetData>
  <printOptions horizontalCentered="1"/>
  <pageMargins left="0.5" right="0.5" top="2" bottom="1" header="1.5" footer="0.5"/>
  <pageSetup firstPageNumber="1" useFirstPageNumber="1" horizontalDpi="600" verticalDpi="600" orientation="landscape" scale="70" r:id="rId1"/>
  <headerFooter alignWithMargins="0">
    <oddHeader>&amp;CPuget Sound Energy
Gas Cost of Service
Allocation of Gas Operating Expense
Includes Revenue Deficiency and Excludes Gas Costs&amp;RDocket No. UG-04________
Exhibit No. _______ (CEP-4)
Page &amp;P+4 of &amp;N</oddHeader>
    <oddFooter>&amp;L
Includes Revenue Deficiency and Excludes Gas Costs
Operating Expense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2:AN161"/>
  <sheetViews>
    <sheetView zoomScale="85" zoomScaleNormal="85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B5" sqref="B5:B7"/>
    </sheetView>
  </sheetViews>
  <sheetFormatPr defaultColWidth="9.33203125" defaultRowHeight="11.25"/>
  <cols>
    <col min="1" max="1" width="3.33203125" style="1" bestFit="1" customWidth="1"/>
    <col min="2" max="2" width="52" style="7" bestFit="1" customWidth="1"/>
    <col min="3" max="3" width="19.5" style="1" bestFit="1" customWidth="1"/>
    <col min="4" max="4" width="14.66015625" style="1" bestFit="1" customWidth="1"/>
    <col min="5" max="5" width="2" style="1" bestFit="1" customWidth="1"/>
    <col min="6" max="6" width="10.16015625" style="3" bestFit="1" customWidth="1"/>
    <col min="7" max="7" width="10.33203125" style="3" hidden="1" customWidth="1"/>
    <col min="8" max="8" width="9.83203125" style="3" hidden="1" customWidth="1"/>
    <col min="9" max="9" width="10.83203125" style="3" hidden="1" customWidth="1"/>
    <col min="10" max="10" width="13.66015625" style="3" hidden="1" customWidth="1"/>
    <col min="11" max="12" width="9" style="3" hidden="1" customWidth="1"/>
    <col min="13" max="13" width="10.33203125" style="3" bestFit="1" customWidth="1"/>
    <col min="14" max="14" width="12.33203125" style="3" bestFit="1" customWidth="1"/>
    <col min="15" max="15" width="9.83203125" style="3" bestFit="1" customWidth="1"/>
    <col min="16" max="17" width="10.83203125" style="3" bestFit="1" customWidth="1"/>
    <col min="18" max="18" width="13.33203125" style="3" bestFit="1" customWidth="1"/>
    <col min="19" max="19" width="16.66015625" style="3" bestFit="1" customWidth="1"/>
    <col min="20" max="20" width="16" style="3" bestFit="1" customWidth="1"/>
    <col min="21" max="21" width="6.66015625" style="3" bestFit="1" customWidth="1"/>
    <col min="22" max="22" width="7.66015625" style="3" bestFit="1" customWidth="1"/>
    <col min="23" max="16384" width="9.33203125" style="3" customWidth="1"/>
  </cols>
  <sheetData>
    <row r="2" spans="1:7" ht="9.75" customHeight="1">
      <c r="A2" s="57"/>
      <c r="B2" s="8" t="s">
        <v>2</v>
      </c>
      <c r="D2" s="11"/>
      <c r="E2" s="143"/>
      <c r="F2" s="144"/>
      <c r="G2" s="145"/>
    </row>
    <row r="3" spans="2:5" ht="11.25">
      <c r="B3" s="10" t="s">
        <v>548</v>
      </c>
      <c r="D3" s="17"/>
      <c r="E3" s="12"/>
    </row>
    <row r="4" spans="2:4" ht="9.75" customHeight="1" thickBot="1">
      <c r="B4" s="146"/>
      <c r="D4" s="147"/>
    </row>
    <row r="5" spans="1:22" s="6" customFormat="1" ht="11.25">
      <c r="A5" s="22"/>
      <c r="B5" s="23"/>
      <c r="C5" s="24" t="s">
        <v>5</v>
      </c>
      <c r="D5" s="24" t="s">
        <v>5</v>
      </c>
      <c r="E5" s="24"/>
      <c r="F5" s="24"/>
      <c r="G5" s="150" t="s">
        <v>649</v>
      </c>
      <c r="H5" s="150" t="s">
        <v>649</v>
      </c>
      <c r="I5" s="150" t="s">
        <v>649</v>
      </c>
      <c r="J5" s="150" t="s">
        <v>649</v>
      </c>
      <c r="K5" s="150" t="s">
        <v>649</v>
      </c>
      <c r="L5" s="150" t="s">
        <v>649</v>
      </c>
      <c r="M5" s="150" t="s">
        <v>10</v>
      </c>
      <c r="N5" s="150" t="s">
        <v>11</v>
      </c>
      <c r="O5" s="150" t="s">
        <v>11</v>
      </c>
      <c r="P5" s="150" t="s">
        <v>12</v>
      </c>
      <c r="Q5" s="150" t="s">
        <v>12</v>
      </c>
      <c r="R5" s="150" t="s">
        <v>12</v>
      </c>
      <c r="S5" s="150" t="s">
        <v>13</v>
      </c>
      <c r="T5" s="150" t="s">
        <v>13</v>
      </c>
      <c r="U5" s="25"/>
      <c r="V5" s="151"/>
    </row>
    <row r="6" spans="1:22" s="6" customFormat="1" ht="11.25">
      <c r="A6" s="29"/>
      <c r="B6" s="30"/>
      <c r="C6" s="31" t="s">
        <v>7</v>
      </c>
      <c r="D6" s="31" t="s">
        <v>8</v>
      </c>
      <c r="E6" s="31"/>
      <c r="F6" s="31" t="s">
        <v>9</v>
      </c>
      <c r="G6" s="32" t="s">
        <v>10</v>
      </c>
      <c r="H6" s="32" t="s">
        <v>11</v>
      </c>
      <c r="I6" s="32" t="s">
        <v>12</v>
      </c>
      <c r="J6" s="32" t="s">
        <v>13</v>
      </c>
      <c r="K6" s="32" t="s">
        <v>14</v>
      </c>
      <c r="L6" s="32" t="s">
        <v>6</v>
      </c>
      <c r="M6" s="32" t="s">
        <v>15</v>
      </c>
      <c r="N6" s="32" t="s">
        <v>16</v>
      </c>
      <c r="O6" s="32" t="s">
        <v>17</v>
      </c>
      <c r="P6" s="32" t="s">
        <v>18</v>
      </c>
      <c r="Q6" s="32" t="s">
        <v>19</v>
      </c>
      <c r="R6" s="32" t="s">
        <v>20</v>
      </c>
      <c r="S6" s="32" t="s">
        <v>21</v>
      </c>
      <c r="T6" s="32" t="s">
        <v>22</v>
      </c>
      <c r="U6" s="32" t="s">
        <v>14</v>
      </c>
      <c r="V6" s="152" t="s">
        <v>6</v>
      </c>
    </row>
    <row r="7" spans="1:22" s="6" customFormat="1" ht="12.75" customHeight="1" thickBot="1">
      <c r="A7" s="35"/>
      <c r="B7" s="36" t="s">
        <v>650</v>
      </c>
      <c r="C7" s="36" t="s">
        <v>0</v>
      </c>
      <c r="D7" s="36" t="s">
        <v>1</v>
      </c>
      <c r="E7" s="36"/>
      <c r="F7" s="36" t="s">
        <v>23</v>
      </c>
      <c r="G7" s="37"/>
      <c r="H7" s="37"/>
      <c r="I7" s="37"/>
      <c r="J7" s="37"/>
      <c r="K7" s="37"/>
      <c r="L7" s="37"/>
      <c r="M7" s="37" t="s">
        <v>24</v>
      </c>
      <c r="N7" s="37" t="s">
        <v>25</v>
      </c>
      <c r="O7" s="37">
        <v>41</v>
      </c>
      <c r="P7" s="37">
        <v>85</v>
      </c>
      <c r="Q7" s="37">
        <v>86</v>
      </c>
      <c r="R7" s="37">
        <v>87</v>
      </c>
      <c r="S7" s="37">
        <v>57</v>
      </c>
      <c r="T7" s="37" t="s">
        <v>26</v>
      </c>
      <c r="U7" s="37">
        <v>50</v>
      </c>
      <c r="V7" s="153">
        <v>71</v>
      </c>
    </row>
    <row r="8" spans="1:22" s="7" customFormat="1" ht="10.5">
      <c r="A8" s="40"/>
      <c r="B8" s="40" t="s">
        <v>549</v>
      </c>
      <c r="C8" s="40"/>
      <c r="D8" s="40"/>
      <c r="E8" s="40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</row>
    <row r="9" spans="1:40" s="7" customFormat="1" ht="11.25">
      <c r="A9" s="40"/>
      <c r="B9" s="41"/>
      <c r="C9" s="40"/>
      <c r="D9" s="40"/>
      <c r="E9" s="40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s="7" customFormat="1" ht="11.25">
      <c r="A10" s="40"/>
      <c r="B10" s="41" t="s">
        <v>550</v>
      </c>
      <c r="C10" s="40"/>
      <c r="D10" s="40"/>
      <c r="E10" s="40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/>
      <c r="AC10"/>
      <c r="AD10"/>
      <c r="AE10"/>
      <c r="AF10"/>
      <c r="AG10"/>
      <c r="AH10"/>
      <c r="AI10"/>
      <c r="AJ10"/>
      <c r="AK10"/>
      <c r="AL10"/>
      <c r="AM10"/>
      <c r="AN10"/>
    </row>
    <row r="11" spans="1:40" s="7" customFormat="1" ht="11.25">
      <c r="A11" s="40"/>
      <c r="B11" s="41"/>
      <c r="C11" s="40"/>
      <c r="D11" s="40"/>
      <c r="E11" s="40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/>
      <c r="AC11"/>
      <c r="AD11"/>
      <c r="AE11"/>
      <c r="AF11"/>
      <c r="AG11"/>
      <c r="AH11"/>
      <c r="AI11"/>
      <c r="AJ11"/>
      <c r="AK11"/>
      <c r="AL11"/>
      <c r="AM11"/>
      <c r="AN11"/>
    </row>
    <row r="12" spans="1:40" s="7" customFormat="1" ht="11.25">
      <c r="A12" s="40">
        <v>1</v>
      </c>
      <c r="B12" s="16" t="s">
        <v>238</v>
      </c>
      <c r="C12" s="9" t="s">
        <v>551</v>
      </c>
      <c r="D12" s="9" t="s">
        <v>552</v>
      </c>
      <c r="E12" s="47" t="s">
        <v>36</v>
      </c>
      <c r="F12" s="45">
        <v>193</v>
      </c>
      <c r="G12" s="45">
        <v>128.53991746022876</v>
      </c>
      <c r="H12" s="45">
        <v>58.5527987908829</v>
      </c>
      <c r="I12" s="45">
        <v>5.902227935415656</v>
      </c>
      <c r="J12" s="45">
        <v>0</v>
      </c>
      <c r="K12" s="45">
        <v>0.005055813472713174</v>
      </c>
      <c r="L12" s="45">
        <v>0</v>
      </c>
      <c r="M12" s="45">
        <v>128.53991746022876</v>
      </c>
      <c r="N12" s="45">
        <v>49.47810131469036</v>
      </c>
      <c r="O12" s="45">
        <v>9.074697476192544</v>
      </c>
      <c r="P12" s="45">
        <v>1.280233208818218</v>
      </c>
      <c r="Q12" s="45">
        <v>2.570408266194162</v>
      </c>
      <c r="R12" s="45">
        <v>2.051586460403276</v>
      </c>
      <c r="S12" s="45">
        <v>0</v>
      </c>
      <c r="T12" s="45">
        <v>0</v>
      </c>
      <c r="U12" s="45">
        <v>0.005055813472713174</v>
      </c>
      <c r="V12" s="45">
        <v>0</v>
      </c>
      <c r="W12" s="45"/>
      <c r="X12" s="45"/>
      <c r="Y12" s="45"/>
      <c r="Z12" s="45"/>
      <c r="AA12" s="45"/>
      <c r="AB12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s="7" customFormat="1" ht="11.25">
      <c r="A13" s="40">
        <v>2</v>
      </c>
      <c r="B13" s="16" t="s">
        <v>553</v>
      </c>
      <c r="C13" s="9" t="s">
        <v>554</v>
      </c>
      <c r="D13" s="9" t="s">
        <v>243</v>
      </c>
      <c r="E13" s="47" t="s">
        <v>36</v>
      </c>
      <c r="F13" s="45">
        <v>26877</v>
      </c>
      <c r="G13" s="45">
        <v>17948.408659377972</v>
      </c>
      <c r="H13" s="45">
        <v>8157.0765434200575</v>
      </c>
      <c r="I13" s="45">
        <v>770.8508479132463</v>
      </c>
      <c r="J13" s="45">
        <v>0</v>
      </c>
      <c r="K13" s="45">
        <v>0.663949288727374</v>
      </c>
      <c r="L13" s="45">
        <v>0</v>
      </c>
      <c r="M13" s="45">
        <v>17948.408659377972</v>
      </c>
      <c r="N13" s="45">
        <v>6906.6973161103815</v>
      </c>
      <c r="O13" s="45">
        <v>1250.3792273096758</v>
      </c>
      <c r="P13" s="45">
        <v>167.44400402650834</v>
      </c>
      <c r="Q13" s="45">
        <v>344.26874477090433</v>
      </c>
      <c r="R13" s="45">
        <v>259.13809911583354</v>
      </c>
      <c r="S13" s="45">
        <v>0</v>
      </c>
      <c r="T13" s="45">
        <v>0</v>
      </c>
      <c r="U13" s="45">
        <v>0.663949288727374</v>
      </c>
      <c r="V13" s="45">
        <v>0</v>
      </c>
      <c r="W13" s="45"/>
      <c r="X13" s="45"/>
      <c r="Y13" s="45"/>
      <c r="Z13" s="45"/>
      <c r="AA13" s="45"/>
      <c r="AB13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s="7" customFormat="1" ht="11.25">
      <c r="A14" s="40">
        <v>3</v>
      </c>
      <c r="B14" s="16" t="s">
        <v>555</v>
      </c>
      <c r="C14" s="9" t="s">
        <v>556</v>
      </c>
      <c r="D14" s="9" t="s">
        <v>80</v>
      </c>
      <c r="E14" s="47" t="s">
        <v>36</v>
      </c>
      <c r="F14" s="45">
        <v>3156</v>
      </c>
      <c r="G14" s="45">
        <v>1945.6052405645905</v>
      </c>
      <c r="H14" s="45">
        <v>947.494314969322</v>
      </c>
      <c r="I14" s="45">
        <v>262.6872776426303</v>
      </c>
      <c r="J14" s="45">
        <v>0</v>
      </c>
      <c r="K14" s="45">
        <v>0.21316682345676893</v>
      </c>
      <c r="L14" s="45">
        <v>0</v>
      </c>
      <c r="M14" s="45">
        <v>1945.6052405645905</v>
      </c>
      <c r="N14" s="45">
        <v>755.6634921028259</v>
      </c>
      <c r="O14" s="45">
        <v>191.83082286649608</v>
      </c>
      <c r="P14" s="45">
        <v>56.193991858646925</v>
      </c>
      <c r="Q14" s="45">
        <v>86.54141607818208</v>
      </c>
      <c r="R14" s="45">
        <v>119.9518697058013</v>
      </c>
      <c r="S14" s="45">
        <v>0</v>
      </c>
      <c r="T14" s="45">
        <v>0</v>
      </c>
      <c r="U14" s="45">
        <v>0.21316682345676893</v>
      </c>
      <c r="V14" s="45">
        <v>0</v>
      </c>
      <c r="W14" s="45"/>
      <c r="X14" s="45"/>
      <c r="Y14" s="45"/>
      <c r="Z14" s="45"/>
      <c r="AA14" s="45"/>
      <c r="AB14"/>
      <c r="AC14"/>
      <c r="AD14"/>
      <c r="AE14"/>
      <c r="AF14"/>
      <c r="AG14"/>
      <c r="AH14"/>
      <c r="AI14"/>
      <c r="AJ14"/>
      <c r="AK14"/>
      <c r="AL14"/>
      <c r="AM14"/>
      <c r="AN14"/>
    </row>
    <row r="15" spans="1:40" s="7" customFormat="1" ht="11.25">
      <c r="A15" s="40">
        <v>4</v>
      </c>
      <c r="B15" s="16" t="s">
        <v>245</v>
      </c>
      <c r="C15" s="9" t="s">
        <v>557</v>
      </c>
      <c r="D15" s="9" t="s">
        <v>68</v>
      </c>
      <c r="E15" s="47" t="s">
        <v>36</v>
      </c>
      <c r="F15" s="45">
        <v>34400</v>
      </c>
      <c r="G15" s="45">
        <v>22972.253520951082</v>
      </c>
      <c r="H15" s="45">
        <v>10440.28102443167</v>
      </c>
      <c r="I15" s="45">
        <v>986.615662768005</v>
      </c>
      <c r="J15" s="45">
        <v>0</v>
      </c>
      <c r="K15" s="45">
        <v>0.8497918492473738</v>
      </c>
      <c r="L15" s="45">
        <v>0</v>
      </c>
      <c r="M15" s="45">
        <v>22972.253520951082</v>
      </c>
      <c r="N15" s="45">
        <v>8839.914710503297</v>
      </c>
      <c r="O15" s="45">
        <v>1600.366313928372</v>
      </c>
      <c r="P15" s="45">
        <v>214.31237632592502</v>
      </c>
      <c r="Q15" s="45">
        <v>440.631202147528</v>
      </c>
      <c r="R15" s="45">
        <v>331.672084294552</v>
      </c>
      <c r="S15" s="45">
        <v>0</v>
      </c>
      <c r="T15" s="45">
        <v>0</v>
      </c>
      <c r="U15" s="45">
        <v>0.8497918492473738</v>
      </c>
      <c r="V15" s="45">
        <v>0</v>
      </c>
      <c r="W15" s="45"/>
      <c r="X15" s="45"/>
      <c r="Y15" s="45"/>
      <c r="Z15" s="45"/>
      <c r="AA15" s="45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s="7" customFormat="1" ht="11.25">
      <c r="A16" s="40">
        <v>5</v>
      </c>
      <c r="B16" s="16" t="s">
        <v>247</v>
      </c>
      <c r="C16" s="9" t="s">
        <v>558</v>
      </c>
      <c r="D16" s="9" t="s">
        <v>68</v>
      </c>
      <c r="E16" s="47" t="s">
        <v>36</v>
      </c>
      <c r="F16" s="45">
        <v>26145</v>
      </c>
      <c r="G16" s="45">
        <v>17459.580473990292</v>
      </c>
      <c r="H16" s="45">
        <v>7934.917075109477</v>
      </c>
      <c r="I16" s="45">
        <v>749.856584391555</v>
      </c>
      <c r="J16" s="45">
        <v>0</v>
      </c>
      <c r="K16" s="45">
        <v>0.6458665086794357</v>
      </c>
      <c r="L16" s="45">
        <v>0</v>
      </c>
      <c r="M16" s="45">
        <v>17459.580473990292</v>
      </c>
      <c r="N16" s="45">
        <v>6718.592154247346</v>
      </c>
      <c r="O16" s="45">
        <v>1216.3249208621305</v>
      </c>
      <c r="P16" s="45">
        <v>162.8836360186427</v>
      </c>
      <c r="Q16" s="45">
        <v>334.8925226786953</v>
      </c>
      <c r="R16" s="45">
        <v>252.08042569421693</v>
      </c>
      <c r="S16" s="45">
        <v>0</v>
      </c>
      <c r="T16" s="45">
        <v>0</v>
      </c>
      <c r="U16" s="45">
        <v>0.6458665086794357</v>
      </c>
      <c r="V16" s="45">
        <v>0</v>
      </c>
      <c r="W16" s="45"/>
      <c r="X16" s="45"/>
      <c r="Y16" s="45"/>
      <c r="Z16" s="45"/>
      <c r="AA16" s="45"/>
      <c r="AB16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s="7" customFormat="1" ht="11.25">
      <c r="A17" s="40"/>
      <c r="B17" s="16"/>
      <c r="C17" s="9"/>
      <c r="D17" s="9"/>
      <c r="E17" s="47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s="7" customFormat="1" ht="11.25">
      <c r="A18" s="40">
        <v>6</v>
      </c>
      <c r="B18" s="16" t="s">
        <v>559</v>
      </c>
      <c r="C18" s="68" t="s">
        <v>560</v>
      </c>
      <c r="D18" s="9" t="s">
        <v>36</v>
      </c>
      <c r="E18" s="8" t="s">
        <v>36</v>
      </c>
      <c r="F18" s="45">
        <f aca="true" t="shared" si="0" ref="F18:V18">(F13+F14+F15+F16)</f>
        <v>90578</v>
      </c>
      <c r="G18" s="45">
        <f t="shared" si="0"/>
        <v>60325.84789488393</v>
      </c>
      <c r="H18" s="45">
        <f t="shared" si="0"/>
        <v>27479.76895793053</v>
      </c>
      <c r="I18" s="45">
        <f t="shared" si="0"/>
        <v>2770.0103727154365</v>
      </c>
      <c r="J18" s="45">
        <f t="shared" si="0"/>
        <v>0</v>
      </c>
      <c r="K18" s="45">
        <f t="shared" si="0"/>
        <v>2.3727744701109525</v>
      </c>
      <c r="L18" s="45">
        <f t="shared" si="0"/>
        <v>0</v>
      </c>
      <c r="M18" s="45">
        <f t="shared" si="0"/>
        <v>60325.84789488393</v>
      </c>
      <c r="N18" s="45">
        <f t="shared" si="0"/>
        <v>23220.867672963854</v>
      </c>
      <c r="O18" s="45">
        <f t="shared" si="0"/>
        <v>4258.901284966674</v>
      </c>
      <c r="P18" s="45">
        <f t="shared" si="0"/>
        <v>600.8340082297229</v>
      </c>
      <c r="Q18" s="45">
        <f t="shared" si="0"/>
        <v>1206.3338856753096</v>
      </c>
      <c r="R18" s="45">
        <f t="shared" si="0"/>
        <v>962.8424788104038</v>
      </c>
      <c r="S18" s="45">
        <f t="shared" si="0"/>
        <v>0</v>
      </c>
      <c r="T18" s="45">
        <f t="shared" si="0"/>
        <v>0</v>
      </c>
      <c r="U18" s="45">
        <f t="shared" si="0"/>
        <v>2.3727744701109525</v>
      </c>
      <c r="V18" s="45">
        <f t="shared" si="0"/>
        <v>0</v>
      </c>
      <c r="W18" s="45"/>
      <c r="X18" s="45"/>
      <c r="Y18" s="45"/>
      <c r="Z18" s="45"/>
      <c r="AA18" s="45"/>
      <c r="AB18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s="7" customFormat="1" ht="11.25">
      <c r="A19" s="8">
        <v>7</v>
      </c>
      <c r="B19" s="16" t="s">
        <v>561</v>
      </c>
      <c r="C19" s="68" t="s">
        <v>562</v>
      </c>
      <c r="D19" s="9" t="s">
        <v>36</v>
      </c>
      <c r="E19" s="8" t="s">
        <v>36</v>
      </c>
      <c r="F19" s="45">
        <f aca="true" t="shared" si="1" ref="F19:V19">(F12+F18)</f>
        <v>90771</v>
      </c>
      <c r="G19" s="45">
        <f t="shared" si="1"/>
        <v>60454.38781234416</v>
      </c>
      <c r="H19" s="45">
        <f t="shared" si="1"/>
        <v>27538.321756721412</v>
      </c>
      <c r="I19" s="45">
        <f t="shared" si="1"/>
        <v>2775.9126006508523</v>
      </c>
      <c r="J19" s="45">
        <f t="shared" si="1"/>
        <v>0</v>
      </c>
      <c r="K19" s="45">
        <f t="shared" si="1"/>
        <v>2.3778302835836658</v>
      </c>
      <c r="L19" s="45">
        <f t="shared" si="1"/>
        <v>0</v>
      </c>
      <c r="M19" s="45">
        <f t="shared" si="1"/>
        <v>60454.38781234416</v>
      </c>
      <c r="N19" s="45">
        <f t="shared" si="1"/>
        <v>23270.345774278543</v>
      </c>
      <c r="O19" s="45">
        <f t="shared" si="1"/>
        <v>4267.975982442867</v>
      </c>
      <c r="P19" s="45">
        <f t="shared" si="1"/>
        <v>602.1142414385412</v>
      </c>
      <c r="Q19" s="45">
        <f t="shared" si="1"/>
        <v>1208.9042939415037</v>
      </c>
      <c r="R19" s="45">
        <f t="shared" si="1"/>
        <v>964.8940652708071</v>
      </c>
      <c r="S19" s="45">
        <f t="shared" si="1"/>
        <v>0</v>
      </c>
      <c r="T19" s="45">
        <f t="shared" si="1"/>
        <v>0</v>
      </c>
      <c r="U19" s="45">
        <f t="shared" si="1"/>
        <v>2.3778302835836658</v>
      </c>
      <c r="V19" s="45">
        <f t="shared" si="1"/>
        <v>0</v>
      </c>
      <c r="W19" s="45"/>
      <c r="X19" s="45"/>
      <c r="Y19" s="45"/>
      <c r="Z19" s="45"/>
      <c r="AA19" s="45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s="7" customFormat="1" ht="11.25">
      <c r="A20" s="8"/>
      <c r="B20" s="16"/>
      <c r="C20" s="9"/>
      <c r="D20" s="9"/>
      <c r="E20" s="8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s="7" customFormat="1" ht="21" customHeight="1">
      <c r="A21" s="40">
        <v>8</v>
      </c>
      <c r="B21" s="148" t="s">
        <v>563</v>
      </c>
      <c r="C21" s="9" t="s">
        <v>564</v>
      </c>
      <c r="D21" s="9" t="s">
        <v>80</v>
      </c>
      <c r="E21" s="47" t="s">
        <v>36</v>
      </c>
      <c r="F21" s="45">
        <v>383136</v>
      </c>
      <c r="G21" s="45">
        <v>236194.9966568298</v>
      </c>
      <c r="H21" s="45">
        <v>115025.08930927952</v>
      </c>
      <c r="I21" s="45">
        <v>31890.035743627</v>
      </c>
      <c r="J21" s="45">
        <v>0</v>
      </c>
      <c r="K21" s="45">
        <v>25.878290263603493</v>
      </c>
      <c r="L21" s="45">
        <v>0</v>
      </c>
      <c r="M21" s="45">
        <v>236194.9966568298</v>
      </c>
      <c r="N21" s="45">
        <v>91736.97329223964</v>
      </c>
      <c r="O21" s="45">
        <v>23288.116017039873</v>
      </c>
      <c r="P21" s="45">
        <v>6821.9078785660795</v>
      </c>
      <c r="Q21" s="45">
        <v>10506.062100928508</v>
      </c>
      <c r="R21" s="45">
        <v>14562.065764132409</v>
      </c>
      <c r="S21" s="45">
        <v>0</v>
      </c>
      <c r="T21" s="45">
        <v>0</v>
      </c>
      <c r="U21" s="45">
        <v>25.878290263603493</v>
      </c>
      <c r="V21" s="45">
        <v>0</v>
      </c>
      <c r="W21" s="45"/>
      <c r="X21" s="45"/>
      <c r="Y21" s="45"/>
      <c r="Z21" s="45"/>
      <c r="AA21" s="45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s="7" customFormat="1" ht="21" customHeight="1">
      <c r="A22" s="40"/>
      <c r="B22" s="148"/>
      <c r="C22" s="9"/>
      <c r="D22" s="9"/>
      <c r="E22" s="47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s="7" customFormat="1" ht="11.25">
      <c r="A23" s="40">
        <v>9</v>
      </c>
      <c r="B23" s="16" t="s">
        <v>238</v>
      </c>
      <c r="C23" s="9" t="s">
        <v>565</v>
      </c>
      <c r="D23" s="9" t="s">
        <v>193</v>
      </c>
      <c r="E23" s="47" t="s">
        <v>36</v>
      </c>
      <c r="F23" s="45">
        <v>10843</v>
      </c>
      <c r="G23" s="45">
        <v>7648.4290157214755</v>
      </c>
      <c r="H23" s="45">
        <v>2615.7436342940377</v>
      </c>
      <c r="I23" s="45">
        <v>578.5327384739433</v>
      </c>
      <c r="J23" s="45">
        <v>0</v>
      </c>
      <c r="K23" s="45">
        <v>0.2946115105432944</v>
      </c>
      <c r="L23" s="45">
        <v>0</v>
      </c>
      <c r="M23" s="45">
        <v>7648.4290157214755</v>
      </c>
      <c r="N23" s="45">
        <v>2436.723492356517</v>
      </c>
      <c r="O23" s="45">
        <v>179.02014193752092</v>
      </c>
      <c r="P23" s="45">
        <v>116.14801555944783</v>
      </c>
      <c r="Q23" s="45">
        <v>294.95353718559943</v>
      </c>
      <c r="R23" s="45">
        <v>167.431185728896</v>
      </c>
      <c r="S23" s="45">
        <v>0</v>
      </c>
      <c r="T23" s="45">
        <v>0</v>
      </c>
      <c r="U23" s="45">
        <v>0.2946115105432944</v>
      </c>
      <c r="V23" s="45">
        <v>0</v>
      </c>
      <c r="W23" s="45"/>
      <c r="X23" s="45"/>
      <c r="Y23" s="45"/>
      <c r="Z23" s="45"/>
      <c r="AA23" s="45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1:40" s="7" customFormat="1" ht="11.25">
      <c r="A24" s="40">
        <v>10</v>
      </c>
      <c r="B24" s="16" t="s">
        <v>238</v>
      </c>
      <c r="C24" s="9" t="s">
        <v>566</v>
      </c>
      <c r="D24" s="9" t="s">
        <v>298</v>
      </c>
      <c r="E24" s="47" t="s">
        <v>36</v>
      </c>
      <c r="F24" s="45">
        <v>11885</v>
      </c>
      <c r="G24" s="45">
        <v>6814.760024144306</v>
      </c>
      <c r="H24" s="45">
        <v>3172.9109585937726</v>
      </c>
      <c r="I24" s="45">
        <v>507.24049427267744</v>
      </c>
      <c r="J24" s="45">
        <v>1389.667307027993</v>
      </c>
      <c r="K24" s="45">
        <v>0.42121596125109506</v>
      </c>
      <c r="L24" s="45">
        <v>0</v>
      </c>
      <c r="M24" s="45">
        <v>6814.760024144306</v>
      </c>
      <c r="N24" s="45">
        <v>2630.735204023454</v>
      </c>
      <c r="O24" s="45">
        <v>542.1757545703184</v>
      </c>
      <c r="P24" s="45">
        <v>109.14430345536353</v>
      </c>
      <c r="Q24" s="45">
        <v>189.67320948027088</v>
      </c>
      <c r="R24" s="45">
        <v>208.422981337043</v>
      </c>
      <c r="S24" s="45">
        <v>1087.2018045485827</v>
      </c>
      <c r="T24" s="45">
        <v>302.4655024794104</v>
      </c>
      <c r="U24" s="45">
        <v>0.42121596125109506</v>
      </c>
      <c r="V24" s="45">
        <v>0</v>
      </c>
      <c r="W24" s="45"/>
      <c r="X24" s="45"/>
      <c r="Y24" s="45"/>
      <c r="Z24" s="45"/>
      <c r="AA24" s="45"/>
      <c r="AB2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s="7" customFormat="1" ht="11.25">
      <c r="A25" s="40">
        <v>11</v>
      </c>
      <c r="B25" s="16" t="s">
        <v>567</v>
      </c>
      <c r="C25" s="9" t="s">
        <v>568</v>
      </c>
      <c r="D25" s="9" t="s">
        <v>298</v>
      </c>
      <c r="E25" s="47" t="s">
        <v>36</v>
      </c>
      <c r="F25" s="45">
        <v>157217</v>
      </c>
      <c r="G25" s="45">
        <v>90146.91852889318</v>
      </c>
      <c r="H25" s="45">
        <v>41971.85882854331</v>
      </c>
      <c r="I25" s="45">
        <v>6709.872005727179</v>
      </c>
      <c r="J25" s="45">
        <v>18382.77871342196</v>
      </c>
      <c r="K25" s="45">
        <v>5.571923414389012</v>
      </c>
      <c r="L25" s="45">
        <v>0</v>
      </c>
      <c r="M25" s="45">
        <v>90146.91852889318</v>
      </c>
      <c r="N25" s="45">
        <v>34799.85667403916</v>
      </c>
      <c r="O25" s="45">
        <v>7172.002154504144</v>
      </c>
      <c r="P25" s="45">
        <v>1443.781233179797</v>
      </c>
      <c r="Q25" s="45">
        <v>2509.0326440773874</v>
      </c>
      <c r="R25" s="45">
        <v>2757.0581284699947</v>
      </c>
      <c r="S25" s="45">
        <v>14381.70854907148</v>
      </c>
      <c r="T25" s="45">
        <v>4001.070164350481</v>
      </c>
      <c r="U25" s="45">
        <v>5.571923414389012</v>
      </c>
      <c r="V25" s="45">
        <v>0</v>
      </c>
      <c r="W25" s="45"/>
      <c r="X25" s="45"/>
      <c r="Y25" s="45"/>
      <c r="Z25" s="45"/>
      <c r="AA25" s="45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s="7" customFormat="1" ht="11.25">
      <c r="A26" s="40">
        <v>12</v>
      </c>
      <c r="B26" s="16" t="s">
        <v>569</v>
      </c>
      <c r="C26" s="9" t="s">
        <v>570</v>
      </c>
      <c r="D26" s="9" t="s">
        <v>298</v>
      </c>
      <c r="E26" s="47" t="s">
        <v>36</v>
      </c>
      <c r="F26" s="45">
        <v>40604</v>
      </c>
      <c r="G26" s="45">
        <v>23281.995458170415</v>
      </c>
      <c r="H26" s="45">
        <v>10839.955958160836</v>
      </c>
      <c r="I26" s="45">
        <v>1732.9400950313666</v>
      </c>
      <c r="J26" s="45">
        <v>4747.669443379438</v>
      </c>
      <c r="K26" s="45">
        <v>1.4390452579418986</v>
      </c>
      <c r="L26" s="45">
        <v>0</v>
      </c>
      <c r="M26" s="45">
        <v>23281.995458170415</v>
      </c>
      <c r="N26" s="45">
        <v>8987.662787056654</v>
      </c>
      <c r="O26" s="45">
        <v>1852.2931711041824</v>
      </c>
      <c r="P26" s="45">
        <v>372.8813880943694</v>
      </c>
      <c r="Q26" s="45">
        <v>648.0009253459755</v>
      </c>
      <c r="R26" s="45">
        <v>712.0577815910218</v>
      </c>
      <c r="S26" s="45">
        <v>3714.324112064842</v>
      </c>
      <c r="T26" s="45">
        <v>1033.3453313145965</v>
      </c>
      <c r="U26" s="45">
        <v>1.4390452579418986</v>
      </c>
      <c r="V26" s="45">
        <v>0</v>
      </c>
      <c r="W26" s="45"/>
      <c r="X26" s="45"/>
      <c r="Y26" s="45"/>
      <c r="Z26" s="45"/>
      <c r="AA26" s="45"/>
      <c r="AB26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s="7" customFormat="1" ht="11.25">
      <c r="A27" s="40">
        <v>13</v>
      </c>
      <c r="B27" s="16" t="s">
        <v>245</v>
      </c>
      <c r="C27" s="9" t="s">
        <v>571</v>
      </c>
      <c r="D27" s="9" t="s">
        <v>298</v>
      </c>
      <c r="E27" s="47" t="s">
        <v>36</v>
      </c>
      <c r="F27" s="45">
        <v>7386</v>
      </c>
      <c r="G27" s="45">
        <v>4235.070890898598</v>
      </c>
      <c r="H27" s="45">
        <v>1971.823335311199</v>
      </c>
      <c r="I27" s="45">
        <v>315.22745399225875</v>
      </c>
      <c r="J27" s="45">
        <v>863.6165527731389</v>
      </c>
      <c r="K27" s="45">
        <v>0.2617670248044247</v>
      </c>
      <c r="L27" s="45">
        <v>0</v>
      </c>
      <c r="M27" s="45">
        <v>4235.070890898598</v>
      </c>
      <c r="N27" s="45">
        <v>1634.8851675992619</v>
      </c>
      <c r="O27" s="45">
        <v>336.938167711937</v>
      </c>
      <c r="P27" s="45">
        <v>67.82834037200799</v>
      </c>
      <c r="Q27" s="45">
        <v>117.87348129754149</v>
      </c>
      <c r="R27" s="45">
        <v>129.52563232270924</v>
      </c>
      <c r="S27" s="45">
        <v>675.6476675133218</v>
      </c>
      <c r="T27" s="45">
        <v>187.96888525981697</v>
      </c>
      <c r="U27" s="45">
        <v>0.2617670248044247</v>
      </c>
      <c r="V27" s="45">
        <v>0</v>
      </c>
      <c r="W27" s="45"/>
      <c r="X27" s="45"/>
      <c r="Y27" s="45"/>
      <c r="Z27" s="45"/>
      <c r="AA27" s="45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s="7" customFormat="1" ht="11.25">
      <c r="A28" s="40">
        <v>14</v>
      </c>
      <c r="B28" s="16" t="s">
        <v>572</v>
      </c>
      <c r="C28" s="9" t="s">
        <v>573</v>
      </c>
      <c r="D28" s="9" t="s">
        <v>298</v>
      </c>
      <c r="E28" s="47" t="s">
        <v>36</v>
      </c>
      <c r="F28" s="45">
        <v>20784</v>
      </c>
      <c r="G28" s="45">
        <v>11917.372515087525</v>
      </c>
      <c r="H28" s="45">
        <v>5548.65640415759</v>
      </c>
      <c r="I28" s="45">
        <v>887.0413490082731</v>
      </c>
      <c r="J28" s="45">
        <v>2430.193126568768</v>
      </c>
      <c r="K28" s="45">
        <v>0.7366051778412082</v>
      </c>
      <c r="L28" s="45">
        <v>0</v>
      </c>
      <c r="M28" s="45">
        <v>11917.372515087525</v>
      </c>
      <c r="N28" s="45">
        <v>4600.5217063881755</v>
      </c>
      <c r="O28" s="45">
        <v>948.134697769415</v>
      </c>
      <c r="P28" s="45">
        <v>190.86707640019142</v>
      </c>
      <c r="Q28" s="45">
        <v>331.6927207267943</v>
      </c>
      <c r="R28" s="45">
        <v>364.4815518812875</v>
      </c>
      <c r="S28" s="45">
        <v>1901.2538751146606</v>
      </c>
      <c r="T28" s="45">
        <v>528.9392514541073</v>
      </c>
      <c r="U28" s="45">
        <v>0.7366051778412082</v>
      </c>
      <c r="V28" s="45">
        <v>0</v>
      </c>
      <c r="W28" s="45"/>
      <c r="X28" s="45"/>
      <c r="Y28" s="45"/>
      <c r="Z28" s="45"/>
      <c r="AA28" s="45"/>
      <c r="AB28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s="7" customFormat="1" ht="11.25">
      <c r="A29" s="40">
        <v>15</v>
      </c>
      <c r="B29" s="16" t="s">
        <v>574</v>
      </c>
      <c r="C29" s="9" t="s">
        <v>575</v>
      </c>
      <c r="D29" s="9" t="s">
        <v>298</v>
      </c>
      <c r="E29" s="47" t="s">
        <v>36</v>
      </c>
      <c r="F29" s="45">
        <v>5985</v>
      </c>
      <c r="G29" s="45">
        <v>3431.749158140822</v>
      </c>
      <c r="H29" s="45">
        <v>1597.8016059893757</v>
      </c>
      <c r="I29" s="45">
        <v>255.43410670778076</v>
      </c>
      <c r="J29" s="45">
        <v>699.8030149400537</v>
      </c>
      <c r="K29" s="45">
        <v>0.21211422196784213</v>
      </c>
      <c r="L29" s="45">
        <v>0</v>
      </c>
      <c r="M29" s="45">
        <v>3431.749158140822</v>
      </c>
      <c r="N29" s="45">
        <v>1324.7749428759253</v>
      </c>
      <c r="O29" s="45">
        <v>273.0266631134502</v>
      </c>
      <c r="P29" s="45">
        <v>54.96244477748007</v>
      </c>
      <c r="Q29" s="45">
        <v>95.51486400836527</v>
      </c>
      <c r="R29" s="45">
        <v>104.95679792193542</v>
      </c>
      <c r="S29" s="45">
        <v>547.4886664049867</v>
      </c>
      <c r="T29" s="45">
        <v>152.31434853506698</v>
      </c>
      <c r="U29" s="45">
        <v>0.21211422196784213</v>
      </c>
      <c r="V29" s="45">
        <v>0</v>
      </c>
      <c r="W29" s="45"/>
      <c r="X29" s="45"/>
      <c r="Y29" s="45"/>
      <c r="Z29" s="45"/>
      <c r="AA29" s="45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s="7" customFormat="1" ht="11.25">
      <c r="A30" s="40"/>
      <c r="B30" s="16"/>
      <c r="C30" s="9"/>
      <c r="D30" s="9"/>
      <c r="E30" s="47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s="7" customFormat="1" ht="22.5">
      <c r="A31" s="40">
        <v>16</v>
      </c>
      <c r="B31" s="16" t="s">
        <v>576</v>
      </c>
      <c r="C31" s="68" t="s">
        <v>577</v>
      </c>
      <c r="D31" s="9" t="s">
        <v>36</v>
      </c>
      <c r="E31" s="47" t="s">
        <v>36</v>
      </c>
      <c r="F31" s="45">
        <f aca="true" t="shared" si="2" ref="F31:V31">(F23+F24+F25+F26+F27+F28+F29)</f>
        <v>254704</v>
      </c>
      <c r="G31" s="45">
        <f t="shared" si="2"/>
        <v>147476.29559105632</v>
      </c>
      <c r="H31" s="45">
        <f t="shared" si="2"/>
        <v>67718.75072505011</v>
      </c>
      <c r="I31" s="45">
        <f t="shared" si="2"/>
        <v>10986.28824321348</v>
      </c>
      <c r="J31" s="45">
        <f t="shared" si="2"/>
        <v>28513.728158111357</v>
      </c>
      <c r="K31" s="45">
        <f t="shared" si="2"/>
        <v>8.937282568738777</v>
      </c>
      <c r="L31" s="45">
        <f t="shared" si="2"/>
        <v>0</v>
      </c>
      <c r="M31" s="45">
        <f t="shared" si="2"/>
        <v>147476.29559105632</v>
      </c>
      <c r="N31" s="45">
        <f t="shared" si="2"/>
        <v>56415.159974339156</v>
      </c>
      <c r="O31" s="45">
        <f t="shared" si="2"/>
        <v>11303.590750710968</v>
      </c>
      <c r="P31" s="45">
        <f t="shared" si="2"/>
        <v>2355.612801838657</v>
      </c>
      <c r="Q31" s="45">
        <f t="shared" si="2"/>
        <v>4186.741382121934</v>
      </c>
      <c r="R31" s="45">
        <f t="shared" si="2"/>
        <v>4443.934059252888</v>
      </c>
      <c r="S31" s="45">
        <f t="shared" si="2"/>
        <v>22307.624674717877</v>
      </c>
      <c r="T31" s="45">
        <f t="shared" si="2"/>
        <v>6206.103483393479</v>
      </c>
      <c r="U31" s="45">
        <f t="shared" si="2"/>
        <v>8.937282568738777</v>
      </c>
      <c r="V31" s="45">
        <f t="shared" si="2"/>
        <v>0</v>
      </c>
      <c r="W31" s="45"/>
      <c r="X31" s="45"/>
      <c r="Y31" s="45"/>
      <c r="Z31" s="45"/>
      <c r="AA31" s="45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40" s="7" customFormat="1" ht="11.25">
      <c r="A32" s="40"/>
      <c r="B32" s="16"/>
      <c r="C32" s="9"/>
      <c r="D32" s="9"/>
      <c r="E32" s="47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/>
      <c r="AC32"/>
      <c r="AD32"/>
      <c r="AE32"/>
      <c r="AF32"/>
      <c r="AG32"/>
      <c r="AH32"/>
      <c r="AI32"/>
      <c r="AJ32"/>
      <c r="AK32"/>
      <c r="AL32"/>
      <c r="AM32"/>
      <c r="AN32"/>
    </row>
    <row r="33" spans="1:40" s="7" customFormat="1" ht="11.25">
      <c r="A33" s="40"/>
      <c r="B33" s="16"/>
      <c r="C33" s="9"/>
      <c r="D33" s="9"/>
      <c r="E33" s="47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/>
      <c r="AC33"/>
      <c r="AD33"/>
      <c r="AE33"/>
      <c r="AF33"/>
      <c r="AG33"/>
      <c r="AH33"/>
      <c r="AI33"/>
      <c r="AJ33"/>
      <c r="AK33"/>
      <c r="AL33"/>
      <c r="AM33"/>
      <c r="AN33"/>
    </row>
    <row r="34" spans="1:40" s="7" customFormat="1" ht="21" customHeight="1">
      <c r="A34" s="40">
        <v>17</v>
      </c>
      <c r="B34" s="16" t="s">
        <v>238</v>
      </c>
      <c r="C34" s="9" t="s">
        <v>578</v>
      </c>
      <c r="D34" s="9" t="s">
        <v>311</v>
      </c>
      <c r="E34" s="47" t="s">
        <v>36</v>
      </c>
      <c r="F34" s="45">
        <v>561568</v>
      </c>
      <c r="G34" s="45">
        <v>443446.53216951125</v>
      </c>
      <c r="H34" s="45">
        <v>93849.85167534136</v>
      </c>
      <c r="I34" s="45">
        <v>9706.956158297926</v>
      </c>
      <c r="J34" s="45">
        <v>14529.624749008462</v>
      </c>
      <c r="K34" s="45">
        <v>35.03524784100165</v>
      </c>
      <c r="L34" s="45">
        <v>0</v>
      </c>
      <c r="M34" s="45">
        <v>443446.53216951125</v>
      </c>
      <c r="N34" s="45">
        <v>82544.01588154092</v>
      </c>
      <c r="O34" s="45">
        <v>11305.835793800437</v>
      </c>
      <c r="P34" s="45">
        <v>2306.0883742888145</v>
      </c>
      <c r="Q34" s="45">
        <v>5017.162120807456</v>
      </c>
      <c r="R34" s="45">
        <v>2383.705663201655</v>
      </c>
      <c r="S34" s="45">
        <v>11489.379638220977</v>
      </c>
      <c r="T34" s="45">
        <v>3040.2451107874845</v>
      </c>
      <c r="U34" s="45">
        <v>35.03524784100165</v>
      </c>
      <c r="V34" s="45">
        <v>0</v>
      </c>
      <c r="W34" s="45"/>
      <c r="X34" s="45"/>
      <c r="Y34" s="45"/>
      <c r="Z34" s="45"/>
      <c r="AA34" s="45"/>
      <c r="AB34"/>
      <c r="AC34"/>
      <c r="AD34"/>
      <c r="AE34"/>
      <c r="AF34"/>
      <c r="AG34"/>
      <c r="AH34"/>
      <c r="AI34"/>
      <c r="AJ34"/>
      <c r="AK34"/>
      <c r="AL34"/>
      <c r="AM34"/>
      <c r="AN34"/>
    </row>
    <row r="35" spans="1:40" s="7" customFormat="1" ht="21" customHeight="1">
      <c r="A35" s="40">
        <v>18</v>
      </c>
      <c r="B35" s="16" t="s">
        <v>579</v>
      </c>
      <c r="C35" s="9" t="s">
        <v>580</v>
      </c>
      <c r="D35" s="9" t="s">
        <v>314</v>
      </c>
      <c r="E35" s="47" t="s">
        <v>36</v>
      </c>
      <c r="F35" s="45">
        <v>124707</v>
      </c>
      <c r="G35" s="45">
        <v>60881.87197488898</v>
      </c>
      <c r="H35" s="45">
        <v>29648.988591415313</v>
      </c>
      <c r="I35" s="45">
        <v>8220.009318144</v>
      </c>
      <c r="J35" s="45">
        <v>25949.45970010235</v>
      </c>
      <c r="K35" s="45">
        <v>6.670415449345065</v>
      </c>
      <c r="L35" s="45">
        <v>0</v>
      </c>
      <c r="M35" s="45">
        <v>60881.87197488898</v>
      </c>
      <c r="N35" s="45">
        <v>23646.219193443034</v>
      </c>
      <c r="O35" s="45">
        <v>6002.76939797228</v>
      </c>
      <c r="P35" s="45">
        <v>1758.422184915223</v>
      </c>
      <c r="Q35" s="45">
        <v>2708.0536710872234</v>
      </c>
      <c r="R35" s="45">
        <v>3753.5334621415536</v>
      </c>
      <c r="S35" s="45">
        <v>21253.7611485707</v>
      </c>
      <c r="T35" s="45">
        <v>4695.698551531654</v>
      </c>
      <c r="U35" s="45">
        <v>6.670415449345065</v>
      </c>
      <c r="V35" s="45">
        <v>0</v>
      </c>
      <c r="W35" s="45"/>
      <c r="X35" s="45"/>
      <c r="Y35" s="45"/>
      <c r="Z35" s="45"/>
      <c r="AA35" s="45"/>
      <c r="AB35"/>
      <c r="AC35"/>
      <c r="AD35"/>
      <c r="AE35"/>
      <c r="AF35"/>
      <c r="AG35"/>
      <c r="AH35"/>
      <c r="AI35"/>
      <c r="AJ35"/>
      <c r="AK35"/>
      <c r="AL35"/>
      <c r="AM35"/>
      <c r="AN35"/>
    </row>
    <row r="36" spans="1:40" s="7" customFormat="1" ht="21" customHeight="1">
      <c r="A36" s="40">
        <v>19</v>
      </c>
      <c r="B36" s="16" t="s">
        <v>581</v>
      </c>
      <c r="C36" s="9" t="s">
        <v>582</v>
      </c>
      <c r="D36" s="9" t="s">
        <v>317</v>
      </c>
      <c r="E36" s="47" t="s">
        <v>36</v>
      </c>
      <c r="F36" s="45">
        <v>2294138</v>
      </c>
      <c r="G36" s="45">
        <v>1595439.5794811433</v>
      </c>
      <c r="H36" s="45">
        <v>541949.35049197</v>
      </c>
      <c r="I36" s="45">
        <v>80339.76929100273</v>
      </c>
      <c r="J36" s="45">
        <v>76339.77433637698</v>
      </c>
      <c r="K36" s="45">
        <v>69.52639950722227</v>
      </c>
      <c r="L36" s="45">
        <v>0</v>
      </c>
      <c r="M36" s="45">
        <v>1595439.5794811433</v>
      </c>
      <c r="N36" s="45">
        <v>427806.16761700326</v>
      </c>
      <c r="O36" s="45">
        <v>114143.1828749667</v>
      </c>
      <c r="P36" s="45">
        <v>21249.04759608061</v>
      </c>
      <c r="Q36" s="45">
        <v>44025.37563564652</v>
      </c>
      <c r="R36" s="45">
        <v>15065.346059275593</v>
      </c>
      <c r="S36" s="45">
        <v>60914.66007515821</v>
      </c>
      <c r="T36" s="45">
        <v>15425.114261218772</v>
      </c>
      <c r="U36" s="45">
        <v>69.52639950722227</v>
      </c>
      <c r="V36" s="45">
        <v>0</v>
      </c>
      <c r="W36" s="45"/>
      <c r="X36" s="45"/>
      <c r="Y36" s="45"/>
      <c r="Z36" s="45"/>
      <c r="AA36" s="45"/>
      <c r="AB36"/>
      <c r="AC36"/>
      <c r="AD36"/>
      <c r="AE36"/>
      <c r="AF36"/>
      <c r="AG36"/>
      <c r="AH36"/>
      <c r="AI36"/>
      <c r="AJ36"/>
      <c r="AK36"/>
      <c r="AL36"/>
      <c r="AM36"/>
      <c r="AN36"/>
    </row>
    <row r="37" spans="1:40" s="7" customFormat="1" ht="11.25">
      <c r="A37" s="40">
        <v>20</v>
      </c>
      <c r="B37" s="16" t="s">
        <v>569</v>
      </c>
      <c r="C37" s="9" t="s">
        <v>583</v>
      </c>
      <c r="D37" s="9" t="s">
        <v>584</v>
      </c>
      <c r="E37" s="47" t="s">
        <v>36</v>
      </c>
      <c r="F37" s="45">
        <v>998838</v>
      </c>
      <c r="G37" s="45">
        <v>572725.3910808793</v>
      </c>
      <c r="H37" s="45">
        <v>266657.47042994417</v>
      </c>
      <c r="I37" s="45">
        <v>42629.45568517733</v>
      </c>
      <c r="J37" s="45">
        <v>116790.28301364969</v>
      </c>
      <c r="K37" s="45">
        <v>35.3997903495264</v>
      </c>
      <c r="L37" s="45">
        <v>0</v>
      </c>
      <c r="M37" s="45">
        <v>572725.3910808793</v>
      </c>
      <c r="N37" s="45">
        <v>221091.98903797887</v>
      </c>
      <c r="O37" s="45">
        <v>45565.48139196531</v>
      </c>
      <c r="P37" s="45">
        <v>9172.694806457584</v>
      </c>
      <c r="Q37" s="45">
        <v>15940.497199062249</v>
      </c>
      <c r="R37" s="45">
        <v>17516.2636796575</v>
      </c>
      <c r="S37" s="45">
        <v>91370.50703001238</v>
      </c>
      <c r="T37" s="45">
        <v>25419.775983637297</v>
      </c>
      <c r="U37" s="45">
        <v>35.3997903495264</v>
      </c>
      <c r="V37" s="45">
        <v>0</v>
      </c>
      <c r="W37" s="45"/>
      <c r="X37" s="45"/>
      <c r="Y37" s="45"/>
      <c r="Z37" s="45"/>
      <c r="AA37" s="45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1:40" s="7" customFormat="1" ht="11.25">
      <c r="A38" s="40">
        <v>21</v>
      </c>
      <c r="B38" s="16" t="s">
        <v>319</v>
      </c>
      <c r="C38" s="9" t="s">
        <v>585</v>
      </c>
      <c r="D38" s="9" t="s">
        <v>321</v>
      </c>
      <c r="E38" s="47" t="s">
        <v>36</v>
      </c>
      <c r="F38" s="45">
        <v>59077</v>
      </c>
      <c r="G38" s="45">
        <v>103.65023301174412</v>
      </c>
      <c r="H38" s="45">
        <v>40239.26246360375</v>
      </c>
      <c r="I38" s="45">
        <v>10197.383182865546</v>
      </c>
      <c r="J38" s="45">
        <v>8406.075014189055</v>
      </c>
      <c r="K38" s="45">
        <v>130.62910632989772</v>
      </c>
      <c r="L38" s="45">
        <v>0</v>
      </c>
      <c r="M38" s="45">
        <v>103.65023301174412</v>
      </c>
      <c r="N38" s="45">
        <v>33809.65325672284</v>
      </c>
      <c r="O38" s="45">
        <v>6429.609206880912</v>
      </c>
      <c r="P38" s="45">
        <v>2600.8885817398486</v>
      </c>
      <c r="Q38" s="45">
        <v>6149.115340318767</v>
      </c>
      <c r="R38" s="45">
        <v>1447.3792608069307</v>
      </c>
      <c r="S38" s="45">
        <v>6677.706039554343</v>
      </c>
      <c r="T38" s="45">
        <v>1728.3689746347122</v>
      </c>
      <c r="U38" s="45">
        <v>130.62910632989772</v>
      </c>
      <c r="V38" s="45">
        <v>0</v>
      </c>
      <c r="W38" s="45"/>
      <c r="X38" s="45"/>
      <c r="Y38" s="45"/>
      <c r="Z38" s="45"/>
      <c r="AA38" s="45"/>
      <c r="AB38"/>
      <c r="AC38"/>
      <c r="AD38"/>
      <c r="AE38"/>
      <c r="AF38"/>
      <c r="AG38"/>
      <c r="AH38"/>
      <c r="AI38"/>
      <c r="AJ38"/>
      <c r="AK38"/>
      <c r="AL38"/>
      <c r="AM38"/>
      <c r="AN38"/>
    </row>
    <row r="39" spans="1:40" s="7" customFormat="1" ht="21" customHeight="1">
      <c r="A39" s="40">
        <v>22</v>
      </c>
      <c r="B39" s="16" t="s">
        <v>586</v>
      </c>
      <c r="C39" s="9" t="s">
        <v>587</v>
      </c>
      <c r="D39" s="9" t="s">
        <v>324</v>
      </c>
      <c r="E39" s="47" t="s">
        <v>36</v>
      </c>
      <c r="F39" s="45">
        <v>2338296</v>
      </c>
      <c r="G39" s="45">
        <v>1909265.0540852316</v>
      </c>
      <c r="H39" s="45">
        <v>419811.07339859987</v>
      </c>
      <c r="I39" s="45">
        <v>9196.403877166735</v>
      </c>
      <c r="J39" s="45">
        <v>0</v>
      </c>
      <c r="K39" s="45">
        <v>23.468639001501142</v>
      </c>
      <c r="L39" s="45">
        <v>0</v>
      </c>
      <c r="M39" s="45">
        <v>1909265.0540852316</v>
      </c>
      <c r="N39" s="45">
        <v>396466.5636637234</v>
      </c>
      <c r="O39" s="45">
        <v>23344.509734876476</v>
      </c>
      <c r="P39" s="45">
        <v>841.9746758393034</v>
      </c>
      <c r="Q39" s="45">
        <v>8354.429201327432</v>
      </c>
      <c r="R39" s="45">
        <v>0</v>
      </c>
      <c r="S39" s="45">
        <v>0</v>
      </c>
      <c r="T39" s="45">
        <v>0</v>
      </c>
      <c r="U39" s="45">
        <v>23.468639001501142</v>
      </c>
      <c r="V39" s="45">
        <v>0</v>
      </c>
      <c r="W39" s="45"/>
      <c r="X39" s="45"/>
      <c r="Y39" s="45"/>
      <c r="Z39" s="45"/>
      <c r="AA39" s="45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1:40" s="7" customFormat="1" ht="21" customHeight="1">
      <c r="A40" s="40">
        <v>23</v>
      </c>
      <c r="B40" s="16" t="s">
        <v>588</v>
      </c>
      <c r="C40" s="9" t="s">
        <v>589</v>
      </c>
      <c r="D40" s="9" t="s">
        <v>590</v>
      </c>
      <c r="E40" s="47" t="s">
        <v>36</v>
      </c>
      <c r="F40" s="45">
        <v>5303414</v>
      </c>
      <c r="G40" s="45">
        <v>4899015.954600952</v>
      </c>
      <c r="H40" s="45">
        <v>404398.0453990491</v>
      </c>
      <c r="I40" s="45">
        <v>0</v>
      </c>
      <c r="J40" s="45">
        <v>1.0722578232014598E-16</v>
      </c>
      <c r="K40" s="45">
        <v>0</v>
      </c>
      <c r="L40" s="45">
        <v>0</v>
      </c>
      <c r="M40" s="45">
        <v>4899015.954600952</v>
      </c>
      <c r="N40" s="45">
        <v>404398.0453990491</v>
      </c>
      <c r="O40" s="45">
        <v>0</v>
      </c>
      <c r="P40" s="45">
        <v>0</v>
      </c>
      <c r="Q40" s="45">
        <v>0</v>
      </c>
      <c r="R40" s="45">
        <v>0</v>
      </c>
      <c r="S40" s="45">
        <v>9.286503329400883E-17</v>
      </c>
      <c r="T40" s="45">
        <v>1.436074902613715E-17</v>
      </c>
      <c r="U40" s="45">
        <v>0</v>
      </c>
      <c r="V40" s="45">
        <v>0</v>
      </c>
      <c r="W40" s="45"/>
      <c r="X40" s="45"/>
      <c r="Y40" s="45"/>
      <c r="Z40" s="45"/>
      <c r="AA40" s="45"/>
      <c r="AB40"/>
      <c r="AC40"/>
      <c r="AD40"/>
      <c r="AE40"/>
      <c r="AF40"/>
      <c r="AG40"/>
      <c r="AH40"/>
      <c r="AI40"/>
      <c r="AJ40"/>
      <c r="AK40"/>
      <c r="AL40"/>
      <c r="AM40"/>
      <c r="AN40"/>
    </row>
    <row r="41" spans="1:40" s="7" customFormat="1" ht="21" customHeight="1">
      <c r="A41" s="40">
        <v>24</v>
      </c>
      <c r="B41" s="16" t="s">
        <v>328</v>
      </c>
      <c r="C41" s="9" t="s">
        <v>591</v>
      </c>
      <c r="D41" s="9" t="s">
        <v>592</v>
      </c>
      <c r="E41" s="47" t="s">
        <v>36</v>
      </c>
      <c r="F41" s="45">
        <v>336925</v>
      </c>
      <c r="G41" s="45">
        <v>250591.00082576153</v>
      </c>
      <c r="H41" s="45">
        <v>68750.30499305061</v>
      </c>
      <c r="I41" s="45">
        <v>8251.147035439957</v>
      </c>
      <c r="J41" s="45">
        <v>9307.70389712571</v>
      </c>
      <c r="K41" s="45">
        <v>24.843248622181406</v>
      </c>
      <c r="L41" s="45">
        <v>0</v>
      </c>
      <c r="M41" s="45">
        <v>250591.00082576153</v>
      </c>
      <c r="N41" s="45">
        <v>58267.583788977674</v>
      </c>
      <c r="O41" s="45">
        <v>10482.721204072928</v>
      </c>
      <c r="P41" s="45">
        <v>2086.853101845979</v>
      </c>
      <c r="Q41" s="45">
        <v>4479.758047514861</v>
      </c>
      <c r="R41" s="45">
        <v>1684.5358860791173</v>
      </c>
      <c r="S41" s="45">
        <v>7356.824787141026</v>
      </c>
      <c r="T41" s="45">
        <v>1950.879109984684</v>
      </c>
      <c r="U41" s="45">
        <v>24.843248622181406</v>
      </c>
      <c r="V41" s="45">
        <v>0</v>
      </c>
      <c r="W41" s="45"/>
      <c r="X41" s="45"/>
      <c r="Y41" s="45"/>
      <c r="Z41" s="45"/>
      <c r="AA41" s="45"/>
      <c r="AB41"/>
      <c r="AC41"/>
      <c r="AD41"/>
      <c r="AE41"/>
      <c r="AF41"/>
      <c r="AG41"/>
      <c r="AH41"/>
      <c r="AI41"/>
      <c r="AJ41"/>
      <c r="AK41"/>
      <c r="AL41"/>
      <c r="AM41"/>
      <c r="AN41"/>
    </row>
    <row r="42" spans="1:40" s="7" customFormat="1" ht="11.25">
      <c r="A42" s="40">
        <v>25</v>
      </c>
      <c r="B42" s="16" t="s">
        <v>593</v>
      </c>
      <c r="C42" s="9" t="s">
        <v>594</v>
      </c>
      <c r="D42" s="9" t="s">
        <v>330</v>
      </c>
      <c r="E42" s="47" t="s">
        <v>36</v>
      </c>
      <c r="F42" s="45">
        <v>1311479</v>
      </c>
      <c r="G42" s="45">
        <v>975424.3085908405</v>
      </c>
      <c r="H42" s="45">
        <v>267610.2433538058</v>
      </c>
      <c r="I42" s="45">
        <v>32117.55157050311</v>
      </c>
      <c r="J42" s="45">
        <v>36230.19425480012</v>
      </c>
      <c r="K42" s="45">
        <v>96.70223005051525</v>
      </c>
      <c r="L42" s="45">
        <v>0</v>
      </c>
      <c r="M42" s="45">
        <v>975424.3085908405</v>
      </c>
      <c r="N42" s="45">
        <v>226806.29968089235</v>
      </c>
      <c r="O42" s="45">
        <v>40803.94367291343</v>
      </c>
      <c r="P42" s="45">
        <v>8123.066021090339</v>
      </c>
      <c r="Q42" s="45">
        <v>17437.437424936536</v>
      </c>
      <c r="R42" s="45">
        <v>6557.048124476232</v>
      </c>
      <c r="S42" s="45">
        <v>28636.40636644632</v>
      </c>
      <c r="T42" s="45">
        <v>7593.787888353798</v>
      </c>
      <c r="U42" s="45">
        <v>96.70223005051525</v>
      </c>
      <c r="V42" s="45">
        <v>0</v>
      </c>
      <c r="W42" s="45"/>
      <c r="X42" s="45"/>
      <c r="Y42" s="45"/>
      <c r="Z42" s="45"/>
      <c r="AA42" s="45"/>
      <c r="AB42"/>
      <c r="AC42"/>
      <c r="AD42"/>
      <c r="AE42"/>
      <c r="AF42"/>
      <c r="AG42"/>
      <c r="AH42"/>
      <c r="AI42"/>
      <c r="AJ42"/>
      <c r="AK42"/>
      <c r="AL42"/>
      <c r="AM42"/>
      <c r="AN42"/>
    </row>
    <row r="43" spans="1:40" s="7" customFormat="1" ht="11.25">
      <c r="A43" s="40">
        <v>26</v>
      </c>
      <c r="B43" s="16" t="s">
        <v>595</v>
      </c>
      <c r="C43" s="9" t="s">
        <v>596</v>
      </c>
      <c r="D43" s="9" t="s">
        <v>333</v>
      </c>
      <c r="E43" s="47" t="s">
        <v>36</v>
      </c>
      <c r="F43" s="45">
        <v>12975</v>
      </c>
      <c r="G43" s="45">
        <v>8040.635611382444</v>
      </c>
      <c r="H43" s="45">
        <v>3736.9973777375612</v>
      </c>
      <c r="I43" s="45">
        <v>536.8133310841501</v>
      </c>
      <c r="J43" s="45">
        <v>660.0300376223902</v>
      </c>
      <c r="K43" s="45">
        <v>0.5236421734553763</v>
      </c>
      <c r="L43" s="45">
        <v>0</v>
      </c>
      <c r="M43" s="45">
        <v>8040.635611382444</v>
      </c>
      <c r="N43" s="45">
        <v>3089.0003104993334</v>
      </c>
      <c r="O43" s="45">
        <v>647.9970672382278</v>
      </c>
      <c r="P43" s="45">
        <v>172.8214290418686</v>
      </c>
      <c r="Q43" s="45">
        <v>232.8179962947924</v>
      </c>
      <c r="R43" s="45">
        <v>131.17390574748907</v>
      </c>
      <c r="S43" s="45">
        <v>516.39887985135</v>
      </c>
      <c r="T43" s="45">
        <v>143.63115777104017</v>
      </c>
      <c r="U43" s="45">
        <v>0.5236421734553763</v>
      </c>
      <c r="V43" s="45">
        <v>0</v>
      </c>
      <c r="W43" s="45"/>
      <c r="X43" s="45"/>
      <c r="Y43" s="45"/>
      <c r="Z43" s="45"/>
      <c r="AA43" s="45"/>
      <c r="AB43"/>
      <c r="AC43"/>
      <c r="AD43"/>
      <c r="AE43"/>
      <c r="AF43"/>
      <c r="AG43"/>
      <c r="AH43"/>
      <c r="AI43"/>
      <c r="AJ43"/>
      <c r="AK43"/>
      <c r="AL43"/>
      <c r="AM43"/>
      <c r="AN43"/>
    </row>
    <row r="44" spans="1:40" s="7" customFormat="1" ht="11.25">
      <c r="A44" s="40">
        <v>27</v>
      </c>
      <c r="B44" s="16" t="s">
        <v>597</v>
      </c>
      <c r="C44" s="9" t="s">
        <v>598</v>
      </c>
      <c r="D44" s="9" t="s">
        <v>103</v>
      </c>
      <c r="E44" s="47" t="s">
        <v>36</v>
      </c>
      <c r="F44" s="45">
        <v>441290</v>
      </c>
      <c r="G44" s="45">
        <v>253032.0110268945</v>
      </c>
      <c r="H44" s="45">
        <v>117810.17054420244</v>
      </c>
      <c r="I44" s="45">
        <v>18833.837418392075</v>
      </c>
      <c r="J44" s="45">
        <v>51598.34126364182</v>
      </c>
      <c r="K44" s="45">
        <v>15.639746869204522</v>
      </c>
      <c r="L44" s="45">
        <v>0</v>
      </c>
      <c r="M44" s="45">
        <v>253032.0110268945</v>
      </c>
      <c r="N44" s="45">
        <v>97679.187057931</v>
      </c>
      <c r="O44" s="45">
        <v>20130.98348627142</v>
      </c>
      <c r="P44" s="45">
        <v>4052.5275281293534</v>
      </c>
      <c r="Q44" s="45">
        <v>7042.565470050378</v>
      </c>
      <c r="R44" s="45">
        <v>7738.744420212344</v>
      </c>
      <c r="S44" s="45">
        <v>40367.79842904872</v>
      </c>
      <c r="T44" s="45">
        <v>11230.542834593101</v>
      </c>
      <c r="U44" s="45">
        <v>15.639746869204522</v>
      </c>
      <c r="V44" s="45">
        <v>0</v>
      </c>
      <c r="W44" s="45"/>
      <c r="X44" s="45"/>
      <c r="Y44" s="45"/>
      <c r="Z44" s="45"/>
      <c r="AA44" s="45"/>
      <c r="AB44"/>
      <c r="AC44"/>
      <c r="AD44"/>
      <c r="AE44"/>
      <c r="AF44"/>
      <c r="AG44"/>
      <c r="AH44"/>
      <c r="AI44"/>
      <c r="AJ44"/>
      <c r="AK44"/>
      <c r="AL44"/>
      <c r="AM44"/>
      <c r="AN44"/>
    </row>
    <row r="45" spans="1:40" s="7" customFormat="1" ht="11.25">
      <c r="A45" s="40">
        <v>28</v>
      </c>
      <c r="B45" s="16" t="s">
        <v>599</v>
      </c>
      <c r="C45" s="9" t="s">
        <v>600</v>
      </c>
      <c r="D45" s="9" t="s">
        <v>321</v>
      </c>
      <c r="E45" s="47" t="s">
        <v>36</v>
      </c>
      <c r="F45" s="45">
        <v>209240</v>
      </c>
      <c r="G45" s="45">
        <v>367.1102925906417</v>
      </c>
      <c r="H45" s="45">
        <v>142520.1563702363</v>
      </c>
      <c r="I45" s="45">
        <v>36117.27841939819</v>
      </c>
      <c r="J45" s="45">
        <v>29772.790357819762</v>
      </c>
      <c r="K45" s="45">
        <v>462.66455995510603</v>
      </c>
      <c r="L45" s="45">
        <v>0</v>
      </c>
      <c r="M45" s="45">
        <v>367.1102925906417</v>
      </c>
      <c r="N45" s="45">
        <v>119747.64878779706</v>
      </c>
      <c r="O45" s="45">
        <v>22772.507582439226</v>
      </c>
      <c r="P45" s="45">
        <v>9211.87478787423</v>
      </c>
      <c r="Q45" s="45">
        <v>21779.04927143049</v>
      </c>
      <c r="R45" s="45">
        <v>5126.3543600934745</v>
      </c>
      <c r="S45" s="45">
        <v>23651.22148579567</v>
      </c>
      <c r="T45" s="45">
        <v>6121.5688720240905</v>
      </c>
      <c r="U45" s="45">
        <v>462.66455995510603</v>
      </c>
      <c r="V45" s="45">
        <v>0</v>
      </c>
      <c r="W45" s="45"/>
      <c r="X45" s="45"/>
      <c r="Y45" s="45"/>
      <c r="Z45" s="45"/>
      <c r="AA45" s="45"/>
      <c r="AB45"/>
      <c r="AC45"/>
      <c r="AD45"/>
      <c r="AE45"/>
      <c r="AF45"/>
      <c r="AG45"/>
      <c r="AH45"/>
      <c r="AI45"/>
      <c r="AJ45"/>
      <c r="AK45"/>
      <c r="AL45"/>
      <c r="AM45"/>
      <c r="AN45"/>
    </row>
    <row r="46" spans="1:40" s="7" customFormat="1" ht="21" customHeight="1">
      <c r="A46" s="40">
        <v>29</v>
      </c>
      <c r="B46" s="16" t="s">
        <v>601</v>
      </c>
      <c r="C46" s="9" t="s">
        <v>602</v>
      </c>
      <c r="D46" s="9" t="s">
        <v>603</v>
      </c>
      <c r="E46" s="47" t="s">
        <v>36</v>
      </c>
      <c r="F46" s="45">
        <v>180805</v>
      </c>
      <c r="G46" s="45">
        <v>147630.86799270936</v>
      </c>
      <c r="H46" s="45">
        <v>32461.220104654778</v>
      </c>
      <c r="I46" s="45">
        <v>711.0972276440328</v>
      </c>
      <c r="J46" s="45">
        <v>3.1491612629041504E-17</v>
      </c>
      <c r="K46" s="45">
        <v>1.8146749918172953</v>
      </c>
      <c r="L46" s="45">
        <v>0</v>
      </c>
      <c r="M46" s="45">
        <v>147630.86799270936</v>
      </c>
      <c r="N46" s="45">
        <v>30656.143209935573</v>
      </c>
      <c r="O46" s="45">
        <v>1805.0768947192062</v>
      </c>
      <c r="P46" s="45">
        <v>65.10434575653606</v>
      </c>
      <c r="Q46" s="45">
        <v>645.9928818874968</v>
      </c>
      <c r="R46" s="45">
        <v>0</v>
      </c>
      <c r="S46" s="45">
        <v>2.7273940949633975E-17</v>
      </c>
      <c r="T46" s="45">
        <v>4.217671679407528E-18</v>
      </c>
      <c r="U46" s="45">
        <v>1.8146749918172953</v>
      </c>
      <c r="V46" s="45">
        <v>0</v>
      </c>
      <c r="W46" s="45"/>
      <c r="X46" s="45"/>
      <c r="Y46" s="45"/>
      <c r="Z46" s="45"/>
      <c r="AA46" s="45"/>
      <c r="AB46"/>
      <c r="AC46"/>
      <c r="AD46"/>
      <c r="AE46"/>
      <c r="AF46"/>
      <c r="AG46"/>
      <c r="AH46"/>
      <c r="AI46"/>
      <c r="AJ46"/>
      <c r="AK46"/>
      <c r="AL46"/>
      <c r="AM46"/>
      <c r="AN46"/>
    </row>
    <row r="47" spans="1:40" s="7" customFormat="1" ht="21" customHeight="1">
      <c r="A47" s="40">
        <v>30</v>
      </c>
      <c r="B47" s="16" t="s">
        <v>574</v>
      </c>
      <c r="C47" s="9" t="s">
        <v>604</v>
      </c>
      <c r="D47" s="9" t="s">
        <v>605</v>
      </c>
      <c r="E47" s="47" t="s">
        <v>36</v>
      </c>
      <c r="F47" s="45">
        <v>543307</v>
      </c>
      <c r="G47" s="45">
        <v>130656.69447567973</v>
      </c>
      <c r="H47" s="45">
        <v>11088.230685687757</v>
      </c>
      <c r="I47" s="45">
        <v>139.7315715480603</v>
      </c>
      <c r="J47" s="45">
        <v>0</v>
      </c>
      <c r="K47" s="45">
        <v>1.5801631677486625</v>
      </c>
      <c r="L47" s="45">
        <v>401420.7631039167</v>
      </c>
      <c r="M47" s="45">
        <v>130656.69447567973</v>
      </c>
      <c r="N47" s="45">
        <v>10785.290832670798</v>
      </c>
      <c r="O47" s="45">
        <v>302.9398530169579</v>
      </c>
      <c r="P47" s="45">
        <v>8.578028624921311</v>
      </c>
      <c r="Q47" s="45">
        <v>128.21895418303433</v>
      </c>
      <c r="R47" s="45">
        <v>2.9345887401046586</v>
      </c>
      <c r="S47" s="45">
        <v>0</v>
      </c>
      <c r="T47" s="45">
        <v>0</v>
      </c>
      <c r="U47" s="45">
        <v>1.5801631677486625</v>
      </c>
      <c r="V47" s="45">
        <v>401420.7631039167</v>
      </c>
      <c r="W47" s="45"/>
      <c r="X47" s="45"/>
      <c r="Y47" s="45"/>
      <c r="Z47" s="45"/>
      <c r="AA47" s="45"/>
      <c r="AB47"/>
      <c r="AC47"/>
      <c r="AD47"/>
      <c r="AE47"/>
      <c r="AF47"/>
      <c r="AG47"/>
      <c r="AH47"/>
      <c r="AI47"/>
      <c r="AJ47"/>
      <c r="AK47"/>
      <c r="AL47"/>
      <c r="AM47"/>
      <c r="AN47"/>
    </row>
    <row r="48" spans="1:40" s="7" customFormat="1" ht="21" customHeight="1">
      <c r="A48" s="40"/>
      <c r="B48" s="16"/>
      <c r="C48" s="9"/>
      <c r="D48" s="9"/>
      <c r="E48" s="47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/>
      <c r="AC48"/>
      <c r="AD48"/>
      <c r="AE48"/>
      <c r="AF48"/>
      <c r="AG48"/>
      <c r="AH48"/>
      <c r="AI48"/>
      <c r="AJ48"/>
      <c r="AK48"/>
      <c r="AL48"/>
      <c r="AM48"/>
      <c r="AN48"/>
    </row>
    <row r="49" spans="1:40" s="7" customFormat="1" ht="22.5">
      <c r="A49" s="8">
        <v>31</v>
      </c>
      <c r="B49" s="16" t="s">
        <v>606</v>
      </c>
      <c r="C49" s="68" t="s">
        <v>607</v>
      </c>
      <c r="D49" s="9" t="s">
        <v>36</v>
      </c>
      <c r="E49" s="8" t="s">
        <v>36</v>
      </c>
      <c r="F49" s="45">
        <f aca="true" t="shared" si="3" ref="F49:V49">(F35+F36+F37+F38+F39+F40+F43+F44+F45+F46)</f>
        <v>11962780</v>
      </c>
      <c r="G49" s="45">
        <f t="shared" si="3"/>
        <v>9446502.126379684</v>
      </c>
      <c r="H49" s="45">
        <f t="shared" si="3"/>
        <v>1999232.7351714133</v>
      </c>
      <c r="I49" s="45">
        <f t="shared" si="3"/>
        <v>206782.0477508748</v>
      </c>
      <c r="J49" s="45">
        <f t="shared" si="3"/>
        <v>309516.75372340204</v>
      </c>
      <c r="K49" s="45">
        <f t="shared" si="3"/>
        <v>746.3369746270757</v>
      </c>
      <c r="L49" s="45">
        <f t="shared" si="3"/>
        <v>0</v>
      </c>
      <c r="M49" s="45">
        <f t="shared" si="3"/>
        <v>9446502.126379684</v>
      </c>
      <c r="N49" s="45">
        <f t="shared" si="3"/>
        <v>1758390.617534083</v>
      </c>
      <c r="O49" s="45">
        <f t="shared" si="3"/>
        <v>240842.1176373298</v>
      </c>
      <c r="P49" s="45">
        <f t="shared" si="3"/>
        <v>49125.35593583456</v>
      </c>
      <c r="Q49" s="45">
        <f t="shared" si="3"/>
        <v>106877.89666710535</v>
      </c>
      <c r="R49" s="45">
        <f t="shared" si="3"/>
        <v>50778.79514793489</v>
      </c>
      <c r="S49" s="45">
        <f t="shared" si="3"/>
        <v>244752.05308799143</v>
      </c>
      <c r="T49" s="45">
        <f t="shared" si="3"/>
        <v>64764.700635410656</v>
      </c>
      <c r="U49" s="45">
        <f t="shared" si="3"/>
        <v>746.3369746270757</v>
      </c>
      <c r="V49" s="45">
        <f t="shared" si="3"/>
        <v>0</v>
      </c>
      <c r="W49" s="45"/>
      <c r="X49" s="45"/>
      <c r="Y49" s="45"/>
      <c r="Z49" s="45"/>
      <c r="AA49" s="45"/>
      <c r="AB49"/>
      <c r="AC49"/>
      <c r="AD49"/>
      <c r="AE49"/>
      <c r="AF49"/>
      <c r="AG49"/>
      <c r="AH49"/>
      <c r="AI49"/>
      <c r="AJ49"/>
      <c r="AK49"/>
      <c r="AL49"/>
      <c r="AM49"/>
      <c r="AN49"/>
    </row>
    <row r="50" spans="1:40" s="7" customFormat="1" ht="11.25">
      <c r="A50" s="8">
        <v>32</v>
      </c>
      <c r="B50" s="16" t="s">
        <v>608</v>
      </c>
      <c r="C50" s="68" t="s">
        <v>609</v>
      </c>
      <c r="D50" s="9" t="s">
        <v>36</v>
      </c>
      <c r="E50" s="8" t="s">
        <v>36</v>
      </c>
      <c r="F50" s="45">
        <f aca="true" t="shared" si="4" ref="F50:V50">(F34+F41+F42+F47+F49)</f>
        <v>14716059</v>
      </c>
      <c r="G50" s="45">
        <f t="shared" si="4"/>
        <v>11246620.662441477</v>
      </c>
      <c r="H50" s="45">
        <f t="shared" si="4"/>
        <v>2440531.3658792987</v>
      </c>
      <c r="I50" s="45">
        <f t="shared" si="4"/>
        <v>256997.43408666385</v>
      </c>
      <c r="J50" s="45">
        <f t="shared" si="4"/>
        <v>369584.2766243363</v>
      </c>
      <c r="K50" s="45">
        <f t="shared" si="4"/>
        <v>904.4978643085227</v>
      </c>
      <c r="L50" s="45">
        <f t="shared" si="4"/>
        <v>401420.7631039167</v>
      </c>
      <c r="M50" s="45">
        <f t="shared" si="4"/>
        <v>11246620.662441477</v>
      </c>
      <c r="N50" s="45">
        <f t="shared" si="4"/>
        <v>2136793.8077181648</v>
      </c>
      <c r="O50" s="45">
        <f t="shared" si="4"/>
        <v>303737.55816113355</v>
      </c>
      <c r="P50" s="45">
        <f t="shared" si="4"/>
        <v>61649.94146168461</v>
      </c>
      <c r="Q50" s="45">
        <f t="shared" si="4"/>
        <v>133940.47321454724</v>
      </c>
      <c r="R50" s="45">
        <f t="shared" si="4"/>
        <v>61407.019410432</v>
      </c>
      <c r="S50" s="45">
        <f t="shared" si="4"/>
        <v>292234.6638797998</v>
      </c>
      <c r="T50" s="45">
        <f t="shared" si="4"/>
        <v>77349.61274453663</v>
      </c>
      <c r="U50" s="45">
        <f t="shared" si="4"/>
        <v>904.4978643085227</v>
      </c>
      <c r="V50" s="45">
        <f t="shared" si="4"/>
        <v>401420.7631039167</v>
      </c>
      <c r="W50" s="45"/>
      <c r="X50" s="45"/>
      <c r="Y50" s="45"/>
      <c r="Z50" s="45"/>
      <c r="AA50" s="45"/>
      <c r="AB50"/>
      <c r="AC50"/>
      <c r="AD50"/>
      <c r="AE50"/>
      <c r="AF50"/>
      <c r="AG50"/>
      <c r="AH50"/>
      <c r="AI50"/>
      <c r="AJ50"/>
      <c r="AK50"/>
      <c r="AL50"/>
      <c r="AM50"/>
      <c r="AN50"/>
    </row>
    <row r="51" spans="1:40" s="7" customFormat="1" ht="11.25">
      <c r="A51" s="8">
        <v>33</v>
      </c>
      <c r="B51" s="16" t="s">
        <v>610</v>
      </c>
      <c r="C51" s="9" t="s">
        <v>611</v>
      </c>
      <c r="D51" s="9" t="s">
        <v>36</v>
      </c>
      <c r="E51" s="8" t="s">
        <v>36</v>
      </c>
      <c r="F51" s="45">
        <f aca="true" t="shared" si="5" ref="F51:V51">(F19+F21+F31+F50)</f>
        <v>15444670</v>
      </c>
      <c r="G51" s="45">
        <f t="shared" si="5"/>
        <v>11690746.342501707</v>
      </c>
      <c r="H51" s="45">
        <f t="shared" si="5"/>
        <v>2650813.52767035</v>
      </c>
      <c r="I51" s="45">
        <f t="shared" si="5"/>
        <v>302649.6706741552</v>
      </c>
      <c r="J51" s="45">
        <f t="shared" si="5"/>
        <v>398098.00478244765</v>
      </c>
      <c r="K51" s="45">
        <f t="shared" si="5"/>
        <v>941.6912674244486</v>
      </c>
      <c r="L51" s="45">
        <f t="shared" si="5"/>
        <v>401420.7631039167</v>
      </c>
      <c r="M51" s="45">
        <f t="shared" si="5"/>
        <v>11690746.342501707</v>
      </c>
      <c r="N51" s="45">
        <f t="shared" si="5"/>
        <v>2308216.286759022</v>
      </c>
      <c r="O51" s="45">
        <f t="shared" si="5"/>
        <v>342597.24091132724</v>
      </c>
      <c r="P51" s="45">
        <f t="shared" si="5"/>
        <v>71429.57638352789</v>
      </c>
      <c r="Q51" s="45">
        <f t="shared" si="5"/>
        <v>149842.18099153918</v>
      </c>
      <c r="R51" s="45">
        <f t="shared" si="5"/>
        <v>81377.9132990881</v>
      </c>
      <c r="S51" s="45">
        <f t="shared" si="5"/>
        <v>314542.28855451767</v>
      </c>
      <c r="T51" s="45">
        <f t="shared" si="5"/>
        <v>83555.71622793011</v>
      </c>
      <c r="U51" s="45">
        <f t="shared" si="5"/>
        <v>941.6912674244486</v>
      </c>
      <c r="V51" s="45">
        <f t="shared" si="5"/>
        <v>401420.7631039167</v>
      </c>
      <c r="W51" s="45"/>
      <c r="X51" s="45"/>
      <c r="Y51" s="45"/>
      <c r="Z51" s="45"/>
      <c r="AA51" s="45"/>
      <c r="AB51"/>
      <c r="AC51"/>
      <c r="AD51"/>
      <c r="AE51"/>
      <c r="AF51"/>
      <c r="AG51"/>
      <c r="AH51"/>
      <c r="AI51"/>
      <c r="AJ51"/>
      <c r="AK51"/>
      <c r="AL51"/>
      <c r="AM51"/>
      <c r="AN51"/>
    </row>
    <row r="52" spans="1:40" s="7" customFormat="1" ht="11.25">
      <c r="A52" s="8"/>
      <c r="B52" s="16"/>
      <c r="C52" s="68"/>
      <c r="D52" s="9"/>
      <c r="E52" s="8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/>
      <c r="AC52"/>
      <c r="AD52"/>
      <c r="AE52"/>
      <c r="AF52"/>
      <c r="AG52"/>
      <c r="AH52"/>
      <c r="AI52"/>
      <c r="AJ52"/>
      <c r="AK52"/>
      <c r="AL52"/>
      <c r="AM52"/>
      <c r="AN52"/>
    </row>
    <row r="53" spans="1:40" s="7" customFormat="1" ht="21" customHeight="1">
      <c r="A53" s="40"/>
      <c r="B53" s="16"/>
      <c r="C53" s="9"/>
      <c r="D53" s="9"/>
      <c r="E53" s="47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/>
      <c r="AC53"/>
      <c r="AD53"/>
      <c r="AE53"/>
      <c r="AF53"/>
      <c r="AG53"/>
      <c r="AH53"/>
      <c r="AI53"/>
      <c r="AJ53"/>
      <c r="AK53"/>
      <c r="AL53"/>
      <c r="AM53"/>
      <c r="AN53"/>
    </row>
    <row r="54" spans="1:40" s="7" customFormat="1" ht="21" customHeight="1">
      <c r="A54" s="40">
        <v>34</v>
      </c>
      <c r="B54" s="16" t="s">
        <v>612</v>
      </c>
      <c r="C54" s="9" t="s">
        <v>613</v>
      </c>
      <c r="D54" s="9" t="s">
        <v>355</v>
      </c>
      <c r="E54" s="47" t="s">
        <v>36</v>
      </c>
      <c r="F54" s="45">
        <v>180869</v>
      </c>
      <c r="G54" s="45">
        <v>150814.80495201255</v>
      </c>
      <c r="H54" s="45">
        <v>26795.453091216128</v>
      </c>
      <c r="I54" s="45">
        <v>1409.8420987074112</v>
      </c>
      <c r="J54" s="45">
        <v>1847.5278281007145</v>
      </c>
      <c r="K54" s="45">
        <v>1.3720299631968822</v>
      </c>
      <c r="L54" s="45">
        <v>0</v>
      </c>
      <c r="M54" s="45">
        <v>150814.80495201255</v>
      </c>
      <c r="N54" s="45">
        <v>25634.59753788561</v>
      </c>
      <c r="O54" s="45">
        <v>1160.8555533305193</v>
      </c>
      <c r="P54" s="45">
        <v>401.0670547447571</v>
      </c>
      <c r="Q54" s="45">
        <v>824.7100801816616</v>
      </c>
      <c r="R54" s="45">
        <v>184.0649637809924</v>
      </c>
      <c r="S54" s="45">
        <v>1601.967906493092</v>
      </c>
      <c r="T54" s="45">
        <v>245.55992160762258</v>
      </c>
      <c r="U54" s="45">
        <v>1.3720299631968822</v>
      </c>
      <c r="V54" s="45">
        <v>0</v>
      </c>
      <c r="W54" s="45"/>
      <c r="X54" s="45"/>
      <c r="Y54" s="45"/>
      <c r="Z54" s="45"/>
      <c r="AA54" s="45"/>
      <c r="AB54"/>
      <c r="AC54"/>
      <c r="AD54"/>
      <c r="AE54"/>
      <c r="AF54"/>
      <c r="AG54"/>
      <c r="AH54"/>
      <c r="AI54"/>
      <c r="AJ54"/>
      <c r="AK54"/>
      <c r="AL54"/>
      <c r="AM54"/>
      <c r="AN54"/>
    </row>
    <row r="55" spans="1:40" s="7" customFormat="1" ht="11.25">
      <c r="A55" s="40">
        <v>35</v>
      </c>
      <c r="B55" s="16" t="s">
        <v>614</v>
      </c>
      <c r="C55" s="9" t="s">
        <v>615</v>
      </c>
      <c r="D55" s="9" t="s">
        <v>616</v>
      </c>
      <c r="E55" s="47" t="s">
        <v>36</v>
      </c>
      <c r="F55" s="45">
        <v>2197778</v>
      </c>
      <c r="G55" s="45">
        <v>1752853.8347225923</v>
      </c>
      <c r="H55" s="45">
        <v>404313.949236687</v>
      </c>
      <c r="I55" s="45">
        <v>26018.47223745907</v>
      </c>
      <c r="J55" s="45">
        <v>14577.841321999473</v>
      </c>
      <c r="K55" s="45">
        <v>13.902481262176128</v>
      </c>
      <c r="L55" s="45">
        <v>0</v>
      </c>
      <c r="M55" s="45">
        <v>1752853.8347225923</v>
      </c>
      <c r="N55" s="45">
        <v>380937.11702902033</v>
      </c>
      <c r="O55" s="45">
        <v>23376.832207666655</v>
      </c>
      <c r="P55" s="45">
        <v>6534.795353085499</v>
      </c>
      <c r="Q55" s="45">
        <v>18244.849799432217</v>
      </c>
      <c r="R55" s="45">
        <v>1238.8270849413518</v>
      </c>
      <c r="S55" s="45">
        <v>12252.533097972711</v>
      </c>
      <c r="T55" s="45">
        <v>2325.3082240267618</v>
      </c>
      <c r="U55" s="45">
        <v>13.902481262176128</v>
      </c>
      <c r="V55" s="45">
        <v>0</v>
      </c>
      <c r="W55" s="45"/>
      <c r="X55" s="45"/>
      <c r="Y55" s="45"/>
      <c r="Z55" s="45"/>
      <c r="AA55" s="45"/>
      <c r="AB55"/>
      <c r="AC55"/>
      <c r="AD55"/>
      <c r="AE55"/>
      <c r="AF55"/>
      <c r="AG55"/>
      <c r="AH55"/>
      <c r="AI55"/>
      <c r="AJ55"/>
      <c r="AK55"/>
      <c r="AL55"/>
      <c r="AM55"/>
      <c r="AN55"/>
    </row>
    <row r="56" spans="1:40" s="7" customFormat="1" ht="11.25">
      <c r="A56" s="40">
        <v>36</v>
      </c>
      <c r="B56" s="16" t="s">
        <v>617</v>
      </c>
      <c r="C56" s="9" t="s">
        <v>618</v>
      </c>
      <c r="D56" s="9" t="s">
        <v>619</v>
      </c>
      <c r="E56" s="47" t="s">
        <v>36</v>
      </c>
      <c r="F56" s="45">
        <v>3560290</v>
      </c>
      <c r="G56" s="45">
        <v>3201482.555942256</v>
      </c>
      <c r="H56" s="45">
        <v>281510.99004213</v>
      </c>
      <c r="I56" s="45">
        <v>17115.85846943511</v>
      </c>
      <c r="J56" s="45">
        <v>60141.876789077316</v>
      </c>
      <c r="K56" s="45">
        <v>38.71875710150811</v>
      </c>
      <c r="L56" s="45">
        <v>0</v>
      </c>
      <c r="M56" s="45">
        <v>3201482.555942256</v>
      </c>
      <c r="N56" s="45">
        <v>271192.16916804615</v>
      </c>
      <c r="O56" s="45">
        <v>10318.82087408382</v>
      </c>
      <c r="P56" s="45">
        <v>6543.970938833885</v>
      </c>
      <c r="Q56" s="45">
        <v>4167.512384611763</v>
      </c>
      <c r="R56" s="45">
        <v>6404.375145989457</v>
      </c>
      <c r="S56" s="45">
        <v>52897.41678247462</v>
      </c>
      <c r="T56" s="45">
        <v>7244.460006602696</v>
      </c>
      <c r="U56" s="45">
        <v>38.71875710150811</v>
      </c>
      <c r="V56" s="45">
        <v>0</v>
      </c>
      <c r="W56" s="45"/>
      <c r="X56" s="45"/>
      <c r="Y56" s="45"/>
      <c r="Z56" s="45"/>
      <c r="AA56" s="45"/>
      <c r="AB56"/>
      <c r="AC56"/>
      <c r="AD56"/>
      <c r="AE56"/>
      <c r="AF56"/>
      <c r="AG56"/>
      <c r="AH56"/>
      <c r="AI56"/>
      <c r="AJ56"/>
      <c r="AK56"/>
      <c r="AL56"/>
      <c r="AM56"/>
      <c r="AN56"/>
    </row>
    <row r="57" spans="1:40" s="7" customFormat="1" ht="11.25">
      <c r="A57" s="40"/>
      <c r="B57" s="16"/>
      <c r="C57" s="9"/>
      <c r="D57" s="9"/>
      <c r="E57" s="47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/>
      <c r="AC57"/>
      <c r="AD57"/>
      <c r="AE57"/>
      <c r="AF57"/>
      <c r="AG57"/>
      <c r="AH57"/>
      <c r="AI57"/>
      <c r="AJ57"/>
      <c r="AK57"/>
      <c r="AL57"/>
      <c r="AM57"/>
      <c r="AN57"/>
    </row>
    <row r="58" spans="1:40" s="7" customFormat="1" ht="11.25">
      <c r="A58" s="8">
        <v>37</v>
      </c>
      <c r="B58" s="16" t="s">
        <v>620</v>
      </c>
      <c r="C58" s="68" t="s">
        <v>621</v>
      </c>
      <c r="D58" s="9" t="s">
        <v>36</v>
      </c>
      <c r="E58" s="8" t="s">
        <v>36</v>
      </c>
      <c r="F58" s="45">
        <f aca="true" t="shared" si="6" ref="F58:V58">(F54+F55+F56)</f>
        <v>5938937</v>
      </c>
      <c r="G58" s="45">
        <f t="shared" si="6"/>
        <v>5105151.195616861</v>
      </c>
      <c r="H58" s="45">
        <f t="shared" si="6"/>
        <v>712620.3923700331</v>
      </c>
      <c r="I58" s="45">
        <f t="shared" si="6"/>
        <v>44544.172805601585</v>
      </c>
      <c r="J58" s="45">
        <f t="shared" si="6"/>
        <v>76567.2459391775</v>
      </c>
      <c r="K58" s="45">
        <f t="shared" si="6"/>
        <v>53.99326832688112</v>
      </c>
      <c r="L58" s="45">
        <f t="shared" si="6"/>
        <v>0</v>
      </c>
      <c r="M58" s="45">
        <f t="shared" si="6"/>
        <v>5105151.195616861</v>
      </c>
      <c r="N58" s="45">
        <f t="shared" si="6"/>
        <v>677763.8837349521</v>
      </c>
      <c r="O58" s="45">
        <f t="shared" si="6"/>
        <v>34856.508635080994</v>
      </c>
      <c r="P58" s="45">
        <f t="shared" si="6"/>
        <v>13479.833346664142</v>
      </c>
      <c r="Q58" s="45">
        <f t="shared" si="6"/>
        <v>23237.072264225644</v>
      </c>
      <c r="R58" s="45">
        <f t="shared" si="6"/>
        <v>7827.2671947118015</v>
      </c>
      <c r="S58" s="45">
        <f t="shared" si="6"/>
        <v>66751.91778694042</v>
      </c>
      <c r="T58" s="45">
        <f t="shared" si="6"/>
        <v>9815.32815223708</v>
      </c>
      <c r="U58" s="45">
        <f t="shared" si="6"/>
        <v>53.99326832688112</v>
      </c>
      <c r="V58" s="45">
        <f t="shared" si="6"/>
        <v>0</v>
      </c>
      <c r="W58" s="45"/>
      <c r="X58" s="45"/>
      <c r="Y58" s="45"/>
      <c r="Z58" s="45"/>
      <c r="AA58" s="45"/>
      <c r="AB58"/>
      <c r="AC58"/>
      <c r="AD58"/>
      <c r="AE58"/>
      <c r="AF58"/>
      <c r="AG58"/>
      <c r="AH58"/>
      <c r="AI58"/>
      <c r="AJ58"/>
      <c r="AK58"/>
      <c r="AL58"/>
      <c r="AM58"/>
      <c r="AN58"/>
    </row>
    <row r="59" spans="1:40" s="7" customFormat="1" ht="11.25">
      <c r="A59" s="40"/>
      <c r="B59" s="16"/>
      <c r="C59" s="9"/>
      <c r="D59" s="9"/>
      <c r="E59" s="47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/>
      <c r="AC59"/>
      <c r="AD59"/>
      <c r="AE59"/>
      <c r="AF59"/>
      <c r="AG59"/>
      <c r="AH59"/>
      <c r="AI59"/>
      <c r="AJ59"/>
      <c r="AK59"/>
      <c r="AL59"/>
      <c r="AM59"/>
      <c r="AN59"/>
    </row>
    <row r="60" spans="1:40" s="7" customFormat="1" ht="21" customHeight="1">
      <c r="A60" s="40">
        <v>38</v>
      </c>
      <c r="B60" s="16" t="s">
        <v>622</v>
      </c>
      <c r="C60" s="9" t="s">
        <v>623</v>
      </c>
      <c r="D60" s="9" t="s">
        <v>624</v>
      </c>
      <c r="E60" s="47" t="s">
        <v>36</v>
      </c>
      <c r="F60" s="45">
        <v>525298</v>
      </c>
      <c r="G60" s="45">
        <v>370349.8475029836</v>
      </c>
      <c r="H60" s="45">
        <v>101862.09613151828</v>
      </c>
      <c r="I60" s="45">
        <v>23863.133873444564</v>
      </c>
      <c r="J60" s="45">
        <v>45.50714292792032</v>
      </c>
      <c r="K60" s="45">
        <v>8494.652914115932</v>
      </c>
      <c r="L60" s="45">
        <v>20682.762435009674</v>
      </c>
      <c r="M60" s="45">
        <v>370349.8475029836</v>
      </c>
      <c r="N60" s="45">
        <v>84135.6636968961</v>
      </c>
      <c r="O60" s="45">
        <v>17726.432434622177</v>
      </c>
      <c r="P60" s="45">
        <v>5072.954725555505</v>
      </c>
      <c r="Q60" s="45">
        <v>7984.386532822246</v>
      </c>
      <c r="R60" s="45">
        <v>10805.79261506681</v>
      </c>
      <c r="S60" s="45">
        <v>40.456575058901926</v>
      </c>
      <c r="T60" s="45">
        <v>5.050567869018397</v>
      </c>
      <c r="U60" s="45">
        <v>8494.652914115932</v>
      </c>
      <c r="V60" s="45">
        <v>20682.762435009674</v>
      </c>
      <c r="W60" s="45"/>
      <c r="X60" s="45"/>
      <c r="Y60" s="45"/>
      <c r="Z60" s="45"/>
      <c r="AA60" s="45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0" s="51" customFormat="1" ht="21" customHeight="1">
      <c r="A61" s="31">
        <v>39</v>
      </c>
      <c r="B61" s="85" t="s">
        <v>625</v>
      </c>
      <c r="C61" s="77" t="s">
        <v>626</v>
      </c>
      <c r="D61" s="149" t="s">
        <v>344</v>
      </c>
      <c r="E61" s="47" t="s">
        <v>36</v>
      </c>
      <c r="F61" s="45">
        <v>68769</v>
      </c>
      <c r="G61" s="45">
        <v>63326.29872324177</v>
      </c>
      <c r="H61" s="45">
        <v>5374.210724769109</v>
      </c>
      <c r="I61" s="45">
        <v>67.72468319690714</v>
      </c>
      <c r="J61" s="45">
        <v>0</v>
      </c>
      <c r="K61" s="45">
        <v>0.7658687922105817</v>
      </c>
      <c r="L61" s="45">
        <v>0</v>
      </c>
      <c r="M61" s="45">
        <v>63326.29872324177</v>
      </c>
      <c r="N61" s="45">
        <v>5227.382736319595</v>
      </c>
      <c r="O61" s="45">
        <v>146.82798844951435</v>
      </c>
      <c r="P61" s="45">
        <v>4.157573443428872</v>
      </c>
      <c r="Q61" s="45">
        <v>62.14478199651576</v>
      </c>
      <c r="R61" s="45">
        <v>1.4223277569625086</v>
      </c>
      <c r="S61" s="45">
        <v>0</v>
      </c>
      <c r="T61" s="45">
        <v>0</v>
      </c>
      <c r="U61" s="45">
        <v>0.7658687922105817</v>
      </c>
      <c r="V61" s="45">
        <v>0</v>
      </c>
      <c r="W61" s="45"/>
      <c r="X61" s="45"/>
      <c r="Y61" s="45"/>
      <c r="Z61" s="45"/>
      <c r="AA61" s="45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1:40" s="51" customFormat="1" ht="21" customHeight="1">
      <c r="A62" s="31">
        <v>40</v>
      </c>
      <c r="B62" s="85" t="s">
        <v>627</v>
      </c>
      <c r="C62" s="77" t="s">
        <v>628</v>
      </c>
      <c r="D62" s="149" t="s">
        <v>344</v>
      </c>
      <c r="E62" s="47" t="s">
        <v>36</v>
      </c>
      <c r="F62" s="45">
        <v>528892</v>
      </c>
      <c r="G62" s="45">
        <v>487033.0059232036</v>
      </c>
      <c r="H62" s="45">
        <v>41332.24357842318</v>
      </c>
      <c r="I62" s="45">
        <v>520.8603170815136</v>
      </c>
      <c r="J62" s="45">
        <v>0</v>
      </c>
      <c r="K62" s="45">
        <v>5.890181291713402</v>
      </c>
      <c r="L62" s="45">
        <v>0</v>
      </c>
      <c r="M62" s="45">
        <v>487033.0059232036</v>
      </c>
      <c r="N62" s="45">
        <v>40203.0116793547</v>
      </c>
      <c r="O62" s="45">
        <v>1129.2318990684835</v>
      </c>
      <c r="P62" s="45">
        <v>31.975269869301325</v>
      </c>
      <c r="Q62" s="45">
        <v>477.9461390990303</v>
      </c>
      <c r="R62" s="45">
        <v>10.938908113182032</v>
      </c>
      <c r="S62" s="45">
        <v>0</v>
      </c>
      <c r="T62" s="45">
        <v>0</v>
      </c>
      <c r="U62" s="45">
        <v>5.890181291713402</v>
      </c>
      <c r="V62" s="45">
        <v>0</v>
      </c>
      <c r="W62" s="45"/>
      <c r="X62" s="45"/>
      <c r="Y62" s="45"/>
      <c r="Z62" s="45"/>
      <c r="AA62" s="45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1:40" s="51" customFormat="1" ht="21" customHeight="1">
      <c r="A63" s="31"/>
      <c r="B63" s="85"/>
      <c r="C63" s="77"/>
      <c r="D63" s="149"/>
      <c r="E63" s="47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:40" s="7" customFormat="1" ht="11.25">
      <c r="A64" s="8">
        <v>41</v>
      </c>
      <c r="B64" s="16" t="s">
        <v>629</v>
      </c>
      <c r="C64" s="68" t="s">
        <v>630</v>
      </c>
      <c r="D64" s="9" t="s">
        <v>36</v>
      </c>
      <c r="E64" s="8" t="s">
        <v>36</v>
      </c>
      <c r="F64" s="45">
        <f aca="true" t="shared" si="7" ref="F64:V64">(F60+F61+F62)</f>
        <v>1122959</v>
      </c>
      <c r="G64" s="45">
        <f t="shared" si="7"/>
        <v>920709.152149429</v>
      </c>
      <c r="H64" s="45">
        <f t="shared" si="7"/>
        <v>148568.55043471057</v>
      </c>
      <c r="I64" s="45">
        <f t="shared" si="7"/>
        <v>24451.718873722984</v>
      </c>
      <c r="J64" s="45">
        <f t="shared" si="7"/>
        <v>45.50714292792032</v>
      </c>
      <c r="K64" s="45">
        <f t="shared" si="7"/>
        <v>8501.308964199856</v>
      </c>
      <c r="L64" s="45">
        <f t="shared" si="7"/>
        <v>20682.762435009674</v>
      </c>
      <c r="M64" s="45">
        <f t="shared" si="7"/>
        <v>920709.152149429</v>
      </c>
      <c r="N64" s="45">
        <f t="shared" si="7"/>
        <v>129566.05811257038</v>
      </c>
      <c r="O64" s="45">
        <f t="shared" si="7"/>
        <v>19002.492322140173</v>
      </c>
      <c r="P64" s="45">
        <f t="shared" si="7"/>
        <v>5109.087568868235</v>
      </c>
      <c r="Q64" s="45">
        <f t="shared" si="7"/>
        <v>8524.477453917792</v>
      </c>
      <c r="R64" s="45">
        <f t="shared" si="7"/>
        <v>10818.153850936953</v>
      </c>
      <c r="S64" s="45">
        <f t="shared" si="7"/>
        <v>40.456575058901926</v>
      </c>
      <c r="T64" s="45">
        <f t="shared" si="7"/>
        <v>5.050567869018397</v>
      </c>
      <c r="U64" s="45">
        <f t="shared" si="7"/>
        <v>8501.308964199856</v>
      </c>
      <c r="V64" s="45">
        <f t="shared" si="7"/>
        <v>20682.762435009674</v>
      </c>
      <c r="W64" s="45"/>
      <c r="X64" s="45"/>
      <c r="Y64" s="45"/>
      <c r="Z64" s="45"/>
      <c r="AA64" s="45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spans="1:40" s="51" customFormat="1" ht="21" customHeight="1">
      <c r="A65" s="31"/>
      <c r="B65" s="85"/>
      <c r="C65" s="77"/>
      <c r="D65" s="149"/>
      <c r="E65" s="47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/>
      <c r="AC65"/>
      <c r="AD65"/>
      <c r="AE65"/>
      <c r="AF65"/>
      <c r="AG65"/>
      <c r="AH65"/>
      <c r="AI65"/>
      <c r="AJ65"/>
      <c r="AK65"/>
      <c r="AL65"/>
      <c r="AM65"/>
      <c r="AN65"/>
    </row>
    <row r="66" spans="1:40" s="7" customFormat="1" ht="11.25">
      <c r="A66" s="40">
        <v>42</v>
      </c>
      <c r="B66" s="16" t="s">
        <v>631</v>
      </c>
      <c r="C66" s="9" t="s">
        <v>632</v>
      </c>
      <c r="D66" s="9" t="s">
        <v>633</v>
      </c>
      <c r="E66" s="47" t="s">
        <v>36</v>
      </c>
      <c r="F66" s="45">
        <v>7692448.999999999</v>
      </c>
      <c r="G66" s="45">
        <v>4774757.850757573</v>
      </c>
      <c r="H66" s="45">
        <v>1584243.4258523486</v>
      </c>
      <c r="I66" s="45">
        <v>323078.09570354194</v>
      </c>
      <c r="J66" s="45">
        <v>947566.850324013</v>
      </c>
      <c r="K66" s="45">
        <v>5169.103361117575</v>
      </c>
      <c r="L66" s="45">
        <v>57633.67400140582</v>
      </c>
      <c r="M66" s="45">
        <v>4774757.850757573</v>
      </c>
      <c r="N66" s="45">
        <v>1321664.016631587</v>
      </c>
      <c r="O66" s="45">
        <v>262579.40922076156</v>
      </c>
      <c r="P66" s="45">
        <v>71715.22057993963</v>
      </c>
      <c r="Q66" s="45">
        <v>119876.02436582085</v>
      </c>
      <c r="R66" s="45">
        <v>131486.85075778145</v>
      </c>
      <c r="S66" s="45">
        <v>776315.1489161921</v>
      </c>
      <c r="T66" s="45">
        <v>171251.701407821</v>
      </c>
      <c r="U66" s="45">
        <v>5169.103361117575</v>
      </c>
      <c r="V66" s="45">
        <v>57633.67400140582</v>
      </c>
      <c r="W66" s="45"/>
      <c r="X66" s="45"/>
      <c r="Y66" s="45"/>
      <c r="Z66" s="45"/>
      <c r="AA66" s="45"/>
      <c r="AB66"/>
      <c r="AC66"/>
      <c r="AD66"/>
      <c r="AE66"/>
      <c r="AF66"/>
      <c r="AG66"/>
      <c r="AH66"/>
      <c r="AI66"/>
      <c r="AJ66"/>
      <c r="AK66"/>
      <c r="AL66"/>
      <c r="AM66"/>
      <c r="AN66"/>
    </row>
    <row r="67" spans="1:40" s="7" customFormat="1" ht="11.25">
      <c r="A67" s="40">
        <v>43</v>
      </c>
      <c r="B67" s="16" t="s">
        <v>634</v>
      </c>
      <c r="C67" s="9" t="s">
        <v>635</v>
      </c>
      <c r="D67" s="9" t="s">
        <v>163</v>
      </c>
      <c r="E67" s="47" t="s">
        <v>36</v>
      </c>
      <c r="F67" s="45">
        <v>140930</v>
      </c>
      <c r="G67" s="45">
        <v>93500.55321744534</v>
      </c>
      <c r="H67" s="45">
        <v>32855.707361277164</v>
      </c>
      <c r="I67" s="45">
        <v>4791.267652505864</v>
      </c>
      <c r="J67" s="45">
        <v>5197.1594768494115</v>
      </c>
      <c r="K67" s="45">
        <v>24.047128202885098</v>
      </c>
      <c r="L67" s="45">
        <v>4561.265163719359</v>
      </c>
      <c r="M67" s="45">
        <v>93500.55321744534</v>
      </c>
      <c r="N67" s="45">
        <v>26585.15770452177</v>
      </c>
      <c r="O67" s="45">
        <v>6270.549656755393</v>
      </c>
      <c r="P67" s="45">
        <v>1223.9226355554947</v>
      </c>
      <c r="Q67" s="45">
        <v>2578.877563314705</v>
      </c>
      <c r="R67" s="45">
        <v>988.4674536356644</v>
      </c>
      <c r="S67" s="45">
        <v>4128.609853575455</v>
      </c>
      <c r="T67" s="45">
        <v>1068.5496232739556</v>
      </c>
      <c r="U67" s="45">
        <v>24.047128202885098</v>
      </c>
      <c r="V67" s="45">
        <v>4561.265163719359</v>
      </c>
      <c r="W67" s="45"/>
      <c r="X67" s="45"/>
      <c r="Y67" s="45"/>
      <c r="Z67" s="45"/>
      <c r="AA67" s="45"/>
      <c r="AB67"/>
      <c r="AC67"/>
      <c r="AD67"/>
      <c r="AE67"/>
      <c r="AF67"/>
      <c r="AG67"/>
      <c r="AH67"/>
      <c r="AI67"/>
      <c r="AJ67"/>
      <c r="AK67"/>
      <c r="AL67"/>
      <c r="AM67"/>
      <c r="AN67"/>
    </row>
    <row r="68" spans="1:40" s="7" customFormat="1" ht="21" customHeight="1">
      <c r="A68" s="40">
        <v>44</v>
      </c>
      <c r="B68" s="16" t="s">
        <v>636</v>
      </c>
      <c r="C68" s="9" t="s">
        <v>637</v>
      </c>
      <c r="D68" s="9" t="s">
        <v>163</v>
      </c>
      <c r="E68" s="47" t="s">
        <v>36</v>
      </c>
      <c r="F68" s="45">
        <v>212241</v>
      </c>
      <c r="G68" s="45">
        <v>140812.11179609603</v>
      </c>
      <c r="H68" s="45">
        <v>49480.793202759</v>
      </c>
      <c r="I68" s="45">
        <v>7215.663363623764</v>
      </c>
      <c r="J68" s="45">
        <v>7826.937660725153</v>
      </c>
      <c r="K68" s="45">
        <v>36.215046738867066</v>
      </c>
      <c r="L68" s="45">
        <v>6869.278930057195</v>
      </c>
      <c r="M68" s="45">
        <v>140812.11179609603</v>
      </c>
      <c r="N68" s="45">
        <v>40037.326732174864</v>
      </c>
      <c r="O68" s="45">
        <v>9443.466470584128</v>
      </c>
      <c r="P68" s="45">
        <v>1843.2311366844087</v>
      </c>
      <c r="Q68" s="45">
        <v>3883.797295930435</v>
      </c>
      <c r="R68" s="45">
        <v>1488.6349310089197</v>
      </c>
      <c r="S68" s="45">
        <v>6217.69874357985</v>
      </c>
      <c r="T68" s="45">
        <v>1609.2389171453035</v>
      </c>
      <c r="U68" s="45">
        <v>36.215046738867066</v>
      </c>
      <c r="V68" s="45">
        <v>6869.278930057195</v>
      </c>
      <c r="W68" s="45"/>
      <c r="X68" s="45"/>
      <c r="Y68" s="45"/>
      <c r="Z68" s="45"/>
      <c r="AA68" s="45"/>
      <c r="AB68"/>
      <c r="AC68"/>
      <c r="AD68"/>
      <c r="AE68"/>
      <c r="AF68"/>
      <c r="AG68"/>
      <c r="AH68"/>
      <c r="AI68"/>
      <c r="AJ68"/>
      <c r="AK68"/>
      <c r="AL68"/>
      <c r="AM68"/>
      <c r="AN68"/>
    </row>
    <row r="69" spans="1:40" s="7" customFormat="1" ht="11.25">
      <c r="A69" s="40">
        <v>45</v>
      </c>
      <c r="B69" s="16" t="s">
        <v>638</v>
      </c>
      <c r="C69" s="9" t="s">
        <v>639</v>
      </c>
      <c r="D69" s="9" t="s">
        <v>234</v>
      </c>
      <c r="E69" s="47" t="s">
        <v>36</v>
      </c>
      <c r="F69" s="45">
        <v>2555</v>
      </c>
      <c r="G69" s="45">
        <v>1959.1011675206812</v>
      </c>
      <c r="H69" s="45">
        <v>456.43680458072475</v>
      </c>
      <c r="I69" s="45">
        <v>48.54876164085148</v>
      </c>
      <c r="J69" s="45">
        <v>48.87522742714602</v>
      </c>
      <c r="K69" s="45">
        <v>3.334606357117975</v>
      </c>
      <c r="L69" s="45">
        <v>38.70343247347893</v>
      </c>
      <c r="M69" s="45">
        <v>1959.1011675206812</v>
      </c>
      <c r="N69" s="45">
        <v>403.0885870747592</v>
      </c>
      <c r="O69" s="45">
        <v>53.34821750596552</v>
      </c>
      <c r="P69" s="45">
        <v>12.133186568824687</v>
      </c>
      <c r="Q69" s="45">
        <v>25.019116258732016</v>
      </c>
      <c r="R69" s="45">
        <v>11.396458813294785</v>
      </c>
      <c r="S69" s="45">
        <v>39.434106665073344</v>
      </c>
      <c r="T69" s="45">
        <v>9.441120762072686</v>
      </c>
      <c r="U69" s="45">
        <v>3.334606357117975</v>
      </c>
      <c r="V69" s="45">
        <v>38.70343247347893</v>
      </c>
      <c r="W69" s="45"/>
      <c r="X69" s="45"/>
      <c r="Y69" s="45"/>
      <c r="Z69" s="45"/>
      <c r="AA69" s="45"/>
      <c r="AB69"/>
      <c r="AC69"/>
      <c r="AD69"/>
      <c r="AE69"/>
      <c r="AF69"/>
      <c r="AG69"/>
      <c r="AH69"/>
      <c r="AI69"/>
      <c r="AJ69"/>
      <c r="AK69"/>
      <c r="AL69"/>
      <c r="AM69"/>
      <c r="AN69"/>
    </row>
    <row r="70" spans="1:40" s="7" customFormat="1" ht="21" customHeight="1">
      <c r="A70" s="40">
        <v>46</v>
      </c>
      <c r="B70" s="16" t="s">
        <v>640</v>
      </c>
      <c r="C70" s="9" t="s">
        <v>641</v>
      </c>
      <c r="D70" s="9" t="s">
        <v>217</v>
      </c>
      <c r="E70" s="47" t="s">
        <v>36</v>
      </c>
      <c r="F70" s="45">
        <v>49306</v>
      </c>
      <c r="G70" s="45">
        <v>35208.016987610936</v>
      </c>
      <c r="H70" s="45">
        <v>9519.11531254637</v>
      </c>
      <c r="I70" s="45">
        <v>1338.8967574215346</v>
      </c>
      <c r="J70" s="45">
        <v>2131.850500629456</v>
      </c>
      <c r="K70" s="45">
        <v>18.08340844711877</v>
      </c>
      <c r="L70" s="45">
        <v>1090.0370333445862</v>
      </c>
      <c r="M70" s="45">
        <v>35208.016987610936</v>
      </c>
      <c r="N70" s="45">
        <v>8021.084202494293</v>
      </c>
      <c r="O70" s="45">
        <v>1498.031110052077</v>
      </c>
      <c r="P70" s="45">
        <v>326.0317070884595</v>
      </c>
      <c r="Q70" s="45">
        <v>647.0281220754581</v>
      </c>
      <c r="R70" s="45">
        <v>365.8369282576172</v>
      </c>
      <c r="S70" s="45">
        <v>1721.7835566199835</v>
      </c>
      <c r="T70" s="45">
        <v>410.066944009472</v>
      </c>
      <c r="U70" s="45">
        <v>18.08340844711877</v>
      </c>
      <c r="V70" s="45">
        <v>1090.0370333445862</v>
      </c>
      <c r="W70" s="45"/>
      <c r="X70" s="45"/>
      <c r="Y70" s="45"/>
      <c r="Z70" s="45"/>
      <c r="AA70" s="45"/>
      <c r="AB70"/>
      <c r="AC70"/>
      <c r="AD70"/>
      <c r="AE70"/>
      <c r="AF70"/>
      <c r="AG70"/>
      <c r="AH70"/>
      <c r="AI70"/>
      <c r="AJ70"/>
      <c r="AK70"/>
      <c r="AL70"/>
      <c r="AM70"/>
      <c r="AN70"/>
    </row>
    <row r="71" spans="1:40" s="7" customFormat="1" ht="11.25">
      <c r="A71" s="40">
        <v>47</v>
      </c>
      <c r="B71" s="16" t="s">
        <v>640</v>
      </c>
      <c r="C71" s="9" t="s">
        <v>642</v>
      </c>
      <c r="D71" s="9" t="s">
        <v>217</v>
      </c>
      <c r="E71" s="47" t="s">
        <v>36</v>
      </c>
      <c r="F71" s="45">
        <v>126694</v>
      </c>
      <c r="G71" s="45">
        <v>90468.59417167038</v>
      </c>
      <c r="H71" s="45">
        <v>24459.79790304932</v>
      </c>
      <c r="I71" s="45">
        <v>3440.355854962153</v>
      </c>
      <c r="J71" s="45">
        <v>5477.886409904439</v>
      </c>
      <c r="K71" s="45">
        <v>46.46613697722924</v>
      </c>
      <c r="L71" s="45">
        <v>2800.8995234364784</v>
      </c>
      <c r="M71" s="45">
        <v>90468.59417167038</v>
      </c>
      <c r="N71" s="45">
        <v>20610.539122030015</v>
      </c>
      <c r="O71" s="45">
        <v>3849.2587810193045</v>
      </c>
      <c r="P71" s="45">
        <v>837.7532368852733</v>
      </c>
      <c r="Q71" s="45">
        <v>1662.5680626744836</v>
      </c>
      <c r="R71" s="45">
        <v>940.0345554023963</v>
      </c>
      <c r="S71" s="45">
        <v>4424.200825911902</v>
      </c>
      <c r="T71" s="45">
        <v>1053.6855839925374</v>
      </c>
      <c r="U71" s="45">
        <v>46.46613697722924</v>
      </c>
      <c r="V71" s="45">
        <v>2800.8995234364784</v>
      </c>
      <c r="W71" s="45"/>
      <c r="X71" s="45"/>
      <c r="Y71" s="45"/>
      <c r="Z71" s="45"/>
      <c r="AA71" s="45"/>
      <c r="AB71"/>
      <c r="AC71"/>
      <c r="AD71"/>
      <c r="AE71"/>
      <c r="AF71"/>
      <c r="AG71"/>
      <c r="AH71"/>
      <c r="AI71"/>
      <c r="AJ71"/>
      <c r="AK71"/>
      <c r="AL71"/>
      <c r="AM71"/>
      <c r="AN71"/>
    </row>
    <row r="72" spans="1:40" s="7" customFormat="1" ht="11.25">
      <c r="A72" s="40"/>
      <c r="B72" s="16"/>
      <c r="C72" s="9"/>
      <c r="D72" s="9"/>
      <c r="E72" s="47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/>
      <c r="AC72"/>
      <c r="AD72"/>
      <c r="AE72"/>
      <c r="AF72"/>
      <c r="AG72"/>
      <c r="AH72"/>
      <c r="AI72"/>
      <c r="AJ72"/>
      <c r="AK72"/>
      <c r="AL72"/>
      <c r="AM72"/>
      <c r="AN72"/>
    </row>
    <row r="73" spans="1:40" s="7" customFormat="1" ht="11.25">
      <c r="A73" s="8"/>
      <c r="B73" s="16"/>
      <c r="C73" s="9"/>
      <c r="D73" s="9"/>
      <c r="E73" s="8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/>
      <c r="AC73"/>
      <c r="AD73"/>
      <c r="AE73"/>
      <c r="AF73"/>
      <c r="AG73"/>
      <c r="AH73"/>
      <c r="AI73"/>
      <c r="AJ73"/>
      <c r="AK73"/>
      <c r="AL73"/>
      <c r="AM73"/>
      <c r="AN73"/>
    </row>
    <row r="74" spans="1:40" s="7" customFormat="1" ht="11.25">
      <c r="A74" s="8"/>
      <c r="B74" s="16"/>
      <c r="C74" s="9"/>
      <c r="D74" s="9"/>
      <c r="E74" s="8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/>
      <c r="AC74"/>
      <c r="AD74"/>
      <c r="AE74"/>
      <c r="AF74"/>
      <c r="AG74"/>
      <c r="AH74"/>
      <c r="AI74"/>
      <c r="AJ74"/>
      <c r="AK74"/>
      <c r="AL74"/>
      <c r="AM74"/>
      <c r="AN74"/>
    </row>
    <row r="75" spans="1:40" s="7" customFormat="1" ht="22.5">
      <c r="A75" s="8">
        <v>48</v>
      </c>
      <c r="B75" s="16" t="s">
        <v>643</v>
      </c>
      <c r="C75" s="68" t="s">
        <v>644</v>
      </c>
      <c r="D75" s="9" t="s">
        <v>36</v>
      </c>
      <c r="E75" s="8" t="s">
        <v>36</v>
      </c>
      <c r="F75" s="45">
        <f aca="true" t="shared" si="8" ref="F75:V75">(F66+F67+F68+F69+F70+F71)</f>
        <v>8224174.999999999</v>
      </c>
      <c r="G75" s="45">
        <f t="shared" si="8"/>
        <v>5136706.228097916</v>
      </c>
      <c r="H75" s="45">
        <f t="shared" si="8"/>
        <v>1701015.276436561</v>
      </c>
      <c r="I75" s="45">
        <f t="shared" si="8"/>
        <v>339912.82809369615</v>
      </c>
      <c r="J75" s="45">
        <f t="shared" si="8"/>
        <v>968249.5595995486</v>
      </c>
      <c r="K75" s="45">
        <f t="shared" si="8"/>
        <v>5297.249687840794</v>
      </c>
      <c r="L75" s="45">
        <f t="shared" si="8"/>
        <v>72993.85808443693</v>
      </c>
      <c r="M75" s="45">
        <f t="shared" si="8"/>
        <v>5136706.228097916</v>
      </c>
      <c r="N75" s="45">
        <f t="shared" si="8"/>
        <v>1417321.2129798825</v>
      </c>
      <c r="O75" s="45">
        <f t="shared" si="8"/>
        <v>283694.0634566784</v>
      </c>
      <c r="P75" s="45">
        <f t="shared" si="8"/>
        <v>75958.2924827221</v>
      </c>
      <c r="Q75" s="45">
        <f t="shared" si="8"/>
        <v>128673.31452607465</v>
      </c>
      <c r="R75" s="45">
        <f t="shared" si="8"/>
        <v>135281.22108489936</v>
      </c>
      <c r="S75" s="45">
        <f t="shared" si="8"/>
        <v>792846.8760025444</v>
      </c>
      <c r="T75" s="45">
        <f t="shared" si="8"/>
        <v>175402.68359700436</v>
      </c>
      <c r="U75" s="45">
        <f t="shared" si="8"/>
        <v>5297.249687840794</v>
      </c>
      <c r="V75" s="45">
        <f t="shared" si="8"/>
        <v>72993.85808443693</v>
      </c>
      <c r="W75" s="45"/>
      <c r="X75" s="45"/>
      <c r="Y75" s="45"/>
      <c r="Z75" s="45"/>
      <c r="AA75" s="45"/>
      <c r="AB75"/>
      <c r="AC75"/>
      <c r="AD75"/>
      <c r="AE75"/>
      <c r="AF75"/>
      <c r="AG75"/>
      <c r="AH75"/>
      <c r="AI75"/>
      <c r="AJ75"/>
      <c r="AK75"/>
      <c r="AL75"/>
      <c r="AM75"/>
      <c r="AN75"/>
    </row>
    <row r="76" spans="1:40" s="7" customFormat="1" ht="11.25">
      <c r="A76" s="8"/>
      <c r="B76" s="16"/>
      <c r="C76" s="9"/>
      <c r="D76" s="9"/>
      <c r="E76" s="8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/>
      <c r="AC76"/>
      <c r="AD76"/>
      <c r="AE76"/>
      <c r="AF76"/>
      <c r="AG76"/>
      <c r="AH76"/>
      <c r="AI76"/>
      <c r="AJ76"/>
      <c r="AK76"/>
      <c r="AL76"/>
      <c r="AM76"/>
      <c r="AN76"/>
    </row>
    <row r="77" spans="1:40" s="7" customFormat="1" ht="22.5">
      <c r="A77" s="8">
        <v>49</v>
      </c>
      <c r="B77" s="16" t="s">
        <v>645</v>
      </c>
      <c r="C77" s="68" t="s">
        <v>646</v>
      </c>
      <c r="D77" s="9" t="s">
        <v>36</v>
      </c>
      <c r="E77" s="8" t="s">
        <v>36</v>
      </c>
      <c r="F77" s="45">
        <f aca="true" t="shared" si="9" ref="F77:V77">(F51+F58+F64+F66+F67+F68+F69)</f>
        <v>30554741</v>
      </c>
      <c r="G77" s="45">
        <f t="shared" si="9"/>
        <v>22727636.30720663</v>
      </c>
      <c r="H77" s="45">
        <f t="shared" si="9"/>
        <v>5179038.833696058</v>
      </c>
      <c r="I77" s="45">
        <f t="shared" si="9"/>
        <v>706779.1378347923</v>
      </c>
      <c r="J77" s="45">
        <f t="shared" si="9"/>
        <v>1435350.5805535677</v>
      </c>
      <c r="K77" s="45">
        <f t="shared" si="9"/>
        <v>14729.69364236763</v>
      </c>
      <c r="L77" s="45">
        <f t="shared" si="9"/>
        <v>491206.4470665822</v>
      </c>
      <c r="M77" s="45">
        <f t="shared" si="9"/>
        <v>22727636.30720663</v>
      </c>
      <c r="N77" s="45">
        <f t="shared" si="9"/>
        <v>4504235.818261903</v>
      </c>
      <c r="O77" s="45">
        <f t="shared" si="9"/>
        <v>674803.0154341555</v>
      </c>
      <c r="P77" s="45">
        <f t="shared" si="9"/>
        <v>164813.00483780866</v>
      </c>
      <c r="Q77" s="45">
        <f t="shared" si="9"/>
        <v>307967.44905100734</v>
      </c>
      <c r="R77" s="45">
        <f t="shared" si="9"/>
        <v>233998.68394597617</v>
      </c>
      <c r="S77" s="45">
        <f t="shared" si="9"/>
        <v>1168035.5545365296</v>
      </c>
      <c r="T77" s="45">
        <f t="shared" si="9"/>
        <v>267315.02601703856</v>
      </c>
      <c r="U77" s="45">
        <f t="shared" si="9"/>
        <v>14729.69364236763</v>
      </c>
      <c r="V77" s="45">
        <f t="shared" si="9"/>
        <v>491206.4470665822</v>
      </c>
      <c r="W77" s="45"/>
      <c r="X77" s="45"/>
      <c r="Y77" s="45"/>
      <c r="Z77" s="45"/>
      <c r="AA77" s="45"/>
      <c r="AB77"/>
      <c r="AC77"/>
      <c r="AD77"/>
      <c r="AE77"/>
      <c r="AF77"/>
      <c r="AG77"/>
      <c r="AH77"/>
      <c r="AI77"/>
      <c r="AJ77"/>
      <c r="AK77"/>
      <c r="AL77"/>
      <c r="AM77"/>
      <c r="AN77"/>
    </row>
    <row r="78" spans="1:40" s="7" customFormat="1" ht="11.25">
      <c r="A78" s="8">
        <v>50</v>
      </c>
      <c r="B78" s="16" t="s">
        <v>647</v>
      </c>
      <c r="C78" s="68" t="s">
        <v>648</v>
      </c>
      <c r="D78" s="9" t="s">
        <v>36</v>
      </c>
      <c r="E78" s="8" t="s">
        <v>36</v>
      </c>
      <c r="F78" s="45">
        <f aca="true" t="shared" si="10" ref="F78:V78">(F77+F70+F71)</f>
        <v>30730741</v>
      </c>
      <c r="G78" s="45">
        <f t="shared" si="10"/>
        <v>22853312.91836591</v>
      </c>
      <c r="H78" s="45">
        <f t="shared" si="10"/>
        <v>5213017.746911654</v>
      </c>
      <c r="I78" s="45">
        <f t="shared" si="10"/>
        <v>711558.390447176</v>
      </c>
      <c r="J78" s="45">
        <f t="shared" si="10"/>
        <v>1442960.3174641016</v>
      </c>
      <c r="K78" s="45">
        <f t="shared" si="10"/>
        <v>14794.243187791979</v>
      </c>
      <c r="L78" s="45">
        <f t="shared" si="10"/>
        <v>495097.3836233633</v>
      </c>
      <c r="M78" s="45">
        <f t="shared" si="10"/>
        <v>22853312.91836591</v>
      </c>
      <c r="N78" s="45">
        <f t="shared" si="10"/>
        <v>4532867.441586427</v>
      </c>
      <c r="O78" s="45">
        <f t="shared" si="10"/>
        <v>680150.3053252267</v>
      </c>
      <c r="P78" s="45">
        <f t="shared" si="10"/>
        <v>165976.7897817824</v>
      </c>
      <c r="Q78" s="45">
        <f t="shared" si="10"/>
        <v>310277.0452357573</v>
      </c>
      <c r="R78" s="45">
        <f t="shared" si="10"/>
        <v>235304.5554296362</v>
      </c>
      <c r="S78" s="45">
        <f t="shared" si="10"/>
        <v>1174181.5389190614</v>
      </c>
      <c r="T78" s="45">
        <f t="shared" si="10"/>
        <v>268778.7785450405</v>
      </c>
      <c r="U78" s="45">
        <f t="shared" si="10"/>
        <v>14794.243187791979</v>
      </c>
      <c r="V78" s="45">
        <f t="shared" si="10"/>
        <v>495097.3836233633</v>
      </c>
      <c r="W78" s="45"/>
      <c r="X78" s="45"/>
      <c r="Y78" s="45"/>
      <c r="Z78" s="45"/>
      <c r="AA78" s="45"/>
      <c r="AB78"/>
      <c r="AC78"/>
      <c r="AD78"/>
      <c r="AE78"/>
      <c r="AF78"/>
      <c r="AG78"/>
      <c r="AH78"/>
      <c r="AI78"/>
      <c r="AJ78"/>
      <c r="AK78"/>
      <c r="AL78"/>
      <c r="AM78"/>
      <c r="AN78"/>
    </row>
    <row r="79" spans="1:5" s="7" customFormat="1" ht="10.5">
      <c r="A79" s="8"/>
      <c r="C79" s="8"/>
      <c r="D79" s="8"/>
      <c r="E79" s="8"/>
    </row>
    <row r="80" spans="1:5" s="7" customFormat="1" ht="10.5">
      <c r="A80" s="8"/>
      <c r="C80" s="8"/>
      <c r="D80" s="8"/>
      <c r="E80" s="8"/>
    </row>
    <row r="81" spans="1:5" s="7" customFormat="1" ht="10.5">
      <c r="A81" s="8"/>
      <c r="C81" s="8"/>
      <c r="D81" s="8"/>
      <c r="E81" s="8"/>
    </row>
    <row r="82" spans="1:5" s="7" customFormat="1" ht="10.5">
      <c r="A82" s="8"/>
      <c r="C82" s="8"/>
      <c r="D82" s="8"/>
      <c r="E82" s="8"/>
    </row>
    <row r="83" spans="1:5" s="7" customFormat="1" ht="10.5">
      <c r="A83" s="8"/>
      <c r="C83" s="8"/>
      <c r="D83" s="8"/>
      <c r="E83" s="8"/>
    </row>
    <row r="84" spans="1:5" s="7" customFormat="1" ht="10.5">
      <c r="A84" s="8"/>
      <c r="C84" s="8"/>
      <c r="D84" s="8"/>
      <c r="E84" s="8"/>
    </row>
    <row r="85" spans="1:5" s="7" customFormat="1" ht="10.5">
      <c r="A85" s="8"/>
      <c r="C85" s="8"/>
      <c r="D85" s="8"/>
      <c r="E85" s="8"/>
    </row>
    <row r="86" spans="1:5" s="7" customFormat="1" ht="10.5">
      <c r="A86" s="8"/>
      <c r="C86" s="8"/>
      <c r="D86" s="8"/>
      <c r="E86" s="8"/>
    </row>
    <row r="87" spans="1:5" s="7" customFormat="1" ht="10.5">
      <c r="A87" s="8"/>
      <c r="C87" s="8"/>
      <c r="D87" s="8"/>
      <c r="E87" s="8"/>
    </row>
    <row r="88" spans="1:5" s="7" customFormat="1" ht="10.5">
      <c r="A88" s="8"/>
      <c r="C88" s="8"/>
      <c r="D88" s="8"/>
      <c r="E88" s="8"/>
    </row>
    <row r="89" spans="1:5" s="7" customFormat="1" ht="10.5">
      <c r="A89" s="8"/>
      <c r="C89" s="8"/>
      <c r="D89" s="8"/>
      <c r="E89" s="8"/>
    </row>
    <row r="90" spans="1:5" s="7" customFormat="1" ht="10.5">
      <c r="A90" s="8"/>
      <c r="C90" s="8"/>
      <c r="D90" s="8"/>
      <c r="E90" s="8"/>
    </row>
    <row r="91" spans="1:5" s="7" customFormat="1" ht="10.5">
      <c r="A91" s="8"/>
      <c r="C91" s="8"/>
      <c r="D91" s="8"/>
      <c r="E91" s="8"/>
    </row>
    <row r="92" spans="1:5" s="7" customFormat="1" ht="10.5">
      <c r="A92" s="8"/>
      <c r="C92" s="8"/>
      <c r="D92" s="8"/>
      <c r="E92" s="8"/>
    </row>
    <row r="93" spans="1:5" s="7" customFormat="1" ht="10.5">
      <c r="A93" s="8"/>
      <c r="C93" s="8"/>
      <c r="D93" s="8"/>
      <c r="E93" s="8"/>
    </row>
    <row r="94" spans="1:5" s="7" customFormat="1" ht="10.5">
      <c r="A94" s="8"/>
      <c r="C94" s="8"/>
      <c r="D94" s="8"/>
      <c r="E94" s="8"/>
    </row>
    <row r="95" spans="1:5" s="7" customFormat="1" ht="10.5">
      <c r="A95" s="8"/>
      <c r="C95" s="8"/>
      <c r="D95" s="8"/>
      <c r="E95" s="8"/>
    </row>
    <row r="96" spans="1:5" s="7" customFormat="1" ht="10.5">
      <c r="A96" s="8"/>
      <c r="C96" s="8"/>
      <c r="D96" s="8"/>
      <c r="E96" s="8"/>
    </row>
    <row r="97" spans="1:5" s="7" customFormat="1" ht="10.5">
      <c r="A97" s="8"/>
      <c r="C97" s="8"/>
      <c r="D97" s="8"/>
      <c r="E97" s="8"/>
    </row>
    <row r="98" spans="1:5" s="7" customFormat="1" ht="10.5">
      <c r="A98" s="8"/>
      <c r="C98" s="8"/>
      <c r="D98" s="8"/>
      <c r="E98" s="8"/>
    </row>
    <row r="99" spans="1:5" s="7" customFormat="1" ht="10.5">
      <c r="A99" s="8"/>
      <c r="C99" s="8"/>
      <c r="D99" s="8"/>
      <c r="E99" s="8"/>
    </row>
    <row r="100" spans="1:5" s="7" customFormat="1" ht="10.5">
      <c r="A100" s="8"/>
      <c r="C100" s="8"/>
      <c r="D100" s="8"/>
      <c r="E100" s="8"/>
    </row>
    <row r="101" spans="1:5" s="7" customFormat="1" ht="10.5">
      <c r="A101" s="8"/>
      <c r="C101" s="8"/>
      <c r="D101" s="8"/>
      <c r="E101" s="8"/>
    </row>
    <row r="102" spans="1:5" s="7" customFormat="1" ht="10.5">
      <c r="A102" s="8"/>
      <c r="C102" s="8"/>
      <c r="D102" s="8"/>
      <c r="E102" s="8"/>
    </row>
    <row r="103" spans="1:5" s="7" customFormat="1" ht="10.5">
      <c r="A103" s="8"/>
      <c r="C103" s="8"/>
      <c r="D103" s="8"/>
      <c r="E103" s="8"/>
    </row>
    <row r="104" spans="1:5" s="7" customFormat="1" ht="10.5">
      <c r="A104" s="8"/>
      <c r="C104" s="8"/>
      <c r="D104" s="8"/>
      <c r="E104" s="8"/>
    </row>
    <row r="105" spans="1:5" s="7" customFormat="1" ht="10.5">
      <c r="A105" s="8"/>
      <c r="C105" s="8"/>
      <c r="D105" s="8"/>
      <c r="E105" s="8"/>
    </row>
    <row r="106" spans="1:5" s="7" customFormat="1" ht="10.5">
      <c r="A106" s="8"/>
      <c r="C106" s="8"/>
      <c r="D106" s="8"/>
      <c r="E106" s="8"/>
    </row>
    <row r="107" spans="1:5" s="7" customFormat="1" ht="10.5">
      <c r="A107" s="8"/>
      <c r="C107" s="8"/>
      <c r="D107" s="8"/>
      <c r="E107" s="8"/>
    </row>
    <row r="108" spans="1:5" s="7" customFormat="1" ht="10.5">
      <c r="A108" s="8"/>
      <c r="C108" s="8"/>
      <c r="D108" s="8"/>
      <c r="E108" s="8"/>
    </row>
    <row r="109" spans="1:5" s="7" customFormat="1" ht="10.5">
      <c r="A109" s="8"/>
      <c r="C109" s="8"/>
      <c r="D109" s="8"/>
      <c r="E109" s="8"/>
    </row>
    <row r="110" spans="1:5" s="7" customFormat="1" ht="10.5">
      <c r="A110" s="8"/>
      <c r="C110" s="8"/>
      <c r="D110" s="8"/>
      <c r="E110" s="8"/>
    </row>
    <row r="111" spans="1:5" s="7" customFormat="1" ht="10.5">
      <c r="A111" s="8"/>
      <c r="C111" s="8"/>
      <c r="D111" s="8"/>
      <c r="E111" s="8"/>
    </row>
    <row r="112" spans="1:5" s="7" customFormat="1" ht="10.5">
      <c r="A112" s="8"/>
      <c r="C112" s="8"/>
      <c r="D112" s="8"/>
      <c r="E112" s="8"/>
    </row>
    <row r="113" spans="1:5" s="7" customFormat="1" ht="10.5">
      <c r="A113" s="8"/>
      <c r="C113" s="8"/>
      <c r="D113" s="8"/>
      <c r="E113" s="8"/>
    </row>
    <row r="114" spans="1:5" s="7" customFormat="1" ht="10.5">
      <c r="A114" s="8"/>
      <c r="C114" s="8"/>
      <c r="D114" s="8"/>
      <c r="E114" s="8"/>
    </row>
    <row r="115" spans="1:5" s="7" customFormat="1" ht="10.5">
      <c r="A115" s="8"/>
      <c r="C115" s="8"/>
      <c r="D115" s="8"/>
      <c r="E115" s="8"/>
    </row>
    <row r="116" spans="1:5" s="7" customFormat="1" ht="10.5">
      <c r="A116" s="8"/>
      <c r="C116" s="8"/>
      <c r="D116" s="8"/>
      <c r="E116" s="8"/>
    </row>
    <row r="117" spans="1:5" s="7" customFormat="1" ht="10.5">
      <c r="A117" s="8"/>
      <c r="C117" s="8"/>
      <c r="D117" s="8"/>
      <c r="E117" s="8"/>
    </row>
    <row r="118" spans="1:5" s="7" customFormat="1" ht="10.5">
      <c r="A118" s="8"/>
      <c r="C118" s="8"/>
      <c r="D118" s="8"/>
      <c r="E118" s="8"/>
    </row>
    <row r="119" spans="1:5" s="7" customFormat="1" ht="10.5">
      <c r="A119" s="8"/>
      <c r="C119" s="8"/>
      <c r="D119" s="8"/>
      <c r="E119" s="8"/>
    </row>
    <row r="120" spans="1:5" s="7" customFormat="1" ht="10.5">
      <c r="A120" s="8"/>
      <c r="C120" s="8"/>
      <c r="D120" s="8"/>
      <c r="E120" s="8"/>
    </row>
    <row r="121" spans="1:5" s="7" customFormat="1" ht="10.5">
      <c r="A121" s="8"/>
      <c r="C121" s="8"/>
      <c r="D121" s="8"/>
      <c r="E121" s="8"/>
    </row>
    <row r="122" spans="1:5" s="7" customFormat="1" ht="10.5">
      <c r="A122" s="8"/>
      <c r="C122" s="8"/>
      <c r="D122" s="8"/>
      <c r="E122" s="8"/>
    </row>
    <row r="123" spans="1:5" s="7" customFormat="1" ht="10.5">
      <c r="A123" s="8"/>
      <c r="C123" s="8"/>
      <c r="D123" s="8"/>
      <c r="E123" s="8"/>
    </row>
    <row r="124" spans="1:5" s="7" customFormat="1" ht="10.5">
      <c r="A124" s="8"/>
      <c r="C124" s="8"/>
      <c r="D124" s="8"/>
      <c r="E124" s="8"/>
    </row>
    <row r="125" spans="1:5" s="7" customFormat="1" ht="10.5">
      <c r="A125" s="8"/>
      <c r="C125" s="8"/>
      <c r="D125" s="8"/>
      <c r="E125" s="8"/>
    </row>
    <row r="126" spans="1:5" s="7" customFormat="1" ht="10.5">
      <c r="A126" s="8"/>
      <c r="C126" s="8"/>
      <c r="D126" s="8"/>
      <c r="E126" s="8"/>
    </row>
    <row r="127" spans="1:5" s="7" customFormat="1" ht="10.5">
      <c r="A127" s="8"/>
      <c r="C127" s="8"/>
      <c r="D127" s="8"/>
      <c r="E127" s="8"/>
    </row>
    <row r="128" spans="1:5" s="7" customFormat="1" ht="10.5">
      <c r="A128" s="8"/>
      <c r="C128" s="8"/>
      <c r="D128" s="8"/>
      <c r="E128" s="8"/>
    </row>
    <row r="129" spans="1:5" s="7" customFormat="1" ht="10.5">
      <c r="A129" s="8"/>
      <c r="C129" s="8"/>
      <c r="D129" s="8"/>
      <c r="E129" s="8"/>
    </row>
    <row r="130" spans="1:5" s="7" customFormat="1" ht="10.5">
      <c r="A130" s="8"/>
      <c r="C130" s="8"/>
      <c r="D130" s="8"/>
      <c r="E130" s="8"/>
    </row>
    <row r="131" spans="1:5" s="7" customFormat="1" ht="10.5">
      <c r="A131" s="8"/>
      <c r="C131" s="8"/>
      <c r="D131" s="8"/>
      <c r="E131" s="8"/>
    </row>
    <row r="132" spans="1:5" s="7" customFormat="1" ht="10.5">
      <c r="A132" s="8"/>
      <c r="C132" s="8"/>
      <c r="D132" s="8"/>
      <c r="E132" s="8"/>
    </row>
    <row r="133" spans="1:5" s="7" customFormat="1" ht="10.5">
      <c r="A133" s="8"/>
      <c r="C133" s="8"/>
      <c r="D133" s="8"/>
      <c r="E133" s="8"/>
    </row>
    <row r="134" spans="1:5" s="7" customFormat="1" ht="10.5">
      <c r="A134" s="8"/>
      <c r="C134" s="8"/>
      <c r="D134" s="8"/>
      <c r="E134" s="8"/>
    </row>
    <row r="135" spans="1:5" s="7" customFormat="1" ht="10.5">
      <c r="A135" s="8"/>
      <c r="C135" s="8"/>
      <c r="D135" s="8"/>
      <c r="E135" s="8"/>
    </row>
    <row r="136" spans="1:5" s="7" customFormat="1" ht="10.5">
      <c r="A136" s="8"/>
      <c r="C136" s="8"/>
      <c r="D136" s="8"/>
      <c r="E136" s="8"/>
    </row>
    <row r="137" spans="1:5" s="7" customFormat="1" ht="10.5">
      <c r="A137" s="8"/>
      <c r="C137" s="8"/>
      <c r="D137" s="8"/>
      <c r="E137" s="8"/>
    </row>
    <row r="138" spans="1:5" s="7" customFormat="1" ht="10.5">
      <c r="A138" s="8"/>
      <c r="C138" s="8"/>
      <c r="D138" s="8"/>
      <c r="E138" s="8"/>
    </row>
    <row r="139" spans="1:5" s="7" customFormat="1" ht="10.5">
      <c r="A139" s="8"/>
      <c r="C139" s="8"/>
      <c r="D139" s="8"/>
      <c r="E139" s="8"/>
    </row>
    <row r="140" spans="1:5" s="7" customFormat="1" ht="10.5">
      <c r="A140" s="8"/>
      <c r="C140" s="8"/>
      <c r="D140" s="8"/>
      <c r="E140" s="8"/>
    </row>
    <row r="141" spans="1:5" s="7" customFormat="1" ht="10.5">
      <c r="A141" s="8"/>
      <c r="C141" s="8"/>
      <c r="D141" s="8"/>
      <c r="E141" s="8"/>
    </row>
    <row r="142" spans="1:5" s="7" customFormat="1" ht="10.5">
      <c r="A142" s="8"/>
      <c r="C142" s="8"/>
      <c r="D142" s="8"/>
      <c r="E142" s="8"/>
    </row>
    <row r="143" spans="1:5" s="7" customFormat="1" ht="10.5">
      <c r="A143" s="8"/>
      <c r="C143" s="8"/>
      <c r="D143" s="8"/>
      <c r="E143" s="8"/>
    </row>
    <row r="144" spans="1:5" s="7" customFormat="1" ht="10.5">
      <c r="A144" s="8"/>
      <c r="C144" s="8"/>
      <c r="D144" s="8"/>
      <c r="E144" s="8"/>
    </row>
    <row r="145" spans="1:5" s="7" customFormat="1" ht="10.5">
      <c r="A145" s="8"/>
      <c r="C145" s="8"/>
      <c r="D145" s="8"/>
      <c r="E145" s="8"/>
    </row>
    <row r="146" spans="1:5" s="7" customFormat="1" ht="10.5">
      <c r="A146" s="8"/>
      <c r="C146" s="8"/>
      <c r="D146" s="8"/>
      <c r="E146" s="8"/>
    </row>
    <row r="147" spans="1:5" s="7" customFormat="1" ht="10.5">
      <c r="A147" s="8"/>
      <c r="C147" s="8"/>
      <c r="D147" s="8"/>
      <c r="E147" s="8"/>
    </row>
    <row r="148" spans="1:5" s="7" customFormat="1" ht="10.5">
      <c r="A148" s="8"/>
      <c r="C148" s="8"/>
      <c r="D148" s="8"/>
      <c r="E148" s="8"/>
    </row>
    <row r="149" spans="1:5" s="7" customFormat="1" ht="10.5">
      <c r="A149" s="8"/>
      <c r="C149" s="8"/>
      <c r="D149" s="8"/>
      <c r="E149" s="8"/>
    </row>
    <row r="150" spans="1:5" s="7" customFormat="1" ht="10.5">
      <c r="A150" s="8"/>
      <c r="C150" s="8"/>
      <c r="D150" s="8"/>
      <c r="E150" s="8"/>
    </row>
    <row r="151" spans="1:5" s="7" customFormat="1" ht="10.5">
      <c r="A151" s="8"/>
      <c r="C151" s="8"/>
      <c r="D151" s="8"/>
      <c r="E151" s="8"/>
    </row>
    <row r="152" spans="1:5" s="7" customFormat="1" ht="10.5">
      <c r="A152" s="8"/>
      <c r="C152" s="8"/>
      <c r="D152" s="8"/>
      <c r="E152" s="8"/>
    </row>
    <row r="153" spans="1:5" s="7" customFormat="1" ht="10.5">
      <c r="A153" s="8"/>
      <c r="C153" s="8"/>
      <c r="D153" s="8"/>
      <c r="E153" s="8"/>
    </row>
    <row r="154" spans="1:5" s="7" customFormat="1" ht="10.5">
      <c r="A154" s="8"/>
      <c r="C154" s="8"/>
      <c r="D154" s="8"/>
      <c r="E154" s="8"/>
    </row>
    <row r="155" spans="1:5" s="7" customFormat="1" ht="10.5">
      <c r="A155" s="8"/>
      <c r="C155" s="8"/>
      <c r="D155" s="8"/>
      <c r="E155" s="8"/>
    </row>
    <row r="156" spans="1:5" s="7" customFormat="1" ht="10.5">
      <c r="A156" s="8"/>
      <c r="C156" s="8"/>
      <c r="D156" s="8"/>
      <c r="E156" s="8"/>
    </row>
    <row r="157" spans="1:5" s="7" customFormat="1" ht="10.5">
      <c r="A157" s="8"/>
      <c r="C157" s="8"/>
      <c r="D157" s="8"/>
      <c r="E157" s="8"/>
    </row>
    <row r="158" spans="1:5" s="7" customFormat="1" ht="10.5">
      <c r="A158" s="8"/>
      <c r="C158" s="8"/>
      <c r="D158" s="8"/>
      <c r="E158" s="8"/>
    </row>
    <row r="159" spans="1:5" s="7" customFormat="1" ht="10.5">
      <c r="A159" s="8"/>
      <c r="C159" s="8"/>
      <c r="D159" s="8"/>
      <c r="E159" s="8"/>
    </row>
    <row r="160" spans="1:5" s="7" customFormat="1" ht="10.5">
      <c r="A160" s="8"/>
      <c r="C160" s="8"/>
      <c r="D160" s="8"/>
      <c r="E160" s="8"/>
    </row>
    <row r="161" spans="1:5" s="7" customFormat="1" ht="10.5">
      <c r="A161" s="8"/>
      <c r="C161" s="8"/>
      <c r="D161" s="8"/>
      <c r="E161" s="8"/>
    </row>
  </sheetData>
  <printOptions horizontalCentered="1"/>
  <pageMargins left="0.5" right="0.5" top="2" bottom="1" header="1.5" footer="0.5"/>
  <pageSetup firstPageNumber="1" useFirstPageNumber="1" horizontalDpi="600" verticalDpi="600" orientation="landscape" scale="70" r:id="rId1"/>
  <headerFooter alignWithMargins="0">
    <oddHeader>&amp;CPuget Sound Energy
Allocation of Gas Salary and Wage Expense
Includes Revenue Deficiency and Excludes Gas Costs&amp;RDocket No. UG-04________
Exhibit No. _______ (CEP-4)
Page &amp;P+8 of &amp;N</oddHeader>
    <oddFooter>&amp;L
Includes Revenue Deficiency and Excludes Gas Costs
Salary and Wage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AT94"/>
  <sheetViews>
    <sheetView tabSelected="1" workbookViewId="0" topLeftCell="A1">
      <pane xSplit="3" ySplit="7" topLeftCell="D8" activePane="bottomRight" state="frozen"/>
      <selection pane="topLeft" activeCell="F27" sqref="F27:U27"/>
      <selection pane="topRight" activeCell="F27" sqref="F27:U27"/>
      <selection pane="bottomLeft" activeCell="F27" sqref="F27:U27"/>
      <selection pane="bottomRight" activeCell="B5" sqref="B5:B7"/>
    </sheetView>
  </sheetViews>
  <sheetFormatPr defaultColWidth="9.33203125" defaultRowHeight="11.25"/>
  <cols>
    <col min="1" max="1" width="3.16015625" style="121" bestFit="1" customWidth="1"/>
    <col min="2" max="2" width="37.83203125" style="85" bestFit="1" customWidth="1"/>
    <col min="3" max="3" width="13.33203125" style="77" bestFit="1" customWidth="1"/>
    <col min="4" max="4" width="12.66015625" style="121" bestFit="1" customWidth="1"/>
    <col min="5" max="5" width="12.66015625" style="84" hidden="1" customWidth="1"/>
    <col min="6" max="6" width="11.83203125" style="84" hidden="1" customWidth="1"/>
    <col min="7" max="7" width="10.83203125" style="84" hidden="1" customWidth="1"/>
    <col min="8" max="8" width="12.5" style="84" hidden="1" customWidth="1"/>
    <col min="9" max="9" width="10.66015625" style="84" hidden="1" customWidth="1"/>
    <col min="10" max="10" width="10.83203125" style="84" hidden="1" customWidth="1"/>
    <col min="11" max="11" width="12.66015625" style="84" bestFit="1" customWidth="1"/>
    <col min="12" max="12" width="12.16015625" style="84" bestFit="1" customWidth="1"/>
    <col min="13" max="13" width="10.83203125" style="84" bestFit="1" customWidth="1"/>
    <col min="14" max="15" width="10.66015625" style="84" bestFit="1" customWidth="1"/>
    <col min="16" max="16" width="12.5" style="84" bestFit="1" customWidth="1"/>
    <col min="17" max="17" width="15.66015625" style="84" bestFit="1" customWidth="1"/>
    <col min="18" max="18" width="15.16015625" style="84" bestFit="1" customWidth="1"/>
    <col min="19" max="19" width="10.66015625" style="84" bestFit="1" customWidth="1"/>
    <col min="20" max="20" width="10.83203125" style="84" bestFit="1" customWidth="1"/>
    <col min="21" max="16384" width="9.33203125" style="84" customWidth="1"/>
  </cols>
  <sheetData>
    <row r="1" spans="1:20" ht="11.25">
      <c r="A1" s="131"/>
      <c r="B1" s="51"/>
      <c r="C1" s="6"/>
      <c r="D1" s="100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</row>
    <row r="2" spans="1:20" s="85" customFormat="1" ht="11.25">
      <c r="A2" s="51"/>
      <c r="B2" s="6" t="s">
        <v>51</v>
      </c>
      <c r="C2" s="6"/>
      <c r="D2" s="132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s="85" customFormat="1" ht="11.25">
      <c r="A3" s="51"/>
      <c r="B3" s="5" t="s">
        <v>494</v>
      </c>
      <c r="C3" s="6"/>
      <c r="D3" s="132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s="85" customFormat="1" ht="12" thickBot="1">
      <c r="A4" s="51"/>
      <c r="B4" s="108"/>
      <c r="C4" s="6"/>
      <c r="D4" s="109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1:46" s="133" customFormat="1" ht="12" thickTop="1">
      <c r="A5" s="22"/>
      <c r="B5" s="23"/>
      <c r="C5" s="24" t="s">
        <v>5</v>
      </c>
      <c r="D5" s="24"/>
      <c r="E5" s="150" t="s">
        <v>649</v>
      </c>
      <c r="F5" s="150" t="s">
        <v>649</v>
      </c>
      <c r="G5" s="150" t="s">
        <v>649</v>
      </c>
      <c r="H5" s="150" t="s">
        <v>649</v>
      </c>
      <c r="I5" s="150" t="s">
        <v>649</v>
      </c>
      <c r="J5" s="150" t="s">
        <v>649</v>
      </c>
      <c r="K5" s="150" t="s">
        <v>10</v>
      </c>
      <c r="L5" s="150" t="s">
        <v>11</v>
      </c>
      <c r="M5" s="150" t="s">
        <v>11</v>
      </c>
      <c r="N5" s="150" t="s">
        <v>12</v>
      </c>
      <c r="O5" s="150" t="s">
        <v>12</v>
      </c>
      <c r="P5" s="150" t="s">
        <v>12</v>
      </c>
      <c r="Q5" s="150" t="s">
        <v>13</v>
      </c>
      <c r="R5" s="150" t="s">
        <v>13</v>
      </c>
      <c r="S5" s="25"/>
      <c r="T5" s="151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</row>
    <row r="6" spans="1:46" s="65" customFormat="1" ht="11.25">
      <c r="A6" s="29"/>
      <c r="B6" s="30"/>
      <c r="C6" s="31"/>
      <c r="D6" s="31" t="s">
        <v>9</v>
      </c>
      <c r="E6" s="32" t="s">
        <v>10</v>
      </c>
      <c r="F6" s="32" t="s">
        <v>11</v>
      </c>
      <c r="G6" s="32" t="s">
        <v>12</v>
      </c>
      <c r="H6" s="32" t="s">
        <v>13</v>
      </c>
      <c r="I6" s="32" t="s">
        <v>14</v>
      </c>
      <c r="J6" s="32" t="s">
        <v>6</v>
      </c>
      <c r="K6" s="32" t="s">
        <v>15</v>
      </c>
      <c r="L6" s="32" t="s">
        <v>16</v>
      </c>
      <c r="M6" s="32" t="s">
        <v>17</v>
      </c>
      <c r="N6" s="32" t="s">
        <v>18</v>
      </c>
      <c r="O6" s="32" t="s">
        <v>19</v>
      </c>
      <c r="P6" s="32" t="s">
        <v>20</v>
      </c>
      <c r="Q6" s="32" t="s">
        <v>21</v>
      </c>
      <c r="R6" s="32" t="s">
        <v>22</v>
      </c>
      <c r="S6" s="32" t="s">
        <v>14</v>
      </c>
      <c r="T6" s="152" t="s">
        <v>6</v>
      </c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</row>
    <row r="7" spans="1:46" s="134" customFormat="1" ht="12" thickBot="1">
      <c r="A7" s="35"/>
      <c r="B7" s="36" t="s">
        <v>650</v>
      </c>
      <c r="C7" s="36" t="s">
        <v>0</v>
      </c>
      <c r="D7" s="36" t="s">
        <v>23</v>
      </c>
      <c r="E7" s="37"/>
      <c r="F7" s="37"/>
      <c r="G7" s="37"/>
      <c r="H7" s="37"/>
      <c r="I7" s="37"/>
      <c r="J7" s="37"/>
      <c r="K7" s="37" t="s">
        <v>24</v>
      </c>
      <c r="L7" s="37" t="s">
        <v>25</v>
      </c>
      <c r="M7" s="37">
        <v>41</v>
      </c>
      <c r="N7" s="37">
        <v>85</v>
      </c>
      <c r="O7" s="37">
        <v>86</v>
      </c>
      <c r="P7" s="37">
        <v>87</v>
      </c>
      <c r="Q7" s="37">
        <v>57</v>
      </c>
      <c r="R7" s="37" t="s">
        <v>26</v>
      </c>
      <c r="S7" s="37">
        <v>50</v>
      </c>
      <c r="T7" s="153">
        <v>71</v>
      </c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</row>
    <row r="8" spans="1:21" s="93" customFormat="1" ht="11.25">
      <c r="A8" s="65"/>
      <c r="B8" s="93" t="s">
        <v>495</v>
      </c>
      <c r="C8" s="65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135"/>
      <c r="P8" s="135"/>
      <c r="Q8" s="135"/>
      <c r="R8" s="135"/>
      <c r="S8" s="135"/>
      <c r="T8" s="135"/>
      <c r="U8" s="85"/>
    </row>
    <row r="9" spans="1:40" s="85" customFormat="1" ht="11.25">
      <c r="A9" s="65">
        <v>1</v>
      </c>
      <c r="B9" s="86" t="s">
        <v>127</v>
      </c>
      <c r="C9" s="64" t="s">
        <v>128</v>
      </c>
      <c r="D9" s="45">
        <v>468555335</v>
      </c>
      <c r="E9" s="45">
        <v>378922470.6902567</v>
      </c>
      <c r="F9" s="45">
        <v>79436375.57876632</v>
      </c>
      <c r="G9" s="45">
        <v>10188632.688295012</v>
      </c>
      <c r="H9" s="45">
        <v>0</v>
      </c>
      <c r="I9" s="45">
        <v>7856.042681972637</v>
      </c>
      <c r="J9" s="45">
        <v>0</v>
      </c>
      <c r="K9" s="45">
        <v>378922470.6902567</v>
      </c>
      <c r="L9" s="45">
        <v>55363496.79053167</v>
      </c>
      <c r="M9" s="45">
        <v>24072878.78823465</v>
      </c>
      <c r="N9" s="45">
        <v>0</v>
      </c>
      <c r="O9" s="45">
        <v>10188632.688295012</v>
      </c>
      <c r="P9" s="45">
        <v>0</v>
      </c>
      <c r="Q9" s="45">
        <v>0</v>
      </c>
      <c r="R9" s="45">
        <v>0</v>
      </c>
      <c r="S9" s="45">
        <v>7856.042681972637</v>
      </c>
      <c r="T9" s="45">
        <v>0</v>
      </c>
      <c r="U9" s="45"/>
      <c r="V9" s="45"/>
      <c r="W9" s="45"/>
      <c r="X9" s="45"/>
      <c r="Y9" s="45"/>
      <c r="Z9" s="45"/>
      <c r="AA9" s="45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s="85" customFormat="1" ht="11.25">
      <c r="A10" s="65">
        <v>2</v>
      </c>
      <c r="B10" s="86" t="s">
        <v>130</v>
      </c>
      <c r="C10" s="64" t="s">
        <v>131</v>
      </c>
      <c r="D10" s="45">
        <v>11235986</v>
      </c>
      <c r="E10" s="45">
        <v>11235986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11235986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/>
      <c r="V10" s="45"/>
      <c r="W10" s="45"/>
      <c r="X10" s="45"/>
      <c r="Y10" s="45"/>
      <c r="Z10" s="45"/>
      <c r="AA10" s="45"/>
      <c r="AB10"/>
      <c r="AC10"/>
      <c r="AD10"/>
      <c r="AE10"/>
      <c r="AF10"/>
      <c r="AG10"/>
      <c r="AH10"/>
      <c r="AI10"/>
      <c r="AJ10"/>
      <c r="AK10"/>
      <c r="AL10"/>
      <c r="AM10"/>
      <c r="AN10"/>
    </row>
    <row r="11" spans="1:40" s="85" customFormat="1" ht="11.25">
      <c r="A11" s="65">
        <v>3</v>
      </c>
      <c r="B11" s="86" t="s">
        <v>132</v>
      </c>
      <c r="C11" s="64" t="s">
        <v>133</v>
      </c>
      <c r="D11" s="45">
        <v>6628107</v>
      </c>
      <c r="E11" s="45">
        <v>0</v>
      </c>
      <c r="F11" s="45">
        <v>0</v>
      </c>
      <c r="G11" s="45">
        <v>2493531</v>
      </c>
      <c r="H11" s="45">
        <v>4134576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1726141</v>
      </c>
      <c r="O11" s="45">
        <v>0</v>
      </c>
      <c r="P11" s="45">
        <v>767390</v>
      </c>
      <c r="Q11" s="45">
        <v>3841153</v>
      </c>
      <c r="R11" s="45">
        <v>293423</v>
      </c>
      <c r="S11" s="45">
        <v>0</v>
      </c>
      <c r="T11" s="45">
        <v>0</v>
      </c>
      <c r="U11" s="45"/>
      <c r="V11" s="45"/>
      <c r="W11" s="45"/>
      <c r="X11" s="45"/>
      <c r="Y11" s="45"/>
      <c r="Z11" s="45"/>
      <c r="AA11" s="45"/>
      <c r="AB11"/>
      <c r="AC11"/>
      <c r="AD11"/>
      <c r="AE11"/>
      <c r="AF11"/>
      <c r="AG11"/>
      <c r="AH11"/>
      <c r="AI11"/>
      <c r="AJ11"/>
      <c r="AK11"/>
      <c r="AL11"/>
      <c r="AM11"/>
      <c r="AN11"/>
    </row>
    <row r="12" spans="1:40" s="85" customFormat="1" ht="11.25">
      <c r="A12" s="65">
        <v>4</v>
      </c>
      <c r="B12" s="86" t="s">
        <v>135</v>
      </c>
      <c r="C12" s="64" t="s">
        <v>136</v>
      </c>
      <c r="D12" s="45">
        <v>46583322</v>
      </c>
      <c r="E12" s="45">
        <v>35203427.972234964</v>
      </c>
      <c r="F12" s="45">
        <v>11191274.905861799</v>
      </c>
      <c r="G12" s="45">
        <v>187934.39260140812</v>
      </c>
      <c r="H12" s="45">
        <v>0</v>
      </c>
      <c r="I12" s="45">
        <v>684.7293018307515</v>
      </c>
      <c r="J12" s="45">
        <v>0</v>
      </c>
      <c r="K12" s="45">
        <v>35203427.972234964</v>
      </c>
      <c r="L12" s="45">
        <v>10509109.982396727</v>
      </c>
      <c r="M12" s="45">
        <v>682164.9234650716</v>
      </c>
      <c r="N12" s="45">
        <v>0</v>
      </c>
      <c r="O12" s="45">
        <v>187934.39260140812</v>
      </c>
      <c r="P12" s="45">
        <v>0</v>
      </c>
      <c r="Q12" s="45">
        <v>0</v>
      </c>
      <c r="R12" s="45">
        <v>0</v>
      </c>
      <c r="S12" s="45">
        <v>684.7293018307515</v>
      </c>
      <c r="T12" s="45">
        <v>0</v>
      </c>
      <c r="U12" s="45"/>
      <c r="V12" s="45"/>
      <c r="W12" s="45"/>
      <c r="X12" s="45"/>
      <c r="Y12" s="45"/>
      <c r="Z12" s="45"/>
      <c r="AA12" s="45"/>
      <c r="AB12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s="85" customFormat="1" ht="11.25">
      <c r="A13" s="65">
        <v>5</v>
      </c>
      <c r="B13" s="86" t="s">
        <v>138</v>
      </c>
      <c r="C13" s="64" t="s">
        <v>139</v>
      </c>
      <c r="D13" s="45">
        <v>89697091.1</v>
      </c>
      <c r="E13" s="45">
        <v>77338876.03504299</v>
      </c>
      <c r="F13" s="45">
        <v>12193408.128651451</v>
      </c>
      <c r="G13" s="45">
        <v>164192.70182865628</v>
      </c>
      <c r="H13" s="45">
        <v>0</v>
      </c>
      <c r="I13" s="45">
        <v>614.2344768989511</v>
      </c>
      <c r="J13" s="45">
        <v>0</v>
      </c>
      <c r="K13" s="45">
        <v>77338876.03504299</v>
      </c>
      <c r="L13" s="45">
        <v>11598175.789768534</v>
      </c>
      <c r="M13" s="45">
        <v>595232.338882917</v>
      </c>
      <c r="N13" s="45">
        <v>0</v>
      </c>
      <c r="O13" s="45">
        <v>164192.70182865628</v>
      </c>
      <c r="P13" s="45">
        <v>0</v>
      </c>
      <c r="Q13" s="45">
        <v>0</v>
      </c>
      <c r="R13" s="45">
        <v>0</v>
      </c>
      <c r="S13" s="45">
        <v>614.2344768989511</v>
      </c>
      <c r="T13" s="45">
        <v>0</v>
      </c>
      <c r="U13" s="45"/>
      <c r="V13" s="45"/>
      <c r="W13" s="45"/>
      <c r="X13" s="45"/>
      <c r="Y13" s="45"/>
      <c r="Z13" s="45"/>
      <c r="AA13" s="45"/>
      <c r="AB13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s="85" customFormat="1" ht="11.25">
      <c r="A14" s="65">
        <v>6</v>
      </c>
      <c r="B14" s="86" t="s">
        <v>141</v>
      </c>
      <c r="C14" s="64" t="s">
        <v>142</v>
      </c>
      <c r="D14" s="45">
        <v>389317.9</v>
      </c>
      <c r="E14" s="45">
        <v>0</v>
      </c>
      <c r="F14" s="45">
        <v>205511.9472123046</v>
      </c>
      <c r="G14" s="45">
        <v>183805.95278769542</v>
      </c>
      <c r="H14" s="45">
        <v>0</v>
      </c>
      <c r="I14" s="45">
        <v>0</v>
      </c>
      <c r="J14" s="45">
        <v>0</v>
      </c>
      <c r="K14" s="45">
        <v>0</v>
      </c>
      <c r="L14" s="45">
        <v>191169.95089618256</v>
      </c>
      <c r="M14" s="45">
        <v>14341.99631612204</v>
      </c>
      <c r="N14" s="45">
        <v>54829.985916397396</v>
      </c>
      <c r="O14" s="45">
        <v>128975.96687129802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/>
      <c r="V14" s="45"/>
      <c r="W14" s="45"/>
      <c r="X14" s="45"/>
      <c r="Y14" s="45"/>
      <c r="Z14" s="45"/>
      <c r="AA14" s="45"/>
      <c r="AB14"/>
      <c r="AC14"/>
      <c r="AD14"/>
      <c r="AE14"/>
      <c r="AF14"/>
      <c r="AG14"/>
      <c r="AH14"/>
      <c r="AI14"/>
      <c r="AJ14"/>
      <c r="AK14"/>
      <c r="AL14"/>
      <c r="AM14"/>
      <c r="AN14"/>
    </row>
    <row r="15" spans="1:40" s="85" customFormat="1" ht="11.25">
      <c r="A15" s="65">
        <v>7</v>
      </c>
      <c r="B15" s="86" t="s">
        <v>144</v>
      </c>
      <c r="C15" s="64" t="s">
        <v>145</v>
      </c>
      <c r="D15" s="45">
        <v>9557531</v>
      </c>
      <c r="E15" s="45">
        <v>7222710.611984752</v>
      </c>
      <c r="F15" s="45">
        <v>2296121.2779607307</v>
      </c>
      <c r="G15" s="45">
        <v>38558.623690558794</v>
      </c>
      <c r="H15" s="45">
        <v>0</v>
      </c>
      <c r="I15" s="45">
        <v>140.48636395780798</v>
      </c>
      <c r="J15" s="45">
        <v>0</v>
      </c>
      <c r="K15" s="45">
        <v>7222710.611984752</v>
      </c>
      <c r="L15" s="45">
        <v>2156161.049209118</v>
      </c>
      <c r="M15" s="45">
        <v>139960.22875161306</v>
      </c>
      <c r="N15" s="45">
        <v>0</v>
      </c>
      <c r="O15" s="45">
        <v>38558.623690558794</v>
      </c>
      <c r="P15" s="45">
        <v>0</v>
      </c>
      <c r="Q15" s="45">
        <v>0</v>
      </c>
      <c r="R15" s="45">
        <v>0</v>
      </c>
      <c r="S15" s="45">
        <v>140.48636395780798</v>
      </c>
      <c r="T15" s="45">
        <v>0</v>
      </c>
      <c r="U15" s="45"/>
      <c r="V15" s="45"/>
      <c r="W15" s="45"/>
      <c r="X15" s="45"/>
      <c r="Y15" s="45"/>
      <c r="Z15" s="45"/>
      <c r="AA15" s="45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s="85" customFormat="1" ht="11.25">
      <c r="A16" s="65">
        <v>8</v>
      </c>
      <c r="B16" s="86" t="s">
        <v>146</v>
      </c>
      <c r="C16" s="64" t="s">
        <v>147</v>
      </c>
      <c r="D16" s="45">
        <v>6044226</v>
      </c>
      <c r="E16" s="45">
        <v>4567674.985457453</v>
      </c>
      <c r="F16" s="45">
        <v>1452077.521632258</v>
      </c>
      <c r="G16" s="45">
        <v>24384.64869584953</v>
      </c>
      <c r="H16" s="45">
        <v>0</v>
      </c>
      <c r="I16" s="45">
        <v>88.84421443982195</v>
      </c>
      <c r="J16" s="45">
        <v>0</v>
      </c>
      <c r="K16" s="45">
        <v>4567674.985457453</v>
      </c>
      <c r="L16" s="45">
        <v>1363566.0374857304</v>
      </c>
      <c r="M16" s="45">
        <v>88511.48414652771</v>
      </c>
      <c r="N16" s="45">
        <v>0</v>
      </c>
      <c r="O16" s="45">
        <v>24384.64869584953</v>
      </c>
      <c r="P16" s="45">
        <v>0</v>
      </c>
      <c r="Q16" s="45">
        <v>0</v>
      </c>
      <c r="R16" s="45">
        <v>0</v>
      </c>
      <c r="S16" s="45">
        <v>88.84421443982195</v>
      </c>
      <c r="T16" s="45">
        <v>0</v>
      </c>
      <c r="U16" s="45"/>
      <c r="V16" s="45"/>
      <c r="W16" s="45"/>
      <c r="X16" s="45"/>
      <c r="Y16" s="45"/>
      <c r="Z16" s="45"/>
      <c r="AA16" s="45"/>
      <c r="AB16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s="85" customFormat="1" ht="11.25">
      <c r="A17" s="65">
        <v>9</v>
      </c>
      <c r="B17" s="86" t="s">
        <v>148</v>
      </c>
      <c r="C17" s="64" t="s">
        <v>149</v>
      </c>
      <c r="D17" s="45">
        <v>17424399.9</v>
      </c>
      <c r="E17" s="45">
        <v>45756.85214550756</v>
      </c>
      <c r="F17" s="45">
        <v>12231377.547394386</v>
      </c>
      <c r="G17" s="45">
        <v>2708243.5455399435</v>
      </c>
      <c r="H17" s="45">
        <v>2435192.1602535294</v>
      </c>
      <c r="I17" s="45">
        <v>3829.794666633025</v>
      </c>
      <c r="J17" s="45">
        <v>0</v>
      </c>
      <c r="K17" s="45">
        <v>45756.85214550756</v>
      </c>
      <c r="L17" s="45">
        <v>10302241.927983595</v>
      </c>
      <c r="M17" s="45">
        <v>1929135.6194107898</v>
      </c>
      <c r="N17" s="45">
        <v>692318.2264220605</v>
      </c>
      <c r="O17" s="45">
        <v>1634270.3658915665</v>
      </c>
      <c r="P17" s="45">
        <v>381654.9532263168</v>
      </c>
      <c r="Q17" s="45">
        <v>2026516.759547395</v>
      </c>
      <c r="R17" s="45">
        <v>408675.40070613474</v>
      </c>
      <c r="S17" s="45">
        <v>3829.794666633025</v>
      </c>
      <c r="T17" s="45">
        <v>0</v>
      </c>
      <c r="U17" s="45"/>
      <c r="V17" s="45"/>
      <c r="W17" s="45"/>
      <c r="X17" s="45"/>
      <c r="Y17" s="45"/>
      <c r="Z17" s="45"/>
      <c r="AA17" s="45"/>
      <c r="AB17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s="85" customFormat="1" ht="22.5">
      <c r="A18" s="65">
        <v>10</v>
      </c>
      <c r="B18" s="86" t="s">
        <v>151</v>
      </c>
      <c r="C18" s="64" t="s">
        <v>152</v>
      </c>
      <c r="D18" s="45">
        <v>8655402.1</v>
      </c>
      <c r="E18" s="45">
        <v>0</v>
      </c>
      <c r="F18" s="45">
        <v>5532422.2</v>
      </c>
      <c r="G18" s="45">
        <v>1793436.2</v>
      </c>
      <c r="H18" s="45">
        <v>1275706.7</v>
      </c>
      <c r="I18" s="45">
        <v>53837</v>
      </c>
      <c r="J18" s="45">
        <v>0</v>
      </c>
      <c r="K18" s="45">
        <v>0</v>
      </c>
      <c r="L18" s="45">
        <v>4623178.5</v>
      </c>
      <c r="M18" s="45">
        <v>909243.7</v>
      </c>
      <c r="N18" s="45">
        <v>455855.5</v>
      </c>
      <c r="O18" s="45">
        <v>1080283.7</v>
      </c>
      <c r="P18" s="45">
        <v>257297</v>
      </c>
      <c r="Q18" s="45">
        <v>921386</v>
      </c>
      <c r="R18" s="45">
        <v>354320.7</v>
      </c>
      <c r="S18" s="45">
        <v>53837</v>
      </c>
      <c r="T18" s="45">
        <v>0</v>
      </c>
      <c r="U18" s="45"/>
      <c r="V18" s="45"/>
      <c r="W18" s="45"/>
      <c r="X18" s="45"/>
      <c r="Y18" s="45"/>
      <c r="Z18" s="45"/>
      <c r="AA18" s="45"/>
      <c r="AB18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s="93" customFormat="1" ht="22.5">
      <c r="A19" s="65">
        <v>11</v>
      </c>
      <c r="B19" s="87" t="s">
        <v>496</v>
      </c>
      <c r="C19" s="64" t="s">
        <v>497</v>
      </c>
      <c r="D19" s="45">
        <f aca="true" t="shared" si="0" ref="D19:T19">(D9+D10+D11+D12+D13+D14+D15+D16+D17+D18)</f>
        <v>664770718</v>
      </c>
      <c r="E19" s="45">
        <f t="shared" si="0"/>
        <v>514536903.1471224</v>
      </c>
      <c r="F19" s="45">
        <f t="shared" si="0"/>
        <v>124538569.10747924</v>
      </c>
      <c r="G19" s="45">
        <f t="shared" si="0"/>
        <v>17782719.753439125</v>
      </c>
      <c r="H19" s="45">
        <f t="shared" si="0"/>
        <v>7845474.86025353</v>
      </c>
      <c r="I19" s="45">
        <f t="shared" si="0"/>
        <v>67051.13170573299</v>
      </c>
      <c r="J19" s="45">
        <f t="shared" si="0"/>
        <v>0</v>
      </c>
      <c r="K19" s="45">
        <f t="shared" si="0"/>
        <v>514536903.1471224</v>
      </c>
      <c r="L19" s="45">
        <f t="shared" si="0"/>
        <v>96107100.02827157</v>
      </c>
      <c r="M19" s="45">
        <f t="shared" si="0"/>
        <v>28431469.079207696</v>
      </c>
      <c r="N19" s="45">
        <f t="shared" si="0"/>
        <v>2929144.712338458</v>
      </c>
      <c r="O19" s="45">
        <f t="shared" si="0"/>
        <v>13447233.08787435</v>
      </c>
      <c r="P19" s="45">
        <f t="shared" si="0"/>
        <v>1406341.9532263167</v>
      </c>
      <c r="Q19" s="45">
        <f t="shared" si="0"/>
        <v>6789055.759547395</v>
      </c>
      <c r="R19" s="45">
        <f t="shared" si="0"/>
        <v>1056419.1007061347</v>
      </c>
      <c r="S19" s="45">
        <f t="shared" si="0"/>
        <v>67051.13170573299</v>
      </c>
      <c r="T19" s="45">
        <f t="shared" si="0"/>
        <v>0</v>
      </c>
      <c r="U19" s="45"/>
      <c r="V19" s="45"/>
      <c r="W19" s="45"/>
      <c r="X19" s="45"/>
      <c r="Y19" s="45"/>
      <c r="Z19" s="45"/>
      <c r="AA19" s="45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s="93" customFormat="1" ht="11.25">
      <c r="A20" s="65"/>
      <c r="B20" s="87"/>
      <c r="C20" s="6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s="93" customFormat="1" ht="11.25">
      <c r="A21" s="65">
        <v>12</v>
      </c>
      <c r="B21" s="93" t="s">
        <v>498</v>
      </c>
      <c r="C21" s="65" t="s">
        <v>217</v>
      </c>
      <c r="D21" s="45">
        <v>102141240</v>
      </c>
      <c r="E21" s="45">
        <v>72936164.22049336</v>
      </c>
      <c r="F21" s="45">
        <v>19719592.782348473</v>
      </c>
      <c r="G21" s="45">
        <v>2773629.4778528935</v>
      </c>
      <c r="H21" s="45">
        <v>4416295.250657392</v>
      </c>
      <c r="I21" s="45">
        <v>37461.19665385927</v>
      </c>
      <c r="J21" s="45">
        <v>2258097.0719940243</v>
      </c>
      <c r="K21" s="45">
        <v>72936164.22049336</v>
      </c>
      <c r="L21" s="45">
        <v>16616304.03170361</v>
      </c>
      <c r="M21" s="45">
        <v>3103288.7506448627</v>
      </c>
      <c r="N21" s="45">
        <v>675400.2117659522</v>
      </c>
      <c r="O21" s="45">
        <v>1340369.4216456143</v>
      </c>
      <c r="P21" s="45">
        <v>757859.8444413268</v>
      </c>
      <c r="Q21" s="45">
        <v>3566809.465070688</v>
      </c>
      <c r="R21" s="45">
        <v>849485.7855867044</v>
      </c>
      <c r="S21" s="45">
        <v>37461.19665385927</v>
      </c>
      <c r="T21" s="45">
        <v>2258097.0719940243</v>
      </c>
      <c r="U21" s="45"/>
      <c r="V21" s="45"/>
      <c r="W21" s="45"/>
      <c r="X21" s="45"/>
      <c r="Y21" s="45"/>
      <c r="Z21" s="45"/>
      <c r="AA21" s="45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s="93" customFormat="1" ht="11.25">
      <c r="A22" s="65">
        <v>13</v>
      </c>
      <c r="B22" s="93" t="s">
        <v>499</v>
      </c>
      <c r="C22" s="65" t="s">
        <v>57</v>
      </c>
      <c r="D22" s="45">
        <v>1562433568.98</v>
      </c>
      <c r="E22" s="45">
        <v>1036602590.400465</v>
      </c>
      <c r="F22" s="45">
        <v>364257859.31911397</v>
      </c>
      <c r="G22" s="45">
        <v>53118835.01201421</v>
      </c>
      <c r="H22" s="45">
        <v>57618792.520911485</v>
      </c>
      <c r="I22" s="45">
        <v>266600.7261885572</v>
      </c>
      <c r="J22" s="45">
        <v>50568891.00130691</v>
      </c>
      <c r="K22" s="45">
        <v>1036602590.400465</v>
      </c>
      <c r="L22" s="45">
        <v>294738826.6101759</v>
      </c>
      <c r="M22" s="45">
        <v>69519032.70893808</v>
      </c>
      <c r="N22" s="45">
        <v>13569132.275784995</v>
      </c>
      <c r="O22" s="45">
        <v>28590966.261351306</v>
      </c>
      <c r="P22" s="45">
        <v>10958736.47487791</v>
      </c>
      <c r="Q22" s="45">
        <v>45772217.61475835</v>
      </c>
      <c r="R22" s="45">
        <v>11846574.906153131</v>
      </c>
      <c r="S22" s="45">
        <v>266600.7261885572</v>
      </c>
      <c r="T22" s="45">
        <v>50568891.00130691</v>
      </c>
      <c r="U22" s="45"/>
      <c r="V22" s="45"/>
      <c r="W22" s="45"/>
      <c r="X22" s="45"/>
      <c r="Y22" s="45"/>
      <c r="Z22" s="45"/>
      <c r="AA22" s="45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s="93" customFormat="1" ht="11.25">
      <c r="A23" s="65">
        <v>14</v>
      </c>
      <c r="B23" s="93" t="s">
        <v>500</v>
      </c>
      <c r="C23" s="64" t="s">
        <v>501</v>
      </c>
      <c r="D23" s="45">
        <f aca="true" t="shared" si="1" ref="D23:T23">(D19/D22*D21)</f>
        <v>43458171.150622204</v>
      </c>
      <c r="E23" s="45">
        <f t="shared" si="1"/>
        <v>36203216.55856994</v>
      </c>
      <c r="F23" s="45">
        <f t="shared" si="1"/>
        <v>6742064.187953094</v>
      </c>
      <c r="G23" s="45">
        <f t="shared" si="1"/>
        <v>928534.5902894912</v>
      </c>
      <c r="H23" s="45">
        <f t="shared" si="1"/>
        <v>601330.4314198344</v>
      </c>
      <c r="I23" s="45">
        <f t="shared" si="1"/>
        <v>9421.638367615562</v>
      </c>
      <c r="J23" s="45">
        <f t="shared" si="1"/>
        <v>0</v>
      </c>
      <c r="K23" s="45">
        <f t="shared" si="1"/>
        <v>36203216.55856994</v>
      </c>
      <c r="L23" s="45">
        <f t="shared" si="1"/>
        <v>5418169.068669205</v>
      </c>
      <c r="M23" s="45">
        <f t="shared" si="1"/>
        <v>1269164.0651448334</v>
      </c>
      <c r="N23" s="45">
        <f t="shared" si="1"/>
        <v>145797.45548925037</v>
      </c>
      <c r="O23" s="45">
        <f t="shared" si="1"/>
        <v>630418.0093798628</v>
      </c>
      <c r="P23" s="45">
        <f t="shared" si="1"/>
        <v>97256.65877144673</v>
      </c>
      <c r="Q23" s="45">
        <f t="shared" si="1"/>
        <v>529038.5653990813</v>
      </c>
      <c r="R23" s="45">
        <f t="shared" si="1"/>
        <v>75752.95110876585</v>
      </c>
      <c r="S23" s="45">
        <f t="shared" si="1"/>
        <v>9421.638367615562</v>
      </c>
      <c r="T23" s="45">
        <f t="shared" si="1"/>
        <v>0</v>
      </c>
      <c r="U23" s="45"/>
      <c r="V23" s="45"/>
      <c r="W23" s="45"/>
      <c r="X23" s="45"/>
      <c r="Y23" s="45"/>
      <c r="Z23" s="45"/>
      <c r="AA23" s="45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1:40" s="93" customFormat="1" ht="11.25">
      <c r="A24" s="65"/>
      <c r="C24" s="6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s="93" customFormat="1" ht="11.25">
      <c r="A25" s="65">
        <v>15</v>
      </c>
      <c r="B25" s="93" t="s">
        <v>502</v>
      </c>
      <c r="C25" s="65" t="s">
        <v>503</v>
      </c>
      <c r="D25" s="45">
        <v>1437352755.99</v>
      </c>
      <c r="E25" s="45">
        <v>962114518.3461485</v>
      </c>
      <c r="F25" s="45">
        <v>331210390.1480554</v>
      </c>
      <c r="G25" s="45">
        <v>47559873.07803258</v>
      </c>
      <c r="H25" s="45">
        <v>45636762.801740766</v>
      </c>
      <c r="I25" s="45">
        <v>262320.6147158925</v>
      </c>
      <c r="J25" s="45">
        <v>50568891.00130691</v>
      </c>
      <c r="K25" s="45">
        <v>962114518.3461485</v>
      </c>
      <c r="L25" s="45">
        <v>266875101.1824845</v>
      </c>
      <c r="M25" s="45">
        <v>64335288.96557087</v>
      </c>
      <c r="N25" s="45">
        <v>12387401.197445326</v>
      </c>
      <c r="O25" s="45">
        <v>26376314.783500995</v>
      </c>
      <c r="P25" s="45">
        <v>8796157.097086264</v>
      </c>
      <c r="Q25" s="45">
        <v>36364069.43095856</v>
      </c>
      <c r="R25" s="45">
        <v>9272693.370782213</v>
      </c>
      <c r="S25" s="45">
        <v>262320.6147158925</v>
      </c>
      <c r="T25" s="45">
        <v>50568891.00130691</v>
      </c>
      <c r="U25" s="45"/>
      <c r="V25" s="45"/>
      <c r="W25" s="45"/>
      <c r="X25" s="45"/>
      <c r="Y25" s="45"/>
      <c r="Z25" s="45"/>
      <c r="AA25" s="45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ht="11.25">
      <c r="A26" s="65">
        <v>16</v>
      </c>
      <c r="B26" s="86" t="s">
        <v>210</v>
      </c>
      <c r="C26" s="64" t="s">
        <v>211</v>
      </c>
      <c r="D26" s="45">
        <v>-439123840.4</v>
      </c>
      <c r="E26" s="45">
        <v>-304689100.6969509</v>
      </c>
      <c r="F26" s="45">
        <v>-104890004.24727997</v>
      </c>
      <c r="G26" s="45">
        <v>-15061590.57064902</v>
      </c>
      <c r="H26" s="45">
        <v>-14452566.66606056</v>
      </c>
      <c r="I26" s="45">
        <v>-30578.219059515017</v>
      </c>
      <c r="J26" s="45">
        <v>0</v>
      </c>
      <c r="K26" s="45">
        <v>-304689100.6969509</v>
      </c>
      <c r="L26" s="45">
        <v>-84515858.58768213</v>
      </c>
      <c r="M26" s="45">
        <v>-20374145.659597844</v>
      </c>
      <c r="N26" s="45">
        <v>-3922928.153407237</v>
      </c>
      <c r="O26" s="45">
        <v>-8353034.36112708</v>
      </c>
      <c r="P26" s="45">
        <v>-2785628.0561147034</v>
      </c>
      <c r="Q26" s="45">
        <v>-11516025.796644295</v>
      </c>
      <c r="R26" s="45">
        <v>-2936540.8694162657</v>
      </c>
      <c r="S26" s="45">
        <v>-30578.219059515017</v>
      </c>
      <c r="T26" s="45">
        <v>0</v>
      </c>
      <c r="U26" s="45"/>
      <c r="V26" s="45"/>
      <c r="W26" s="45"/>
      <c r="X26" s="45"/>
      <c r="Y26" s="45"/>
      <c r="Z26" s="45"/>
      <c r="AA26" s="45"/>
      <c r="AB26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ht="11.25">
      <c r="A27" s="65">
        <v>17</v>
      </c>
      <c r="B27" s="86" t="s">
        <v>212</v>
      </c>
      <c r="C27" s="64" t="s">
        <v>213</v>
      </c>
      <c r="D27" s="45">
        <v>-16391875.6</v>
      </c>
      <c r="E27" s="45">
        <v>0</v>
      </c>
      <c r="F27" s="45">
        <v>0</v>
      </c>
      <c r="G27" s="45">
        <v>0</v>
      </c>
      <c r="H27" s="45">
        <v>0</v>
      </c>
      <c r="I27" s="45">
        <v>-95248.19941893044</v>
      </c>
      <c r="J27" s="45">
        <v>-16296627.40058107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-95248.19941893044</v>
      </c>
      <c r="T27" s="45">
        <v>-16296627.40058107</v>
      </c>
      <c r="U27" s="45"/>
      <c r="V27" s="45"/>
      <c r="W27" s="45"/>
      <c r="X27" s="45"/>
      <c r="Y27" s="45"/>
      <c r="Z27" s="45"/>
      <c r="AA27" s="45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s="93" customFormat="1" ht="11.25">
      <c r="A28" s="65">
        <v>18</v>
      </c>
      <c r="B28" s="93" t="s">
        <v>504</v>
      </c>
      <c r="C28" s="64" t="s">
        <v>505</v>
      </c>
      <c r="D28" s="45">
        <f aca="true" t="shared" si="2" ref="D28:T28">(D26+D27)</f>
        <v>-455515716</v>
      </c>
      <c r="E28" s="45">
        <f t="shared" si="2"/>
        <v>-304689100.6969509</v>
      </c>
      <c r="F28" s="45">
        <f t="shared" si="2"/>
        <v>-104890004.24727997</v>
      </c>
      <c r="G28" s="45">
        <f t="shared" si="2"/>
        <v>-15061590.57064902</v>
      </c>
      <c r="H28" s="45">
        <f t="shared" si="2"/>
        <v>-14452566.66606056</v>
      </c>
      <c r="I28" s="45">
        <f t="shared" si="2"/>
        <v>-125826.41847844546</v>
      </c>
      <c r="J28" s="45">
        <f t="shared" si="2"/>
        <v>-16296627.40058107</v>
      </c>
      <c r="K28" s="45">
        <f t="shared" si="2"/>
        <v>-304689100.6969509</v>
      </c>
      <c r="L28" s="45">
        <f t="shared" si="2"/>
        <v>-84515858.58768213</v>
      </c>
      <c r="M28" s="45">
        <f t="shared" si="2"/>
        <v>-20374145.659597844</v>
      </c>
      <c r="N28" s="45">
        <f t="shared" si="2"/>
        <v>-3922928.153407237</v>
      </c>
      <c r="O28" s="45">
        <f t="shared" si="2"/>
        <v>-8353034.36112708</v>
      </c>
      <c r="P28" s="45">
        <f t="shared" si="2"/>
        <v>-2785628.0561147034</v>
      </c>
      <c r="Q28" s="45">
        <f t="shared" si="2"/>
        <v>-11516025.796644295</v>
      </c>
      <c r="R28" s="45">
        <f t="shared" si="2"/>
        <v>-2936540.8694162657</v>
      </c>
      <c r="S28" s="45">
        <f t="shared" si="2"/>
        <v>-125826.41847844546</v>
      </c>
      <c r="T28" s="45">
        <f t="shared" si="2"/>
        <v>-16296627.40058107</v>
      </c>
      <c r="U28" s="45"/>
      <c r="V28" s="45"/>
      <c r="W28" s="45"/>
      <c r="X28" s="45"/>
      <c r="Y28" s="45"/>
      <c r="Z28" s="45"/>
      <c r="AA28" s="45"/>
      <c r="AB28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s="93" customFormat="1" ht="11.25">
      <c r="A29" s="65">
        <v>19</v>
      </c>
      <c r="B29" s="93" t="s">
        <v>506</v>
      </c>
      <c r="C29" s="64" t="s">
        <v>507</v>
      </c>
      <c r="D29" s="45">
        <f aca="true" t="shared" si="3" ref="D29:T29">(D19/D25*D28)</f>
        <v>-210674455.74766815</v>
      </c>
      <c r="E29" s="45">
        <f t="shared" si="3"/>
        <v>-162947116.27965158</v>
      </c>
      <c r="F29" s="45">
        <f t="shared" si="3"/>
        <v>-39439738.097571164</v>
      </c>
      <c r="G29" s="45">
        <f t="shared" si="3"/>
        <v>-5631555.065747295</v>
      </c>
      <c r="H29" s="45">
        <f t="shared" si="3"/>
        <v>-2484559.4096431234</v>
      </c>
      <c r="I29" s="45">
        <f t="shared" si="3"/>
        <v>-32162.18354244267</v>
      </c>
      <c r="J29" s="45">
        <f t="shared" si="3"/>
        <v>0</v>
      </c>
      <c r="K29" s="45">
        <f t="shared" si="3"/>
        <v>-162947116.27965158</v>
      </c>
      <c r="L29" s="45">
        <f t="shared" si="3"/>
        <v>-30435863.215682857</v>
      </c>
      <c r="M29" s="45">
        <f t="shared" si="3"/>
        <v>-9003874.881888311</v>
      </c>
      <c r="N29" s="45">
        <f t="shared" si="3"/>
        <v>-927621.869533559</v>
      </c>
      <c r="O29" s="45">
        <f t="shared" si="3"/>
        <v>-4258563.069445983</v>
      </c>
      <c r="P29" s="45">
        <f t="shared" si="3"/>
        <v>-445370.12676775304</v>
      </c>
      <c r="Q29" s="45">
        <f t="shared" si="3"/>
        <v>-2150005.279531318</v>
      </c>
      <c r="R29" s="45">
        <f t="shared" si="3"/>
        <v>-334554.1301118048</v>
      </c>
      <c r="S29" s="45">
        <f t="shared" si="3"/>
        <v>-32162.18354244267</v>
      </c>
      <c r="T29" s="45">
        <f t="shared" si="3"/>
        <v>0</v>
      </c>
      <c r="U29" s="45"/>
      <c r="V29" s="45"/>
      <c r="W29" s="45"/>
      <c r="X29" s="45"/>
      <c r="Y29" s="45"/>
      <c r="Z29" s="45"/>
      <c r="AA29" s="45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s="93" customFormat="1" ht="11.25">
      <c r="A30" s="65"/>
      <c r="C30" s="64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s="93" customFormat="1" ht="11.25">
      <c r="A31" s="65">
        <v>20</v>
      </c>
      <c r="B31" s="93" t="s">
        <v>508</v>
      </c>
      <c r="C31" s="64" t="s">
        <v>216</v>
      </c>
      <c r="D31" s="45">
        <v>-10383174</v>
      </c>
      <c r="E31" s="45">
        <v>-7414330.235211133</v>
      </c>
      <c r="F31" s="45">
        <v>-2004596.4105024405</v>
      </c>
      <c r="G31" s="45">
        <v>-281953.4742291727</v>
      </c>
      <c r="H31" s="45">
        <v>-448938.76384259015</v>
      </c>
      <c r="I31" s="45">
        <v>-3808.120237283575</v>
      </c>
      <c r="J31" s="45">
        <v>-229546.9959773788</v>
      </c>
      <c r="K31" s="45">
        <v>-7414330.235211133</v>
      </c>
      <c r="L31" s="45">
        <v>-1689131.4027329225</v>
      </c>
      <c r="M31" s="45">
        <v>-315465.0077695182</v>
      </c>
      <c r="N31" s="45">
        <v>-68657.84984011091</v>
      </c>
      <c r="O31" s="45">
        <v>-136255.33554542495</v>
      </c>
      <c r="P31" s="45">
        <v>-77040.2888436368</v>
      </c>
      <c r="Q31" s="45">
        <v>-362584.2343472223</v>
      </c>
      <c r="R31" s="45">
        <v>-86354.52949536782</v>
      </c>
      <c r="S31" s="45">
        <v>-3808.120237283575</v>
      </c>
      <c r="T31" s="45">
        <v>-229546.9959773788</v>
      </c>
      <c r="U31" s="45"/>
      <c r="V31" s="45"/>
      <c r="W31" s="45"/>
      <c r="X31" s="45"/>
      <c r="Y31" s="45"/>
      <c r="Z31" s="45"/>
      <c r="AA31" s="45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40" s="93" customFormat="1" ht="11.25">
      <c r="A32" s="65">
        <v>21</v>
      </c>
      <c r="B32" s="93" t="s">
        <v>509</v>
      </c>
      <c r="C32" s="64" t="s">
        <v>510</v>
      </c>
      <c r="D32" s="45">
        <f aca="true" t="shared" si="4" ref="D32:T32">(D19/D22*D31)</f>
        <v>-4417743.046576393</v>
      </c>
      <c r="E32" s="45">
        <f t="shared" si="4"/>
        <v>-3680240.1937485076</v>
      </c>
      <c r="F32" s="45">
        <f t="shared" si="4"/>
        <v>-685364.9474265798</v>
      </c>
      <c r="G32" s="45">
        <f t="shared" si="4"/>
        <v>-94390.24057270597</v>
      </c>
      <c r="H32" s="45">
        <f t="shared" si="4"/>
        <v>-61128.281788308115</v>
      </c>
      <c r="I32" s="45">
        <f t="shared" si="4"/>
        <v>-957.7572245650078</v>
      </c>
      <c r="J32" s="45">
        <f t="shared" si="4"/>
        <v>0</v>
      </c>
      <c r="K32" s="45">
        <f t="shared" si="4"/>
        <v>-3680240.1937485076</v>
      </c>
      <c r="L32" s="45">
        <f t="shared" si="4"/>
        <v>-550784.3080954402</v>
      </c>
      <c r="M32" s="45">
        <f t="shared" si="4"/>
        <v>-129016.95067483163</v>
      </c>
      <c r="N32" s="45">
        <f t="shared" si="4"/>
        <v>-14821.049255933667</v>
      </c>
      <c r="O32" s="45">
        <f t="shared" si="4"/>
        <v>-64085.181305070786</v>
      </c>
      <c r="P32" s="45">
        <f t="shared" si="4"/>
        <v>-9886.631596430174</v>
      </c>
      <c r="Q32" s="45">
        <f t="shared" si="4"/>
        <v>-53779.44772600216</v>
      </c>
      <c r="R32" s="45">
        <f t="shared" si="4"/>
        <v>-7700.670878636374</v>
      </c>
      <c r="S32" s="45">
        <f t="shared" si="4"/>
        <v>-957.7572245650078</v>
      </c>
      <c r="T32" s="45">
        <f t="shared" si="4"/>
        <v>0</v>
      </c>
      <c r="U32" s="45"/>
      <c r="V32" s="45"/>
      <c r="W32" s="45"/>
      <c r="X32" s="45"/>
      <c r="Y32" s="45"/>
      <c r="Z32" s="45"/>
      <c r="AA32" s="45"/>
      <c r="AB32"/>
      <c r="AC32"/>
      <c r="AD32"/>
      <c r="AE32"/>
      <c r="AF32"/>
      <c r="AG32"/>
      <c r="AH32"/>
      <c r="AI32"/>
      <c r="AJ32"/>
      <c r="AK32"/>
      <c r="AL32"/>
      <c r="AM32"/>
      <c r="AN32"/>
    </row>
    <row r="33" spans="1:40" s="93" customFormat="1" ht="11.25">
      <c r="A33" s="65"/>
      <c r="C33" s="64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/>
      <c r="AC33"/>
      <c r="AD33"/>
      <c r="AE33"/>
      <c r="AF33"/>
      <c r="AG33"/>
      <c r="AH33"/>
      <c r="AI33"/>
      <c r="AJ33"/>
      <c r="AK33"/>
      <c r="AL33"/>
      <c r="AM33"/>
      <c r="AN33"/>
    </row>
    <row r="34" spans="1:40" s="93" customFormat="1" ht="22.5">
      <c r="A34" s="65">
        <v>22</v>
      </c>
      <c r="B34" s="93" t="s">
        <v>511</v>
      </c>
      <c r="C34" s="64" t="s">
        <v>512</v>
      </c>
      <c r="D34" s="45">
        <f aca="true" t="shared" si="5" ref="D34:T34">(D19+D23+D29+D32)</f>
        <v>493136690.3563777</v>
      </c>
      <c r="E34" s="45">
        <f t="shared" si="5"/>
        <v>384112763.2322922</v>
      </c>
      <c r="F34" s="45">
        <f t="shared" si="5"/>
        <v>91155530.2504346</v>
      </c>
      <c r="G34" s="45">
        <f t="shared" si="5"/>
        <v>12985309.037408616</v>
      </c>
      <c r="H34" s="45">
        <f t="shared" si="5"/>
        <v>5901117.600241933</v>
      </c>
      <c r="I34" s="45">
        <f t="shared" si="5"/>
        <v>43352.82930634088</v>
      </c>
      <c r="J34" s="45">
        <f t="shared" si="5"/>
        <v>0</v>
      </c>
      <c r="K34" s="45">
        <f t="shared" si="5"/>
        <v>384112763.2322922</v>
      </c>
      <c r="L34" s="45">
        <f t="shared" si="5"/>
        <v>70538621.57316248</v>
      </c>
      <c r="M34" s="45">
        <f t="shared" si="5"/>
        <v>20567741.311789386</v>
      </c>
      <c r="N34" s="45">
        <f t="shared" si="5"/>
        <v>2132499.2490382157</v>
      </c>
      <c r="O34" s="45">
        <f t="shared" si="5"/>
        <v>9755002.846503159</v>
      </c>
      <c r="P34" s="45">
        <f t="shared" si="5"/>
        <v>1048341.8536335803</v>
      </c>
      <c r="Q34" s="45">
        <f t="shared" si="5"/>
        <v>5114309.5976891555</v>
      </c>
      <c r="R34" s="45">
        <f t="shared" si="5"/>
        <v>789917.2508244592</v>
      </c>
      <c r="S34" s="45">
        <f t="shared" si="5"/>
        <v>43352.82930634088</v>
      </c>
      <c r="T34" s="45">
        <f t="shared" si="5"/>
        <v>0</v>
      </c>
      <c r="U34" s="45"/>
      <c r="V34" s="45"/>
      <c r="W34" s="45"/>
      <c r="X34" s="45"/>
      <c r="Y34" s="45"/>
      <c r="Z34" s="45"/>
      <c r="AA34" s="45"/>
      <c r="AB34"/>
      <c r="AC34"/>
      <c r="AD34"/>
      <c r="AE34"/>
      <c r="AF34"/>
      <c r="AG34"/>
      <c r="AH34"/>
      <c r="AI34"/>
      <c r="AJ34"/>
      <c r="AK34"/>
      <c r="AL34"/>
      <c r="AM34"/>
      <c r="AN34"/>
    </row>
    <row r="35" spans="1:40" s="93" customFormat="1" ht="11.25">
      <c r="A35" s="65"/>
      <c r="C35" s="6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/>
      <c r="AC35"/>
      <c r="AD35"/>
      <c r="AE35"/>
      <c r="AF35"/>
      <c r="AG35"/>
      <c r="AH35"/>
      <c r="AI35"/>
      <c r="AJ35"/>
      <c r="AK35"/>
      <c r="AL35"/>
      <c r="AM35"/>
      <c r="AN35"/>
    </row>
    <row r="36" spans="1:40" s="93" customFormat="1" ht="11.25">
      <c r="A36" s="65"/>
      <c r="B36" s="93" t="s">
        <v>513</v>
      </c>
      <c r="C36" s="6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/>
      <c r="AC36"/>
      <c r="AD36"/>
      <c r="AE36"/>
      <c r="AF36"/>
      <c r="AG36"/>
      <c r="AH36"/>
      <c r="AI36"/>
      <c r="AJ36"/>
      <c r="AK36"/>
      <c r="AL36"/>
      <c r="AM36"/>
      <c r="AN36"/>
    </row>
    <row r="37" spans="1:40" s="85" customFormat="1" ht="11.25">
      <c r="A37" s="102">
        <v>23</v>
      </c>
      <c r="B37" s="113" t="s">
        <v>309</v>
      </c>
      <c r="C37" s="115" t="s">
        <v>310</v>
      </c>
      <c r="D37" s="45">
        <v>506010</v>
      </c>
      <c r="E37" s="45">
        <v>399574.7260226622</v>
      </c>
      <c r="F37" s="45">
        <v>84564.93861160087</v>
      </c>
      <c r="G37" s="45">
        <v>8746.6110705388</v>
      </c>
      <c r="H37" s="45">
        <v>13092.155214053813</v>
      </c>
      <c r="I37" s="45">
        <v>31.56908114426969</v>
      </c>
      <c r="J37" s="45">
        <v>0</v>
      </c>
      <c r="K37" s="45">
        <v>399574.7260226622</v>
      </c>
      <c r="L37" s="45">
        <v>74377.63098363603</v>
      </c>
      <c r="M37" s="45">
        <v>10187.30762796484</v>
      </c>
      <c r="N37" s="45">
        <v>2077.9385190642683</v>
      </c>
      <c r="O37" s="45">
        <v>4520.79570906779</v>
      </c>
      <c r="P37" s="45">
        <v>2147.8768424067425</v>
      </c>
      <c r="Q37" s="45">
        <v>10352.692800758228</v>
      </c>
      <c r="R37" s="45">
        <v>2739.462413295585</v>
      </c>
      <c r="S37" s="45">
        <v>31.56908114426969</v>
      </c>
      <c r="T37" s="45">
        <v>0</v>
      </c>
      <c r="U37" s="45"/>
      <c r="V37" s="45"/>
      <c r="W37" s="45"/>
      <c r="X37" s="45"/>
      <c r="Y37" s="45"/>
      <c r="Z37" s="45"/>
      <c r="AA37" s="45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1:40" s="85" customFormat="1" ht="11.25">
      <c r="A38" s="102">
        <v>24</v>
      </c>
      <c r="B38" s="113" t="s">
        <v>322</v>
      </c>
      <c r="C38" s="115" t="s">
        <v>323</v>
      </c>
      <c r="D38" s="45">
        <v>4469630</v>
      </c>
      <c r="E38" s="45">
        <v>3649541.5309657007</v>
      </c>
      <c r="F38" s="45">
        <v>802464.7726355364</v>
      </c>
      <c r="G38" s="45">
        <v>17578.836324186825</v>
      </c>
      <c r="H38" s="45">
        <v>0</v>
      </c>
      <c r="I38" s="45">
        <v>44.86007457579346</v>
      </c>
      <c r="J38" s="45">
        <v>0</v>
      </c>
      <c r="K38" s="45">
        <v>3649541.5309657007</v>
      </c>
      <c r="L38" s="45">
        <v>757841.9699423376</v>
      </c>
      <c r="M38" s="45">
        <v>44622.802693198784</v>
      </c>
      <c r="N38" s="45">
        <v>1609.4263815922473</v>
      </c>
      <c r="O38" s="45">
        <v>15969.409942594577</v>
      </c>
      <c r="P38" s="45">
        <v>0</v>
      </c>
      <c r="Q38" s="45">
        <v>0</v>
      </c>
      <c r="R38" s="45">
        <v>0</v>
      </c>
      <c r="S38" s="45">
        <v>44.86007457579346</v>
      </c>
      <c r="T38" s="45">
        <v>0</v>
      </c>
      <c r="U38" s="45"/>
      <c r="V38" s="45"/>
      <c r="W38" s="45"/>
      <c r="X38" s="45"/>
      <c r="Y38" s="45"/>
      <c r="Z38" s="45"/>
      <c r="AA38" s="45"/>
      <c r="AB38"/>
      <c r="AC38"/>
      <c r="AD38"/>
      <c r="AE38"/>
      <c r="AF38"/>
      <c r="AG38"/>
      <c r="AH38"/>
      <c r="AI38"/>
      <c r="AJ38"/>
      <c r="AK38"/>
      <c r="AL38"/>
      <c r="AM38"/>
      <c r="AN38"/>
    </row>
    <row r="39" spans="1:40" s="85" customFormat="1" ht="11.25">
      <c r="A39" s="102">
        <v>25</v>
      </c>
      <c r="B39" s="113" t="s">
        <v>325</v>
      </c>
      <c r="C39" s="115" t="s">
        <v>326</v>
      </c>
      <c r="D39" s="45">
        <v>4946025</v>
      </c>
      <c r="E39" s="45">
        <v>4568878.723564702</v>
      </c>
      <c r="F39" s="45">
        <v>377146.27643529844</v>
      </c>
      <c r="G39" s="45">
        <v>0</v>
      </c>
      <c r="H39" s="45">
        <v>0</v>
      </c>
      <c r="I39" s="45">
        <v>0</v>
      </c>
      <c r="J39" s="45">
        <v>0</v>
      </c>
      <c r="K39" s="45">
        <v>4568878.723564702</v>
      </c>
      <c r="L39" s="45">
        <v>377146.27643529844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/>
      <c r="V39" s="45"/>
      <c r="W39" s="45"/>
      <c r="X39" s="45"/>
      <c r="Y39" s="45"/>
      <c r="Z39" s="45"/>
      <c r="AA39" s="45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1:40" ht="11.25">
      <c r="A40" s="102">
        <v>26</v>
      </c>
      <c r="B40" s="113" t="s">
        <v>338</v>
      </c>
      <c r="C40" s="115" t="s">
        <v>339</v>
      </c>
      <c r="D40" s="45">
        <v>1164884</v>
      </c>
      <c r="E40" s="45">
        <v>942046.0944010998</v>
      </c>
      <c r="F40" s="45">
        <v>197488.22821470088</v>
      </c>
      <c r="G40" s="45">
        <v>25330.146332603057</v>
      </c>
      <c r="H40" s="45">
        <v>0</v>
      </c>
      <c r="I40" s="45">
        <v>19.531051596172762</v>
      </c>
      <c r="J40" s="45">
        <v>0</v>
      </c>
      <c r="K40" s="45">
        <v>942046.0944010998</v>
      </c>
      <c r="L40" s="45">
        <v>137640.20336112852</v>
      </c>
      <c r="M40" s="45">
        <v>59848.02485357238</v>
      </c>
      <c r="N40" s="45">
        <v>0</v>
      </c>
      <c r="O40" s="45">
        <v>25330.146332603057</v>
      </c>
      <c r="P40" s="45">
        <v>0</v>
      </c>
      <c r="Q40" s="45">
        <v>0</v>
      </c>
      <c r="R40" s="45">
        <v>0</v>
      </c>
      <c r="S40" s="45">
        <v>19.531051596172762</v>
      </c>
      <c r="T40" s="45">
        <v>0</v>
      </c>
      <c r="U40" s="45"/>
      <c r="V40" s="45"/>
      <c r="W40" s="45"/>
      <c r="X40" s="45"/>
      <c r="Y40" s="45"/>
      <c r="Z40" s="45"/>
      <c r="AA40" s="45"/>
      <c r="AB40"/>
      <c r="AC40"/>
      <c r="AD40"/>
      <c r="AE40"/>
      <c r="AF40"/>
      <c r="AG40"/>
      <c r="AH40"/>
      <c r="AI40"/>
      <c r="AJ40"/>
      <c r="AK40"/>
      <c r="AL40"/>
      <c r="AM40"/>
      <c r="AN40"/>
    </row>
    <row r="41" spans="1:40" ht="11.25">
      <c r="A41" s="102">
        <v>27</v>
      </c>
      <c r="B41" s="113" t="s">
        <v>340</v>
      </c>
      <c r="C41" s="115" t="s">
        <v>341</v>
      </c>
      <c r="D41" s="45">
        <v>574137</v>
      </c>
      <c r="E41" s="45">
        <v>468794.2460481191</v>
      </c>
      <c r="F41" s="45">
        <v>103078.9387861297</v>
      </c>
      <c r="G41" s="45">
        <v>2258.0527584295905</v>
      </c>
      <c r="H41" s="45">
        <v>0</v>
      </c>
      <c r="I41" s="45">
        <v>5.762407321573001</v>
      </c>
      <c r="J41" s="45">
        <v>0</v>
      </c>
      <c r="K41" s="45">
        <v>468794.2460481191</v>
      </c>
      <c r="L41" s="45">
        <v>97347.00972939233</v>
      </c>
      <c r="M41" s="45">
        <v>5731.929056737375</v>
      </c>
      <c r="N41" s="45">
        <v>206.73550930350567</v>
      </c>
      <c r="O41" s="45">
        <v>2051.317249126085</v>
      </c>
      <c r="P41" s="45">
        <v>0</v>
      </c>
      <c r="Q41" s="45">
        <v>0</v>
      </c>
      <c r="R41" s="45">
        <v>0</v>
      </c>
      <c r="S41" s="45">
        <v>5.762407321573001</v>
      </c>
      <c r="T41" s="45">
        <v>0</v>
      </c>
      <c r="U41" s="45"/>
      <c r="V41" s="45"/>
      <c r="W41" s="45"/>
      <c r="X41" s="45"/>
      <c r="Y41" s="45"/>
      <c r="Z41" s="45"/>
      <c r="AA41" s="45"/>
      <c r="AB41"/>
      <c r="AC41"/>
      <c r="AD41"/>
      <c r="AE41"/>
      <c r="AF41"/>
      <c r="AG41"/>
      <c r="AH41"/>
      <c r="AI41"/>
      <c r="AJ41"/>
      <c r="AK41"/>
      <c r="AL41"/>
      <c r="AM41"/>
      <c r="AN41"/>
    </row>
    <row r="42" spans="1:40" ht="11.25">
      <c r="A42" s="102">
        <v>28</v>
      </c>
      <c r="B42" s="113" t="s">
        <v>353</v>
      </c>
      <c r="C42" s="115" t="s">
        <v>354</v>
      </c>
      <c r="D42" s="45">
        <v>334428</v>
      </c>
      <c r="E42" s="45">
        <v>278857.590800478</v>
      </c>
      <c r="F42" s="45">
        <v>49544.97335855911</v>
      </c>
      <c r="G42" s="45">
        <v>2606.807542400976</v>
      </c>
      <c r="H42" s="45">
        <v>3416.09140591293</v>
      </c>
      <c r="I42" s="45">
        <v>2.5368926490001433</v>
      </c>
      <c r="J42" s="45">
        <v>0</v>
      </c>
      <c r="K42" s="45">
        <v>278857.590800478</v>
      </c>
      <c r="L42" s="45">
        <v>47398.54361665077</v>
      </c>
      <c r="M42" s="45">
        <v>2146.4297419083364</v>
      </c>
      <c r="N42" s="45">
        <v>741.5756872884774</v>
      </c>
      <c r="O42" s="45">
        <v>1524.8944965416558</v>
      </c>
      <c r="P42" s="45">
        <v>340.3373585708426</v>
      </c>
      <c r="Q42" s="45">
        <v>2962.0494558640326</v>
      </c>
      <c r="R42" s="45">
        <v>454.0419500488973</v>
      </c>
      <c r="S42" s="45">
        <v>2.5368926490001433</v>
      </c>
      <c r="T42" s="45">
        <v>0</v>
      </c>
      <c r="U42" s="45"/>
      <c r="V42" s="45"/>
      <c r="W42" s="45"/>
      <c r="X42" s="45"/>
      <c r="Y42" s="45"/>
      <c r="Z42" s="45"/>
      <c r="AA42" s="45"/>
      <c r="AB42"/>
      <c r="AC42"/>
      <c r="AD42"/>
      <c r="AE42"/>
      <c r="AF42"/>
      <c r="AG42"/>
      <c r="AH42"/>
      <c r="AI42"/>
      <c r="AJ42"/>
      <c r="AK42"/>
      <c r="AL42"/>
      <c r="AM42"/>
      <c r="AN42"/>
    </row>
    <row r="43" spans="1:40" ht="11.25">
      <c r="A43" s="102">
        <v>29</v>
      </c>
      <c r="B43" s="113" t="s">
        <v>356</v>
      </c>
      <c r="C43" s="115" t="s">
        <v>357</v>
      </c>
      <c r="D43" s="45">
        <v>9438552</v>
      </c>
      <c r="E43" s="45">
        <v>7725504.688433538</v>
      </c>
      <c r="F43" s="45">
        <v>1601094.4385803516</v>
      </c>
      <c r="G43" s="45">
        <v>70978.54184013495</v>
      </c>
      <c r="H43" s="45">
        <v>40963.92602366448</v>
      </c>
      <c r="I43" s="45">
        <v>10.405122310362083</v>
      </c>
      <c r="J43" s="45">
        <v>0</v>
      </c>
      <c r="K43" s="45">
        <v>7725504.688433538</v>
      </c>
      <c r="L43" s="45">
        <v>1516092.9134025418</v>
      </c>
      <c r="M43" s="45">
        <v>85001.52517780992</v>
      </c>
      <c r="N43" s="45">
        <v>19342.081862732077</v>
      </c>
      <c r="O43" s="45">
        <v>47090.462040005674</v>
      </c>
      <c r="P43" s="45">
        <v>4545.997937397194</v>
      </c>
      <c r="Q43" s="45">
        <v>34619.922951036715</v>
      </c>
      <c r="R43" s="45">
        <v>6344.003072627761</v>
      </c>
      <c r="S43" s="45">
        <v>10.405122310362083</v>
      </c>
      <c r="T43" s="45">
        <v>0</v>
      </c>
      <c r="U43" s="45"/>
      <c r="V43" s="45"/>
      <c r="W43" s="45"/>
      <c r="X43" s="45"/>
      <c r="Y43" s="45"/>
      <c r="Z43" s="45"/>
      <c r="AA43" s="45"/>
      <c r="AB43"/>
      <c r="AC43"/>
      <c r="AD43"/>
      <c r="AE43"/>
      <c r="AF43"/>
      <c r="AG43"/>
      <c r="AH43"/>
      <c r="AI43"/>
      <c r="AJ43"/>
      <c r="AK43"/>
      <c r="AL43"/>
      <c r="AM43"/>
      <c r="AN43"/>
    </row>
    <row r="44" spans="1:40" ht="11.25">
      <c r="A44" s="102">
        <v>30</v>
      </c>
      <c r="B44" s="113" t="s">
        <v>359</v>
      </c>
      <c r="C44" s="115" t="s">
        <v>360</v>
      </c>
      <c r="D44" s="45">
        <v>252887</v>
      </c>
      <c r="E44" s="45">
        <v>3973</v>
      </c>
      <c r="F44" s="45">
        <v>181789.9</v>
      </c>
      <c r="G44" s="45">
        <v>43753.9</v>
      </c>
      <c r="H44" s="45">
        <v>23319.3</v>
      </c>
      <c r="I44" s="45">
        <v>50.9</v>
      </c>
      <c r="J44" s="45">
        <v>0</v>
      </c>
      <c r="K44" s="45">
        <v>3973</v>
      </c>
      <c r="L44" s="45">
        <v>163707.7</v>
      </c>
      <c r="M44" s="45">
        <v>18082.2</v>
      </c>
      <c r="N44" s="45">
        <v>9474.1</v>
      </c>
      <c r="O44" s="45">
        <v>33363</v>
      </c>
      <c r="P44" s="45">
        <v>916.8</v>
      </c>
      <c r="Q44" s="45">
        <v>19409.5</v>
      </c>
      <c r="R44" s="45">
        <v>3909.8</v>
      </c>
      <c r="S44" s="45">
        <v>50.9</v>
      </c>
      <c r="T44" s="45">
        <v>0</v>
      </c>
      <c r="U44" s="45"/>
      <c r="V44" s="45"/>
      <c r="W44" s="45"/>
      <c r="X44" s="45"/>
      <c r="Y44" s="45"/>
      <c r="Z44" s="45"/>
      <c r="AA44" s="45"/>
      <c r="AB44"/>
      <c r="AC44"/>
      <c r="AD44"/>
      <c r="AE44"/>
      <c r="AF44"/>
      <c r="AG44"/>
      <c r="AH44"/>
      <c r="AI44"/>
      <c r="AJ44"/>
      <c r="AK44"/>
      <c r="AL44"/>
      <c r="AM44"/>
      <c r="AN44"/>
    </row>
    <row r="45" spans="1:40" s="93" customFormat="1" ht="11.25">
      <c r="A45" s="65">
        <v>31</v>
      </c>
      <c r="B45" s="87" t="s">
        <v>514</v>
      </c>
      <c r="C45" s="65" t="s">
        <v>363</v>
      </c>
      <c r="D45" s="45">
        <v>7936156</v>
      </c>
      <c r="E45" s="45">
        <v>7306482.084119107</v>
      </c>
      <c r="F45" s="45">
        <v>620067.4154100656</v>
      </c>
      <c r="G45" s="45">
        <v>7813.960304129287</v>
      </c>
      <c r="H45" s="45">
        <v>1704.1755105936247</v>
      </c>
      <c r="I45" s="45">
        <v>88.36465610485462</v>
      </c>
      <c r="J45" s="45">
        <v>0</v>
      </c>
      <c r="K45" s="45">
        <v>7306482.084119107</v>
      </c>
      <c r="L45" s="45">
        <v>603126.6484825349</v>
      </c>
      <c r="M45" s="45">
        <v>16940.766927530698</v>
      </c>
      <c r="N45" s="45">
        <v>479.6938474263536</v>
      </c>
      <c r="O45" s="45">
        <v>7170.160666793918</v>
      </c>
      <c r="P45" s="45">
        <v>164.10578990901573</v>
      </c>
      <c r="Q45" s="45">
        <v>1514.822676083222</v>
      </c>
      <c r="R45" s="45">
        <v>189.35283451040274</v>
      </c>
      <c r="S45" s="45">
        <v>88.36465610485462</v>
      </c>
      <c r="T45" s="45">
        <v>0</v>
      </c>
      <c r="U45" s="45"/>
      <c r="V45" s="45"/>
      <c r="W45" s="45"/>
      <c r="X45" s="45"/>
      <c r="Y45" s="45"/>
      <c r="Z45" s="45"/>
      <c r="AA45" s="45"/>
      <c r="AB45"/>
      <c r="AC45"/>
      <c r="AD45"/>
      <c r="AE45"/>
      <c r="AF45"/>
      <c r="AG45"/>
      <c r="AH45"/>
      <c r="AI45"/>
      <c r="AJ45"/>
      <c r="AK45"/>
      <c r="AL45"/>
      <c r="AM45"/>
      <c r="AN45"/>
    </row>
    <row r="46" spans="1:40" s="93" customFormat="1" ht="33.75">
      <c r="A46" s="65">
        <v>32</v>
      </c>
      <c r="B46" s="87" t="s">
        <v>515</v>
      </c>
      <c r="C46" s="64" t="s">
        <v>516</v>
      </c>
      <c r="D46" s="45">
        <f aca="true" t="shared" si="6" ref="D46:T46">(D37+D38+D39+D40+D41+D42+D43+D44+D45)</f>
        <v>29622709</v>
      </c>
      <c r="E46" s="45">
        <f t="shared" si="6"/>
        <v>25343652.684355408</v>
      </c>
      <c r="F46" s="45">
        <f t="shared" si="6"/>
        <v>4017239.8820322426</v>
      </c>
      <c r="G46" s="45">
        <f t="shared" si="6"/>
        <v>179066.8561724235</v>
      </c>
      <c r="H46" s="45">
        <f t="shared" si="6"/>
        <v>82495.64815422485</v>
      </c>
      <c r="I46" s="45">
        <f t="shared" si="6"/>
        <v>253.92928570202574</v>
      </c>
      <c r="J46" s="45">
        <f t="shared" si="6"/>
        <v>0</v>
      </c>
      <c r="K46" s="45">
        <f t="shared" si="6"/>
        <v>25343652.684355408</v>
      </c>
      <c r="L46" s="45">
        <f t="shared" si="6"/>
        <v>3774678.8959535207</v>
      </c>
      <c r="M46" s="45">
        <f t="shared" si="6"/>
        <v>242560.98607872234</v>
      </c>
      <c r="N46" s="45">
        <f t="shared" si="6"/>
        <v>33931.551807406926</v>
      </c>
      <c r="O46" s="45">
        <f t="shared" si="6"/>
        <v>137020.18643673274</v>
      </c>
      <c r="P46" s="45">
        <f t="shared" si="6"/>
        <v>8115.117928283795</v>
      </c>
      <c r="Q46" s="45">
        <f t="shared" si="6"/>
        <v>68858.9878837422</v>
      </c>
      <c r="R46" s="45">
        <f t="shared" si="6"/>
        <v>13636.660270482647</v>
      </c>
      <c r="S46" s="45">
        <f t="shared" si="6"/>
        <v>253.92928570202574</v>
      </c>
      <c r="T46" s="45">
        <f t="shared" si="6"/>
        <v>0</v>
      </c>
      <c r="U46" s="45"/>
      <c r="V46" s="45"/>
      <c r="W46" s="45"/>
      <c r="X46" s="45"/>
      <c r="Y46" s="45"/>
      <c r="Z46" s="45"/>
      <c r="AA46" s="45"/>
      <c r="AB46"/>
      <c r="AC46"/>
      <c r="AD46"/>
      <c r="AE46"/>
      <c r="AF46"/>
      <c r="AG46"/>
      <c r="AH46"/>
      <c r="AI46"/>
      <c r="AJ46"/>
      <c r="AK46"/>
      <c r="AL46"/>
      <c r="AM46"/>
      <c r="AN46"/>
    </row>
    <row r="47" spans="1:40" s="93" customFormat="1" ht="11.25">
      <c r="A47" s="65"/>
      <c r="C47" s="6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/>
      <c r="AC47"/>
      <c r="AD47"/>
      <c r="AE47"/>
      <c r="AF47"/>
      <c r="AG47"/>
      <c r="AH47"/>
      <c r="AI47"/>
      <c r="AJ47"/>
      <c r="AK47"/>
      <c r="AL47"/>
      <c r="AM47"/>
      <c r="AN47"/>
    </row>
    <row r="48" spans="1:40" s="93" customFormat="1" ht="11.25">
      <c r="A48" s="65">
        <v>33</v>
      </c>
      <c r="B48" s="93" t="s">
        <v>517</v>
      </c>
      <c r="C48" s="65" t="s">
        <v>518</v>
      </c>
      <c r="D48" s="45">
        <v>32863741.798830003</v>
      </c>
      <c r="E48" s="45">
        <v>21929147.737536576</v>
      </c>
      <c r="F48" s="45">
        <v>6417017.902163738</v>
      </c>
      <c r="G48" s="45">
        <v>1165098.5418029665</v>
      </c>
      <c r="H48" s="45">
        <v>2989481.6385528594</v>
      </c>
      <c r="I48" s="45">
        <v>22244.911682597478</v>
      </c>
      <c r="J48" s="45">
        <v>340751.0670912619</v>
      </c>
      <c r="K48" s="45">
        <v>21929147.737536576</v>
      </c>
      <c r="L48" s="45">
        <v>5427720.503172377</v>
      </c>
      <c r="M48" s="45">
        <v>989297.398991361</v>
      </c>
      <c r="N48" s="45">
        <v>262237.52571998135</v>
      </c>
      <c r="O48" s="45">
        <v>452305.7897886839</v>
      </c>
      <c r="P48" s="45">
        <v>450555.2262943012</v>
      </c>
      <c r="Q48" s="45">
        <v>2444365.257568766</v>
      </c>
      <c r="R48" s="45">
        <v>545116.3809840928</v>
      </c>
      <c r="S48" s="45">
        <v>22244.911682597478</v>
      </c>
      <c r="T48" s="45">
        <v>340751.0670912619</v>
      </c>
      <c r="U48" s="45"/>
      <c r="V48" s="45"/>
      <c r="W48" s="45"/>
      <c r="X48" s="45"/>
      <c r="Y48" s="45"/>
      <c r="Z48" s="45"/>
      <c r="AA48" s="45"/>
      <c r="AB48"/>
      <c r="AC48"/>
      <c r="AD48"/>
      <c r="AE48"/>
      <c r="AF48"/>
      <c r="AG48"/>
      <c r="AH48"/>
      <c r="AI48"/>
      <c r="AJ48"/>
      <c r="AK48"/>
      <c r="AL48"/>
      <c r="AM48"/>
      <c r="AN48"/>
    </row>
    <row r="49" spans="1:40" s="93" customFormat="1" ht="11.25">
      <c r="A49" s="65">
        <v>34</v>
      </c>
      <c r="B49" s="114" t="s">
        <v>519</v>
      </c>
      <c r="C49" s="65" t="s">
        <v>520</v>
      </c>
      <c r="D49" s="45">
        <v>50602362.10621999</v>
      </c>
      <c r="E49" s="45">
        <v>38815767.8926095</v>
      </c>
      <c r="F49" s="45">
        <v>9027443.85491328</v>
      </c>
      <c r="G49" s="45">
        <v>954972.2621067885</v>
      </c>
      <c r="H49" s="45">
        <v>969934.9160365919</v>
      </c>
      <c r="I49" s="45">
        <v>66168.7898525599</v>
      </c>
      <c r="J49" s="45">
        <v>768074.3907012802</v>
      </c>
      <c r="K49" s="45">
        <v>38815767.8926095</v>
      </c>
      <c r="L49" s="45">
        <v>7974937.378235328</v>
      </c>
      <c r="M49" s="45">
        <v>1052506.4766779519</v>
      </c>
      <c r="N49" s="45">
        <v>238969.7101968574</v>
      </c>
      <c r="O49" s="45">
        <v>493712.45615325327</v>
      </c>
      <c r="P49" s="45">
        <v>222290.0957566778</v>
      </c>
      <c r="Q49" s="45">
        <v>782574.7101469676</v>
      </c>
      <c r="R49" s="45">
        <v>187360.20588962437</v>
      </c>
      <c r="S49" s="45">
        <v>66168.7898525599</v>
      </c>
      <c r="T49" s="45">
        <v>768074.3907012802</v>
      </c>
      <c r="U49" s="45"/>
      <c r="V49" s="45"/>
      <c r="W49" s="45"/>
      <c r="X49" s="45"/>
      <c r="Y49" s="45"/>
      <c r="Z49" s="45"/>
      <c r="AA49" s="45"/>
      <c r="AB49"/>
      <c r="AC49"/>
      <c r="AD49"/>
      <c r="AE49"/>
      <c r="AF49"/>
      <c r="AG49"/>
      <c r="AH49"/>
      <c r="AI49"/>
      <c r="AJ49"/>
      <c r="AK49"/>
      <c r="AL49"/>
      <c r="AM49"/>
      <c r="AN49"/>
    </row>
    <row r="50" spans="1:40" s="93" customFormat="1" ht="11.25">
      <c r="A50" s="65">
        <v>35</v>
      </c>
      <c r="B50" s="93" t="s">
        <v>521</v>
      </c>
      <c r="C50" s="64" t="s">
        <v>522</v>
      </c>
      <c r="D50" s="45">
        <f aca="true" t="shared" si="7" ref="D50:T50">((D46/D49)*D48)</f>
        <v>19238490.44663894</v>
      </c>
      <c r="E50" s="45">
        <f t="shared" si="7"/>
        <v>14318013.892232245</v>
      </c>
      <c r="F50" s="45">
        <f t="shared" si="7"/>
        <v>2855592.4195813993</v>
      </c>
      <c r="G50" s="45">
        <f t="shared" si="7"/>
        <v>218467.63648555303</v>
      </c>
      <c r="H50" s="45">
        <f t="shared" si="7"/>
        <v>254263.6844390787</v>
      </c>
      <c r="I50" s="45">
        <f t="shared" si="7"/>
        <v>85.36705215031364</v>
      </c>
      <c r="J50" s="45">
        <f t="shared" si="7"/>
        <v>0</v>
      </c>
      <c r="K50" s="45">
        <f t="shared" si="7"/>
        <v>14318013.892232245</v>
      </c>
      <c r="L50" s="45">
        <f t="shared" si="7"/>
        <v>2569036.10207313</v>
      </c>
      <c r="M50" s="45">
        <f t="shared" si="7"/>
        <v>227993.80140810736</v>
      </c>
      <c r="N50" s="45">
        <f t="shared" si="7"/>
        <v>37235.372560328644</v>
      </c>
      <c r="O50" s="45">
        <f t="shared" si="7"/>
        <v>125528.5801904529</v>
      </c>
      <c r="P50" s="45">
        <f t="shared" si="7"/>
        <v>16448.365736389347</v>
      </c>
      <c r="Q50" s="45">
        <f t="shared" si="7"/>
        <v>215080.44595864616</v>
      </c>
      <c r="R50" s="45">
        <f t="shared" si="7"/>
        <v>39675.27074417416</v>
      </c>
      <c r="S50" s="45">
        <f t="shared" si="7"/>
        <v>85.36705215031364</v>
      </c>
      <c r="T50" s="45">
        <f t="shared" si="7"/>
        <v>0</v>
      </c>
      <c r="U50" s="45"/>
      <c r="V50" s="45"/>
      <c r="W50" s="45"/>
      <c r="X50" s="45"/>
      <c r="Y50" s="45"/>
      <c r="Z50" s="45"/>
      <c r="AA50" s="45"/>
      <c r="AB50"/>
      <c r="AC50"/>
      <c r="AD50"/>
      <c r="AE50"/>
      <c r="AF50"/>
      <c r="AG50"/>
      <c r="AH50"/>
      <c r="AI50"/>
      <c r="AJ50"/>
      <c r="AK50"/>
      <c r="AL50"/>
      <c r="AM50"/>
      <c r="AN50"/>
    </row>
    <row r="51" spans="1:40" s="93" customFormat="1" ht="11.25">
      <c r="A51" s="65"/>
      <c r="C51" s="64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/>
      <c r="AC51"/>
      <c r="AD51"/>
      <c r="AE51"/>
      <c r="AF51"/>
      <c r="AG51"/>
      <c r="AH51"/>
      <c r="AI51"/>
      <c r="AJ51"/>
      <c r="AK51"/>
      <c r="AL51"/>
      <c r="AM51"/>
      <c r="AN51"/>
    </row>
    <row r="52" spans="1:40" s="93" customFormat="1" ht="11.25">
      <c r="A52" s="102">
        <v>36</v>
      </c>
      <c r="B52" s="114" t="s">
        <v>523</v>
      </c>
      <c r="C52" s="115" t="s">
        <v>459</v>
      </c>
      <c r="D52" s="45">
        <v>42327571.7</v>
      </c>
      <c r="E52" s="45">
        <v>29369277.113743134</v>
      </c>
      <c r="F52" s="45">
        <v>10110448.959787447</v>
      </c>
      <c r="G52" s="45">
        <v>1451801.2827872655</v>
      </c>
      <c r="H52" s="45">
        <v>1393096.8795715342</v>
      </c>
      <c r="I52" s="45">
        <v>2947.4641106275235</v>
      </c>
      <c r="J52" s="45">
        <v>0</v>
      </c>
      <c r="K52" s="45">
        <v>29369277.113743134</v>
      </c>
      <c r="L52" s="45">
        <v>8146565.353633614</v>
      </c>
      <c r="M52" s="45">
        <v>1963883.606153832</v>
      </c>
      <c r="N52" s="45">
        <v>378134.8389922066</v>
      </c>
      <c r="O52" s="45">
        <v>805157.0611859913</v>
      </c>
      <c r="P52" s="45">
        <v>268509.38260906766</v>
      </c>
      <c r="Q52" s="45">
        <v>1110040.8649243335</v>
      </c>
      <c r="R52" s="45">
        <v>283056.01464720047</v>
      </c>
      <c r="S52" s="45">
        <v>2947.4641106275235</v>
      </c>
      <c r="T52" s="45">
        <v>0</v>
      </c>
      <c r="U52" s="45"/>
      <c r="V52" s="45"/>
      <c r="W52" s="45"/>
      <c r="X52" s="45"/>
      <c r="Y52" s="45"/>
      <c r="Z52" s="45"/>
      <c r="AA52" s="45"/>
      <c r="AB52"/>
      <c r="AC52"/>
      <c r="AD52"/>
      <c r="AE52"/>
      <c r="AF52"/>
      <c r="AG52"/>
      <c r="AH52"/>
      <c r="AI52"/>
      <c r="AJ52"/>
      <c r="AK52"/>
      <c r="AL52"/>
      <c r="AM52"/>
      <c r="AN52"/>
    </row>
    <row r="53" spans="1:40" ht="11.25">
      <c r="A53" s="102">
        <v>37</v>
      </c>
      <c r="B53" s="114" t="s">
        <v>524</v>
      </c>
      <c r="C53" s="115" t="s">
        <v>460</v>
      </c>
      <c r="D53" s="45">
        <v>8288007.3</v>
      </c>
      <c r="E53" s="45">
        <v>0</v>
      </c>
      <c r="F53" s="45">
        <v>0</v>
      </c>
      <c r="G53" s="45">
        <v>0</v>
      </c>
      <c r="H53" s="45">
        <v>0</v>
      </c>
      <c r="I53" s="45">
        <v>3585.3</v>
      </c>
      <c r="J53" s="45">
        <v>8284422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3585.3</v>
      </c>
      <c r="T53" s="45">
        <v>8284422</v>
      </c>
      <c r="U53" s="45"/>
      <c r="V53" s="45"/>
      <c r="W53" s="45"/>
      <c r="X53" s="45"/>
      <c r="Y53" s="45"/>
      <c r="Z53" s="45"/>
      <c r="AA53" s="45"/>
      <c r="AB53"/>
      <c r="AC53"/>
      <c r="AD53"/>
      <c r="AE53"/>
      <c r="AF53"/>
      <c r="AG53"/>
      <c r="AH53"/>
      <c r="AI53"/>
      <c r="AJ53"/>
      <c r="AK53"/>
      <c r="AL53"/>
      <c r="AM53"/>
      <c r="AN53"/>
    </row>
    <row r="54" spans="1:40" ht="11.25">
      <c r="A54" s="102">
        <v>38</v>
      </c>
      <c r="B54" s="113" t="s">
        <v>525</v>
      </c>
      <c r="C54" s="115" t="s">
        <v>526</v>
      </c>
      <c r="D54" s="45">
        <f aca="true" t="shared" si="8" ref="D54:T54">(D52+D53)</f>
        <v>50615579</v>
      </c>
      <c r="E54" s="45">
        <f t="shared" si="8"/>
        <v>29369277.113743134</v>
      </c>
      <c r="F54" s="45">
        <f t="shared" si="8"/>
        <v>10110448.959787447</v>
      </c>
      <c r="G54" s="45">
        <f t="shared" si="8"/>
        <v>1451801.2827872655</v>
      </c>
      <c r="H54" s="45">
        <f t="shared" si="8"/>
        <v>1393096.8795715342</v>
      </c>
      <c r="I54" s="45">
        <f t="shared" si="8"/>
        <v>6532.764110627524</v>
      </c>
      <c r="J54" s="45">
        <f t="shared" si="8"/>
        <v>8284422</v>
      </c>
      <c r="K54" s="45">
        <f t="shared" si="8"/>
        <v>29369277.113743134</v>
      </c>
      <c r="L54" s="45">
        <f t="shared" si="8"/>
        <v>8146565.353633614</v>
      </c>
      <c r="M54" s="45">
        <f t="shared" si="8"/>
        <v>1963883.606153832</v>
      </c>
      <c r="N54" s="45">
        <f t="shared" si="8"/>
        <v>378134.8389922066</v>
      </c>
      <c r="O54" s="45">
        <f t="shared" si="8"/>
        <v>805157.0611859913</v>
      </c>
      <c r="P54" s="45">
        <f t="shared" si="8"/>
        <v>268509.38260906766</v>
      </c>
      <c r="Q54" s="45">
        <f t="shared" si="8"/>
        <v>1110040.8649243335</v>
      </c>
      <c r="R54" s="45">
        <f t="shared" si="8"/>
        <v>283056.01464720047</v>
      </c>
      <c r="S54" s="45">
        <f t="shared" si="8"/>
        <v>6532.764110627524</v>
      </c>
      <c r="T54" s="45">
        <f t="shared" si="8"/>
        <v>8284422</v>
      </c>
      <c r="U54" s="45"/>
      <c r="V54" s="45"/>
      <c r="W54" s="45"/>
      <c r="X54" s="45"/>
      <c r="Y54" s="45"/>
      <c r="Z54" s="45"/>
      <c r="AA54" s="45"/>
      <c r="AB54"/>
      <c r="AC54"/>
      <c r="AD54"/>
      <c r="AE54"/>
      <c r="AF54"/>
      <c r="AG54"/>
      <c r="AH54"/>
      <c r="AI54"/>
      <c r="AJ54"/>
      <c r="AK54"/>
      <c r="AL54"/>
      <c r="AM54"/>
      <c r="AN54"/>
    </row>
    <row r="55" spans="1:40" s="93" customFormat="1" ht="11.25">
      <c r="A55" s="65">
        <v>39</v>
      </c>
      <c r="B55" s="93" t="s">
        <v>527</v>
      </c>
      <c r="C55" s="64" t="s">
        <v>528</v>
      </c>
      <c r="D55" s="45">
        <f aca="true" t="shared" si="9" ref="D55:T55">(D19/D25*D54)</f>
        <v>23409531.622347143</v>
      </c>
      <c r="E55" s="45">
        <f t="shared" si="9"/>
        <v>15706630.14185825</v>
      </c>
      <c r="F55" s="45">
        <f t="shared" si="9"/>
        <v>3801634.5016328692</v>
      </c>
      <c r="G55" s="45">
        <f t="shared" si="9"/>
        <v>542831.0396693208</v>
      </c>
      <c r="H55" s="45">
        <f t="shared" si="9"/>
        <v>239489.08457983827</v>
      </c>
      <c r="I55" s="45">
        <f t="shared" si="9"/>
        <v>1669.8238804395198</v>
      </c>
      <c r="J55" s="45">
        <f t="shared" si="9"/>
        <v>0</v>
      </c>
      <c r="K55" s="45">
        <f t="shared" si="9"/>
        <v>15706630.14185825</v>
      </c>
      <c r="L55" s="45">
        <f t="shared" si="9"/>
        <v>2933742.293152911</v>
      </c>
      <c r="M55" s="45">
        <f t="shared" si="9"/>
        <v>867892.2084799581</v>
      </c>
      <c r="N55" s="45">
        <f t="shared" si="9"/>
        <v>89414.36920711027</v>
      </c>
      <c r="O55" s="45">
        <f t="shared" si="9"/>
        <v>410487.01317776815</v>
      </c>
      <c r="P55" s="45">
        <f t="shared" si="9"/>
        <v>42929.65728444236</v>
      </c>
      <c r="Q55" s="45">
        <f t="shared" si="9"/>
        <v>207241.08839511874</v>
      </c>
      <c r="R55" s="45">
        <f t="shared" si="9"/>
        <v>32247.996184719435</v>
      </c>
      <c r="S55" s="45">
        <f t="shared" si="9"/>
        <v>1669.8238804395198</v>
      </c>
      <c r="T55" s="45">
        <f t="shared" si="9"/>
        <v>0</v>
      </c>
      <c r="U55" s="45"/>
      <c r="V55" s="45"/>
      <c r="W55" s="45"/>
      <c r="X55" s="45"/>
      <c r="Y55" s="45"/>
      <c r="Z55" s="45"/>
      <c r="AA55" s="45"/>
      <c r="AB55"/>
      <c r="AC55"/>
      <c r="AD55"/>
      <c r="AE55"/>
      <c r="AF55"/>
      <c r="AG55"/>
      <c r="AH55"/>
      <c r="AI55"/>
      <c r="AJ55"/>
      <c r="AK55"/>
      <c r="AL55"/>
      <c r="AM55"/>
      <c r="AN55"/>
    </row>
    <row r="56" spans="1:40" s="93" customFormat="1" ht="11.25">
      <c r="A56" s="65"/>
      <c r="C56" s="64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/>
      <c r="AC56"/>
      <c r="AD56"/>
      <c r="AE56"/>
      <c r="AF56"/>
      <c r="AG56"/>
      <c r="AH56"/>
      <c r="AI56"/>
      <c r="AJ56"/>
      <c r="AK56"/>
      <c r="AL56"/>
      <c r="AM56"/>
      <c r="AN56"/>
    </row>
    <row r="57" spans="1:40" s="93" customFormat="1" ht="11.25">
      <c r="A57" s="65">
        <v>40</v>
      </c>
      <c r="B57" s="93" t="s">
        <v>529</v>
      </c>
      <c r="C57" s="64" t="s">
        <v>530</v>
      </c>
      <c r="D57" s="45">
        <v>57876318.00000001</v>
      </c>
      <c r="E57" s="45">
        <v>34214899.96151915</v>
      </c>
      <c r="F57" s="45">
        <v>11738136.594806844</v>
      </c>
      <c r="G57" s="45">
        <v>1701340.5477591683</v>
      </c>
      <c r="H57" s="45">
        <v>1837581.7576414784</v>
      </c>
      <c r="I57" s="45">
        <v>8159.141658032932</v>
      </c>
      <c r="J57" s="45">
        <v>8376199.996615331</v>
      </c>
      <c r="K57" s="45">
        <v>34214899.96151915</v>
      </c>
      <c r="L57" s="45">
        <v>9521591.36209607</v>
      </c>
      <c r="M57" s="45">
        <v>2216545.232710774</v>
      </c>
      <c r="N57" s="45">
        <v>434606.6578887966</v>
      </c>
      <c r="O57" s="45">
        <v>915180.7591889149</v>
      </c>
      <c r="P57" s="45">
        <v>351553.1306814566</v>
      </c>
      <c r="Q57" s="45">
        <v>1463331.8510748537</v>
      </c>
      <c r="R57" s="45">
        <v>374249.90656662476</v>
      </c>
      <c r="S57" s="45">
        <v>8159.141658032932</v>
      </c>
      <c r="T57" s="45">
        <v>8376199.996615331</v>
      </c>
      <c r="U57" s="45"/>
      <c r="V57" s="45"/>
      <c r="W57" s="45"/>
      <c r="X57" s="45"/>
      <c r="Y57" s="45"/>
      <c r="Z57" s="45"/>
      <c r="AA57" s="45"/>
      <c r="AB57"/>
      <c r="AC57"/>
      <c r="AD57"/>
      <c r="AE57"/>
      <c r="AF57"/>
      <c r="AG57"/>
      <c r="AH57"/>
      <c r="AI57"/>
      <c r="AJ57"/>
      <c r="AK57"/>
      <c r="AL57"/>
      <c r="AM57"/>
      <c r="AN57"/>
    </row>
    <row r="58" spans="1:40" s="93" customFormat="1" ht="11.25">
      <c r="A58" s="65">
        <v>41</v>
      </c>
      <c r="B58" s="93" t="s">
        <v>531</v>
      </c>
      <c r="C58" s="64" t="s">
        <v>463</v>
      </c>
      <c r="D58" s="45">
        <v>4151424</v>
      </c>
      <c r="E58" s="45">
        <v>2964414.2034392515</v>
      </c>
      <c r="F58" s="45">
        <v>801482.2489610291</v>
      </c>
      <c r="G58" s="45">
        <v>112731.27271086558</v>
      </c>
      <c r="H58" s="45">
        <v>179495.7070686152</v>
      </c>
      <c r="I58" s="45">
        <v>1522.5712049075485</v>
      </c>
      <c r="J58" s="45">
        <v>91777.9966153311</v>
      </c>
      <c r="K58" s="45">
        <v>2964414.2034392515</v>
      </c>
      <c r="L58" s="45">
        <v>675352.3194794885</v>
      </c>
      <c r="M58" s="45">
        <v>126129.92948154046</v>
      </c>
      <c r="N58" s="45">
        <v>27450.93606392733</v>
      </c>
      <c r="O58" s="45">
        <v>54477.91495272354</v>
      </c>
      <c r="P58" s="45">
        <v>30802.42169421471</v>
      </c>
      <c r="Q58" s="45">
        <v>144969.2447117503</v>
      </c>
      <c r="R58" s="45">
        <v>34526.46235686485</v>
      </c>
      <c r="S58" s="45">
        <v>1522.5712049075485</v>
      </c>
      <c r="T58" s="45">
        <v>91777.9966153311</v>
      </c>
      <c r="U58" s="45"/>
      <c r="V58" s="45"/>
      <c r="W58" s="45"/>
      <c r="X58" s="45"/>
      <c r="Y58" s="45"/>
      <c r="Z58" s="45"/>
      <c r="AA58" s="45"/>
      <c r="AB58"/>
      <c r="AC58"/>
      <c r="AD58"/>
      <c r="AE58"/>
      <c r="AF58"/>
      <c r="AG58"/>
      <c r="AH58"/>
      <c r="AI58"/>
      <c r="AJ58"/>
      <c r="AK58"/>
      <c r="AL58"/>
      <c r="AM58"/>
      <c r="AN58"/>
    </row>
    <row r="59" spans="1:40" s="93" customFormat="1" ht="11.25">
      <c r="A59" s="65">
        <v>42</v>
      </c>
      <c r="B59" s="87" t="s">
        <v>532</v>
      </c>
      <c r="C59" s="64" t="s">
        <v>533</v>
      </c>
      <c r="D59" s="45">
        <f aca="true" t="shared" si="10" ref="D59:T59">(D57-D58)</f>
        <v>53724894.00000001</v>
      </c>
      <c r="E59" s="45">
        <f t="shared" si="10"/>
        <v>31250485.7580799</v>
      </c>
      <c r="F59" s="45">
        <f t="shared" si="10"/>
        <v>10936654.345845815</v>
      </c>
      <c r="G59" s="45">
        <f t="shared" si="10"/>
        <v>1588609.2750483027</v>
      </c>
      <c r="H59" s="45">
        <f t="shared" si="10"/>
        <v>1658086.0505728633</v>
      </c>
      <c r="I59" s="45">
        <f t="shared" si="10"/>
        <v>6636.570453125384</v>
      </c>
      <c r="J59" s="45">
        <f t="shared" si="10"/>
        <v>8284422</v>
      </c>
      <c r="K59" s="45">
        <f t="shared" si="10"/>
        <v>31250485.7580799</v>
      </c>
      <c r="L59" s="45">
        <f t="shared" si="10"/>
        <v>8846239.042616582</v>
      </c>
      <c r="M59" s="45">
        <f t="shared" si="10"/>
        <v>2090415.3032292337</v>
      </c>
      <c r="N59" s="45">
        <f t="shared" si="10"/>
        <v>407155.7218248693</v>
      </c>
      <c r="O59" s="45">
        <f t="shared" si="10"/>
        <v>860702.8442361914</v>
      </c>
      <c r="P59" s="45">
        <f t="shared" si="10"/>
        <v>320750.7089872419</v>
      </c>
      <c r="Q59" s="45">
        <f t="shared" si="10"/>
        <v>1318362.6063631033</v>
      </c>
      <c r="R59" s="45">
        <f t="shared" si="10"/>
        <v>339723.44420975994</v>
      </c>
      <c r="S59" s="45">
        <f t="shared" si="10"/>
        <v>6636.570453125384</v>
      </c>
      <c r="T59" s="45">
        <f t="shared" si="10"/>
        <v>8284422</v>
      </c>
      <c r="U59" s="45"/>
      <c r="V59" s="45"/>
      <c r="W59" s="45"/>
      <c r="X59" s="45"/>
      <c r="Y59" s="45"/>
      <c r="Z59" s="45"/>
      <c r="AA59" s="45"/>
      <c r="AB59"/>
      <c r="AC59"/>
      <c r="AD59"/>
      <c r="AE59"/>
      <c r="AF59"/>
      <c r="AG59"/>
      <c r="AH59"/>
      <c r="AI59"/>
      <c r="AJ59"/>
      <c r="AK59"/>
      <c r="AL59"/>
      <c r="AM59"/>
      <c r="AN59"/>
    </row>
    <row r="60" spans="1:40" s="93" customFormat="1" ht="11.25">
      <c r="A60" s="65">
        <v>43</v>
      </c>
      <c r="B60" s="93" t="s">
        <v>534</v>
      </c>
      <c r="C60" s="64" t="s">
        <v>535</v>
      </c>
      <c r="D60" s="45">
        <f aca="true" t="shared" si="11" ref="D60:T60">((D55/D59)*D58)</f>
        <v>1808898.7091490743</v>
      </c>
      <c r="E60" s="45">
        <f t="shared" si="11"/>
        <v>1489927.47956416</v>
      </c>
      <c r="F60" s="45">
        <f t="shared" si="11"/>
        <v>278599.1468454798</v>
      </c>
      <c r="G60" s="45">
        <f t="shared" si="11"/>
        <v>38520.50653992578</v>
      </c>
      <c r="H60" s="45">
        <f t="shared" si="11"/>
        <v>25925.833316685523</v>
      </c>
      <c r="I60" s="45">
        <f t="shared" si="11"/>
        <v>383.09331236390085</v>
      </c>
      <c r="J60" s="45">
        <f t="shared" si="11"/>
        <v>0</v>
      </c>
      <c r="K60" s="45">
        <f t="shared" si="11"/>
        <v>1489927.47956416</v>
      </c>
      <c r="L60" s="45">
        <f t="shared" si="11"/>
        <v>223971.9787008888</v>
      </c>
      <c r="M60" s="45">
        <f t="shared" si="11"/>
        <v>52366.23693103122</v>
      </c>
      <c r="N60" s="45">
        <f t="shared" si="11"/>
        <v>6028.425982323635</v>
      </c>
      <c r="O60" s="45">
        <f t="shared" si="11"/>
        <v>25981.645980200014</v>
      </c>
      <c r="P60" s="45">
        <f t="shared" si="11"/>
        <v>4122.632841681752</v>
      </c>
      <c r="Q60" s="45">
        <f t="shared" si="11"/>
        <v>22788.55901470164</v>
      </c>
      <c r="R60" s="45">
        <f t="shared" si="11"/>
        <v>3277.398852899213</v>
      </c>
      <c r="S60" s="45">
        <f t="shared" si="11"/>
        <v>383.09331236390085</v>
      </c>
      <c r="T60" s="45">
        <f t="shared" si="11"/>
        <v>0</v>
      </c>
      <c r="U60" s="45"/>
      <c r="V60" s="45"/>
      <c r="W60" s="45"/>
      <c r="X60" s="45"/>
      <c r="Y60" s="45"/>
      <c r="Z60" s="45"/>
      <c r="AA60" s="45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0" s="93" customFormat="1" ht="11.25">
      <c r="A61" s="65"/>
      <c r="C61" s="64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1:40" s="93" customFormat="1" ht="22.5">
      <c r="A62" s="65">
        <v>44</v>
      </c>
      <c r="B62" s="93" t="s">
        <v>536</v>
      </c>
      <c r="C62" s="64" t="s">
        <v>537</v>
      </c>
      <c r="D62" s="45">
        <f aca="true" t="shared" si="12" ref="D62:T62">(D46+D50+D55+D60)</f>
        <v>74079629.77813517</v>
      </c>
      <c r="E62" s="45">
        <f t="shared" si="12"/>
        <v>56858224.198010065</v>
      </c>
      <c r="F62" s="45">
        <f t="shared" si="12"/>
        <v>10953065.950091992</v>
      </c>
      <c r="G62" s="45">
        <f t="shared" si="12"/>
        <v>978886.0388672232</v>
      </c>
      <c r="H62" s="45">
        <f t="shared" si="12"/>
        <v>602174.2504898274</v>
      </c>
      <c r="I62" s="45">
        <f t="shared" si="12"/>
        <v>2392.21353065576</v>
      </c>
      <c r="J62" s="45">
        <f t="shared" si="12"/>
        <v>0</v>
      </c>
      <c r="K62" s="45">
        <f t="shared" si="12"/>
        <v>56858224.198010065</v>
      </c>
      <c r="L62" s="45">
        <f t="shared" si="12"/>
        <v>9501429.269880451</v>
      </c>
      <c r="M62" s="45">
        <f t="shared" si="12"/>
        <v>1390813.232897819</v>
      </c>
      <c r="N62" s="45">
        <f t="shared" si="12"/>
        <v>166609.71955716948</v>
      </c>
      <c r="O62" s="45">
        <f t="shared" si="12"/>
        <v>699017.4257851539</v>
      </c>
      <c r="P62" s="45">
        <f t="shared" si="12"/>
        <v>71615.77379079726</v>
      </c>
      <c r="Q62" s="45">
        <f t="shared" si="12"/>
        <v>513969.0812522087</v>
      </c>
      <c r="R62" s="45">
        <f t="shared" si="12"/>
        <v>88837.32605227546</v>
      </c>
      <c r="S62" s="45">
        <f t="shared" si="12"/>
        <v>2392.21353065576</v>
      </c>
      <c r="T62" s="45">
        <f t="shared" si="12"/>
        <v>0</v>
      </c>
      <c r="U62" s="45"/>
      <c r="V62" s="45"/>
      <c r="W62" s="45"/>
      <c r="X62" s="45"/>
      <c r="Y62" s="45"/>
      <c r="Z62" s="45"/>
      <c r="AA62" s="45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1:40" s="93" customFormat="1" ht="11.25">
      <c r="A63" s="65"/>
      <c r="C63" s="6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:40" s="93" customFormat="1" ht="11.25">
      <c r="A64" s="65">
        <v>45</v>
      </c>
      <c r="B64" s="93" t="s">
        <v>538</v>
      </c>
      <c r="C64" s="9" t="s">
        <v>493</v>
      </c>
      <c r="D64" s="45">
        <v>7544172</v>
      </c>
      <c r="E64" s="45">
        <v>6945600</v>
      </c>
      <c r="F64" s="45">
        <v>589440</v>
      </c>
      <c r="G64" s="45">
        <v>7428</v>
      </c>
      <c r="H64" s="45">
        <v>1620</v>
      </c>
      <c r="I64" s="45">
        <v>84</v>
      </c>
      <c r="J64" s="45">
        <v>0</v>
      </c>
      <c r="K64" s="45">
        <v>6945600</v>
      </c>
      <c r="L64" s="45">
        <v>573336</v>
      </c>
      <c r="M64" s="45">
        <v>16104</v>
      </c>
      <c r="N64" s="45">
        <v>456</v>
      </c>
      <c r="O64" s="45">
        <v>6816</v>
      </c>
      <c r="P64" s="45">
        <v>156</v>
      </c>
      <c r="Q64" s="45">
        <v>1440</v>
      </c>
      <c r="R64" s="45">
        <v>180</v>
      </c>
      <c r="S64" s="45">
        <v>84</v>
      </c>
      <c r="T64" s="45">
        <v>0</v>
      </c>
      <c r="U64" s="45"/>
      <c r="V64" s="45"/>
      <c r="W64" s="45"/>
      <c r="X64" s="45"/>
      <c r="Y64" s="45"/>
      <c r="Z64" s="45"/>
      <c r="AA64" s="45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spans="1:40" s="93" customFormat="1" ht="11.25">
      <c r="A65" s="65">
        <v>46</v>
      </c>
      <c r="B65" s="93" t="s">
        <v>539</v>
      </c>
      <c r="C65" s="136">
        <f>0.0912-(0.35*0.0383)</f>
        <v>0.077795</v>
      </c>
      <c r="D65" s="136">
        <f aca="true" t="shared" si="13" ref="D65:T65">$C$65</f>
        <v>0.077795</v>
      </c>
      <c r="E65" s="136">
        <f t="shared" si="13"/>
        <v>0.077795</v>
      </c>
      <c r="F65" s="136">
        <f t="shared" si="13"/>
        <v>0.077795</v>
      </c>
      <c r="G65" s="136">
        <f t="shared" si="13"/>
        <v>0.077795</v>
      </c>
      <c r="H65" s="136">
        <f t="shared" si="13"/>
        <v>0.077795</v>
      </c>
      <c r="I65" s="136">
        <f t="shared" si="13"/>
        <v>0.077795</v>
      </c>
      <c r="J65" s="136">
        <f t="shared" si="13"/>
        <v>0.077795</v>
      </c>
      <c r="K65" s="136">
        <f t="shared" si="13"/>
        <v>0.077795</v>
      </c>
      <c r="L65" s="136">
        <f t="shared" si="13"/>
        <v>0.077795</v>
      </c>
      <c r="M65" s="136">
        <f t="shared" si="13"/>
        <v>0.077795</v>
      </c>
      <c r="N65" s="136">
        <f t="shared" si="13"/>
        <v>0.077795</v>
      </c>
      <c r="O65" s="136">
        <f t="shared" si="13"/>
        <v>0.077795</v>
      </c>
      <c r="P65" s="136">
        <f t="shared" si="13"/>
        <v>0.077795</v>
      </c>
      <c r="Q65" s="136">
        <f t="shared" si="13"/>
        <v>0.077795</v>
      </c>
      <c r="R65" s="136">
        <f t="shared" si="13"/>
        <v>0.077795</v>
      </c>
      <c r="S65" s="136">
        <f t="shared" si="13"/>
        <v>0.077795</v>
      </c>
      <c r="T65" s="136">
        <f t="shared" si="13"/>
        <v>0.077795</v>
      </c>
      <c r="U65" s="45"/>
      <c r="V65" s="45"/>
      <c r="W65" s="45"/>
      <c r="X65" s="45"/>
      <c r="Y65" s="45"/>
      <c r="Z65" s="45"/>
      <c r="AA65" s="45"/>
      <c r="AB65"/>
      <c r="AC65"/>
      <c r="AD65"/>
      <c r="AE65"/>
      <c r="AF65"/>
      <c r="AG65"/>
      <c r="AH65"/>
      <c r="AI65"/>
      <c r="AJ65"/>
      <c r="AK65"/>
      <c r="AL65"/>
      <c r="AM65"/>
      <c r="AN65"/>
    </row>
    <row r="66" spans="1:40" s="93" customFormat="1" ht="11.25">
      <c r="A66" s="65">
        <v>47</v>
      </c>
      <c r="B66" s="93" t="s">
        <v>540</v>
      </c>
      <c r="C66" s="137">
        <v>0.5951708</v>
      </c>
      <c r="D66" s="137">
        <f aca="true" t="shared" si="14" ref="D66:T66">$C$66</f>
        <v>0.5951708</v>
      </c>
      <c r="E66" s="137">
        <f t="shared" si="14"/>
        <v>0.5951708</v>
      </c>
      <c r="F66" s="137">
        <f t="shared" si="14"/>
        <v>0.5951708</v>
      </c>
      <c r="G66" s="137">
        <f t="shared" si="14"/>
        <v>0.5951708</v>
      </c>
      <c r="H66" s="137">
        <f t="shared" si="14"/>
        <v>0.5951708</v>
      </c>
      <c r="I66" s="137">
        <f t="shared" si="14"/>
        <v>0.5951708</v>
      </c>
      <c r="J66" s="137">
        <f t="shared" si="14"/>
        <v>0.5951708</v>
      </c>
      <c r="K66" s="137">
        <f t="shared" si="14"/>
        <v>0.5951708</v>
      </c>
      <c r="L66" s="137">
        <f t="shared" si="14"/>
        <v>0.5951708</v>
      </c>
      <c r="M66" s="137">
        <f t="shared" si="14"/>
        <v>0.5951708</v>
      </c>
      <c r="N66" s="137">
        <f t="shared" si="14"/>
        <v>0.5951708</v>
      </c>
      <c r="O66" s="137">
        <f t="shared" si="14"/>
        <v>0.5951708</v>
      </c>
      <c r="P66" s="137">
        <f t="shared" si="14"/>
        <v>0.5951708</v>
      </c>
      <c r="Q66" s="137">
        <f t="shared" si="14"/>
        <v>0.5951708</v>
      </c>
      <c r="R66" s="137">
        <f t="shared" si="14"/>
        <v>0.5951708</v>
      </c>
      <c r="S66" s="137">
        <f t="shared" si="14"/>
        <v>0.5951708</v>
      </c>
      <c r="T66" s="137">
        <f t="shared" si="14"/>
        <v>0.5951708</v>
      </c>
      <c r="U66" s="45"/>
      <c r="V66" s="45"/>
      <c r="W66" s="45"/>
      <c r="X66" s="45"/>
      <c r="Y66" s="45"/>
      <c r="Z66" s="45"/>
      <c r="AA66" s="45"/>
      <c r="AB66"/>
      <c r="AC66"/>
      <c r="AD66"/>
      <c r="AE66"/>
      <c r="AF66"/>
      <c r="AG66"/>
      <c r="AH66"/>
      <c r="AI66"/>
      <c r="AJ66"/>
      <c r="AK66"/>
      <c r="AL66"/>
      <c r="AM66"/>
      <c r="AN66"/>
    </row>
    <row r="67" spans="1:40" s="93" customFormat="1" ht="11.25">
      <c r="A67" s="65">
        <v>48</v>
      </c>
      <c r="B67" s="87" t="s">
        <v>541</v>
      </c>
      <c r="C67" s="138">
        <f>1-0.35</f>
        <v>0.65</v>
      </c>
      <c r="D67" s="138">
        <f aca="true" t="shared" si="15" ref="D67:T67">$C$67</f>
        <v>0.65</v>
      </c>
      <c r="E67" s="138">
        <f t="shared" si="15"/>
        <v>0.65</v>
      </c>
      <c r="F67" s="138">
        <f t="shared" si="15"/>
        <v>0.65</v>
      </c>
      <c r="G67" s="138">
        <f t="shared" si="15"/>
        <v>0.65</v>
      </c>
      <c r="H67" s="138">
        <f t="shared" si="15"/>
        <v>0.65</v>
      </c>
      <c r="I67" s="138">
        <f t="shared" si="15"/>
        <v>0.65</v>
      </c>
      <c r="J67" s="138">
        <f t="shared" si="15"/>
        <v>0.65</v>
      </c>
      <c r="K67" s="138">
        <f t="shared" si="15"/>
        <v>0.65</v>
      </c>
      <c r="L67" s="138">
        <f t="shared" si="15"/>
        <v>0.65</v>
      </c>
      <c r="M67" s="138">
        <f t="shared" si="15"/>
        <v>0.65</v>
      </c>
      <c r="N67" s="138">
        <f t="shared" si="15"/>
        <v>0.65</v>
      </c>
      <c r="O67" s="138">
        <f t="shared" si="15"/>
        <v>0.65</v>
      </c>
      <c r="P67" s="138">
        <f t="shared" si="15"/>
        <v>0.65</v>
      </c>
      <c r="Q67" s="138">
        <f t="shared" si="15"/>
        <v>0.65</v>
      </c>
      <c r="R67" s="138">
        <f t="shared" si="15"/>
        <v>0.65</v>
      </c>
      <c r="S67" s="138">
        <f t="shared" si="15"/>
        <v>0.65</v>
      </c>
      <c r="T67" s="138">
        <f t="shared" si="15"/>
        <v>0.65</v>
      </c>
      <c r="U67" s="45"/>
      <c r="V67" s="45"/>
      <c r="W67" s="45"/>
      <c r="X67" s="45"/>
      <c r="Y67" s="45"/>
      <c r="Z67" s="45"/>
      <c r="AA67" s="45"/>
      <c r="AB67"/>
      <c r="AC67"/>
      <c r="AD67"/>
      <c r="AE67"/>
      <c r="AF67"/>
      <c r="AG67"/>
      <c r="AH67"/>
      <c r="AI67"/>
      <c r="AJ67"/>
      <c r="AK67"/>
      <c r="AL67"/>
      <c r="AM67"/>
      <c r="AN67"/>
    </row>
    <row r="68" spans="1:40" s="93" customFormat="1" ht="11.25">
      <c r="A68" s="65"/>
      <c r="C68" s="6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/>
      <c r="AC68"/>
      <c r="AD68"/>
      <c r="AE68"/>
      <c r="AF68"/>
      <c r="AG68"/>
      <c r="AH68"/>
      <c r="AI68"/>
      <c r="AJ68"/>
      <c r="AK68"/>
      <c r="AL68"/>
      <c r="AM68"/>
      <c r="AN68"/>
    </row>
    <row r="69" spans="1:40" s="93" customFormat="1" ht="22.5">
      <c r="A69" s="65">
        <v>49</v>
      </c>
      <c r="B69" s="87" t="s">
        <v>542</v>
      </c>
      <c r="C69" s="64" t="s">
        <v>543</v>
      </c>
      <c r="D69" s="139">
        <f aca="true" t="shared" si="16" ref="D69:S69">(((D34*D65)/D66)/D64)</f>
        <v>8.54408979556309</v>
      </c>
      <c r="E69" s="139">
        <f t="shared" si="16"/>
        <v>7.228680649644653</v>
      </c>
      <c r="F69" s="139">
        <f t="shared" si="16"/>
        <v>20.214057034938623</v>
      </c>
      <c r="G69" s="139">
        <f t="shared" si="16"/>
        <v>228.50224117317205</v>
      </c>
      <c r="H69" s="139">
        <f t="shared" si="16"/>
        <v>476.13414181794457</v>
      </c>
      <c r="I69" s="139">
        <f t="shared" si="16"/>
        <v>67.46029390872393</v>
      </c>
      <c r="J69" s="139" t="e">
        <f t="shared" si="16"/>
        <v>#DIV/0!</v>
      </c>
      <c r="K69" s="139">
        <f t="shared" si="16"/>
        <v>7.228680649644653</v>
      </c>
      <c r="L69" s="139">
        <f t="shared" si="16"/>
        <v>16.08154705212815</v>
      </c>
      <c r="M69" s="139">
        <f t="shared" si="16"/>
        <v>166.94096082264065</v>
      </c>
      <c r="N69" s="139">
        <f t="shared" si="16"/>
        <v>611.2714518802617</v>
      </c>
      <c r="O69" s="139">
        <f t="shared" si="16"/>
        <v>187.07161171975406</v>
      </c>
      <c r="P69" s="139">
        <f t="shared" si="16"/>
        <v>878.392048297521</v>
      </c>
      <c r="Q69" s="139">
        <f t="shared" si="16"/>
        <v>464.2314851657194</v>
      </c>
      <c r="R69" s="139">
        <f t="shared" si="16"/>
        <v>573.6132340114133</v>
      </c>
      <c r="S69" s="139">
        <f t="shared" si="16"/>
        <v>67.46029390872393</v>
      </c>
      <c r="T69" s="139"/>
      <c r="U69" s="45"/>
      <c r="V69" s="45"/>
      <c r="W69" s="45"/>
      <c r="X69" s="45"/>
      <c r="Y69" s="45"/>
      <c r="Z69" s="45"/>
      <c r="AA69" s="45"/>
      <c r="AB69"/>
      <c r="AC69"/>
      <c r="AD69"/>
      <c r="AE69"/>
      <c r="AF69"/>
      <c r="AG69"/>
      <c r="AH69"/>
      <c r="AI69"/>
      <c r="AJ69"/>
      <c r="AK69"/>
      <c r="AL69"/>
      <c r="AM69"/>
      <c r="AN69"/>
    </row>
    <row r="70" spans="1:40" s="93" customFormat="1" ht="11.25">
      <c r="A70" s="65"/>
      <c r="C70" s="65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45"/>
      <c r="V70" s="45"/>
      <c r="W70" s="45"/>
      <c r="X70" s="45"/>
      <c r="Y70" s="45"/>
      <c r="Z70" s="45"/>
      <c r="AA70" s="45"/>
      <c r="AB70"/>
      <c r="AC70"/>
      <c r="AD70"/>
      <c r="AE70"/>
      <c r="AF70"/>
      <c r="AG70"/>
      <c r="AH70"/>
      <c r="AI70"/>
      <c r="AJ70"/>
      <c r="AK70"/>
      <c r="AL70"/>
      <c r="AM70"/>
      <c r="AN70"/>
    </row>
    <row r="71" spans="1:40" s="93" customFormat="1" ht="22.5">
      <c r="A71" s="65">
        <v>50</v>
      </c>
      <c r="B71" s="87" t="s">
        <v>544</v>
      </c>
      <c r="C71" s="64" t="s">
        <v>545</v>
      </c>
      <c r="D71" s="139">
        <f aca="true" t="shared" si="17" ref="D71:S71">((D62*D67/D66)/D64)</f>
        <v>10.724053270779866</v>
      </c>
      <c r="E71" s="139">
        <f t="shared" si="17"/>
        <v>8.940365292033336</v>
      </c>
      <c r="F71" s="139">
        <f t="shared" si="17"/>
        <v>20.294008558502664</v>
      </c>
      <c r="G71" s="139">
        <f t="shared" si="17"/>
        <v>143.92358893240655</v>
      </c>
      <c r="H71" s="139">
        <f t="shared" si="17"/>
        <v>405.95594608562067</v>
      </c>
      <c r="I71" s="139">
        <f t="shared" si="17"/>
        <v>31.102292199271762</v>
      </c>
      <c r="J71" s="139" t="e">
        <f t="shared" si="17"/>
        <v>#DIV/0!</v>
      </c>
      <c r="K71" s="139">
        <f t="shared" si="17"/>
        <v>8.940365292033336</v>
      </c>
      <c r="L71" s="139">
        <f t="shared" si="17"/>
        <v>18.09887032165941</v>
      </c>
      <c r="M71" s="139">
        <f t="shared" si="17"/>
        <v>94.32065173743705</v>
      </c>
      <c r="N71" s="139">
        <f t="shared" si="17"/>
        <v>399.03154658691045</v>
      </c>
      <c r="O71" s="139">
        <f t="shared" si="17"/>
        <v>112.00313048938717</v>
      </c>
      <c r="P71" s="139">
        <f t="shared" si="17"/>
        <v>501.36709909433614</v>
      </c>
      <c r="Q71" s="139">
        <f t="shared" si="17"/>
        <v>389.80395629234084</v>
      </c>
      <c r="R71" s="139">
        <f t="shared" si="17"/>
        <v>539.0073827358003</v>
      </c>
      <c r="S71" s="139">
        <f t="shared" si="17"/>
        <v>31.102292199271762</v>
      </c>
      <c r="T71" s="139"/>
      <c r="U71" s="45"/>
      <c r="V71" s="45"/>
      <c r="W71" s="45"/>
      <c r="X71" s="45"/>
      <c r="Y71" s="45"/>
      <c r="Z71" s="45"/>
      <c r="AA71" s="45"/>
      <c r="AB71"/>
      <c r="AC71"/>
      <c r="AD71"/>
      <c r="AE71"/>
      <c r="AF71"/>
      <c r="AG71"/>
      <c r="AH71"/>
      <c r="AI71"/>
      <c r="AJ71"/>
      <c r="AK71"/>
      <c r="AL71"/>
      <c r="AM71"/>
      <c r="AN71"/>
    </row>
    <row r="72" spans="1:40" s="141" customFormat="1" ht="11.25">
      <c r="A72" s="140"/>
      <c r="B72" s="93"/>
      <c r="C72" s="65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45"/>
      <c r="V72" s="45"/>
      <c r="W72" s="45"/>
      <c r="X72" s="45"/>
      <c r="Y72" s="45"/>
      <c r="Z72" s="45"/>
      <c r="AA72" s="45"/>
      <c r="AB72"/>
      <c r="AC72"/>
      <c r="AD72"/>
      <c r="AE72"/>
      <c r="AF72"/>
      <c r="AG72"/>
      <c r="AH72"/>
      <c r="AI72"/>
      <c r="AJ72"/>
      <c r="AK72"/>
      <c r="AL72"/>
      <c r="AM72"/>
      <c r="AN72"/>
    </row>
    <row r="73" spans="1:40" s="93" customFormat="1" ht="11.25">
      <c r="A73" s="65">
        <v>51</v>
      </c>
      <c r="B73" s="93" t="s">
        <v>546</v>
      </c>
      <c r="C73" s="64" t="s">
        <v>547</v>
      </c>
      <c r="D73" s="139">
        <f aca="true" t="shared" si="18" ref="D73:S73">(D69+D71)</f>
        <v>19.268143066342958</v>
      </c>
      <c r="E73" s="139">
        <f t="shared" si="18"/>
        <v>16.16904594167799</v>
      </c>
      <c r="F73" s="139">
        <f t="shared" si="18"/>
        <v>40.50806559344129</v>
      </c>
      <c r="G73" s="139">
        <f t="shared" si="18"/>
        <v>372.4258301055786</v>
      </c>
      <c r="H73" s="139">
        <f t="shared" si="18"/>
        <v>882.0900879035653</v>
      </c>
      <c r="I73" s="139">
        <f t="shared" si="18"/>
        <v>98.56258610799568</v>
      </c>
      <c r="J73" s="139" t="e">
        <f t="shared" si="18"/>
        <v>#DIV/0!</v>
      </c>
      <c r="K73" s="139">
        <f t="shared" si="18"/>
        <v>16.16904594167799</v>
      </c>
      <c r="L73" s="139">
        <f t="shared" si="18"/>
        <v>34.18041737378756</v>
      </c>
      <c r="M73" s="139">
        <f t="shared" si="18"/>
        <v>261.2616125600777</v>
      </c>
      <c r="N73" s="139">
        <f t="shared" si="18"/>
        <v>1010.3029984671721</v>
      </c>
      <c r="O73" s="139">
        <f t="shared" si="18"/>
        <v>299.0747422091412</v>
      </c>
      <c r="P73" s="139">
        <f t="shared" si="18"/>
        <v>1379.7591473918571</v>
      </c>
      <c r="Q73" s="139">
        <f t="shared" si="18"/>
        <v>854.0354414580602</v>
      </c>
      <c r="R73" s="139">
        <f t="shared" si="18"/>
        <v>1112.6206167472137</v>
      </c>
      <c r="S73" s="139">
        <f t="shared" si="18"/>
        <v>98.56258610799568</v>
      </c>
      <c r="T73" s="139"/>
      <c r="U73" s="45"/>
      <c r="V73" s="45"/>
      <c r="W73" s="45"/>
      <c r="X73" s="45"/>
      <c r="Y73" s="45"/>
      <c r="Z73" s="45"/>
      <c r="AA73" s="45"/>
      <c r="AB73"/>
      <c r="AC73"/>
      <c r="AD73"/>
      <c r="AE73"/>
      <c r="AF73"/>
      <c r="AG73"/>
      <c r="AH73"/>
      <c r="AI73"/>
      <c r="AJ73"/>
      <c r="AK73"/>
      <c r="AL73"/>
      <c r="AM73"/>
      <c r="AN73"/>
    </row>
    <row r="94" ht="11.25">
      <c r="C94" s="142"/>
    </row>
  </sheetData>
  <printOptions horizontalCentered="1"/>
  <pageMargins left="0.5" right="0.5" top="2" bottom="1" header="1.5" footer="0.5"/>
  <pageSetup horizontalDpi="600" verticalDpi="600" orientation="landscape" scale="80" r:id="rId1"/>
  <headerFooter alignWithMargins="0">
    <oddHeader>&amp;CPuget Sound Energy
Cost Based Gas Basic Charge
Includes Revenue Deficiency and Excludes Gas Costs&amp;RDocket No. UG-04________
Exhibit No. _______ (CEP-4)
Page &amp;P+8 of &amp;N</oddHeader>
    <oddFooter>&amp;LIncludes Revenue Deficiency and Excludes Gas Costs
Cost Based Customer Charge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Rasanen</dc:creator>
  <cp:keywords/>
  <dc:description/>
  <cp:lastModifiedBy>Pam Rasanen</cp:lastModifiedBy>
  <cp:lastPrinted>2004-04-03T04:31:08Z</cp:lastPrinted>
  <dcterms:created xsi:type="dcterms:W3CDTF">2004-04-03T00:06:54Z</dcterms:created>
  <dcterms:modified xsi:type="dcterms:W3CDTF">2004-04-03T04:31:15Z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040640</vt:lpwstr>
  </property>
  <property fmtid="{D5CDD505-2E9C-101B-9397-08002B2CF9AE}" pid="6" name="IsConfidenti">
    <vt:lpwstr>0</vt:lpwstr>
  </property>
  <property fmtid="{D5CDD505-2E9C-101B-9397-08002B2CF9AE}" pid="7" name="Dat">
    <vt:lpwstr>2004-04-05T00:00:00Z</vt:lpwstr>
  </property>
  <property fmtid="{D5CDD505-2E9C-101B-9397-08002B2CF9AE}" pid="8" name="CaseTy">
    <vt:lpwstr>Tariff Revision</vt:lpwstr>
  </property>
  <property fmtid="{D5CDD505-2E9C-101B-9397-08002B2CF9AE}" pid="9" name="OpenedDa">
    <vt:lpwstr>2004-04-05T00:00:00Z</vt:lpwstr>
  </property>
  <property fmtid="{D5CDD505-2E9C-101B-9397-08002B2CF9AE}" pid="10" name="Pref">
    <vt:lpwstr>UG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