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aveExternalLinkValues="0" codeName="ThisWorkbook"/>
  <xr:revisionPtr revIDLastSave="0" documentId="13_ncr:1_{C0879956-ABA6-420B-BDFD-C867F9C86CA6}" xr6:coauthVersionLast="45" xr6:coauthVersionMax="45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Weather Title Sheet" sheetId="93" r:id="rId6"/>
    <sheet name="Weather Norm Adj" sheetId="87" r:id="rId7"/>
    <sheet name="Adj. Title Sheet" sheetId="94" r:id="rId8"/>
    <sheet name="Acct. Adj. Summary" sheetId="96" r:id="rId9"/>
    <sheet name="Promo Adv Adj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'Dec. St. of Operations'!$A$1:$E$61</definedName>
    <definedName name="_xlnm.Print_Area" localSheetId="9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Sheet'!$A$1:$I$55</definedName>
    <definedName name="_xlnm.Print_Area" localSheetId="6">'Weather Norm Adj'!$A$1:$F$35</definedName>
    <definedName name="_xlnm.Print_Area" localSheetId="5">'Weather Title Sheet'!$A$1:$C$20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2" l="1"/>
  <c r="D54" i="2" s="1"/>
  <c r="D12" i="25" l="1"/>
  <c r="E51" i="91" l="1"/>
  <c r="E29" i="91" s="1"/>
  <c r="E31" i="91" s="1"/>
  <c r="D51" i="91"/>
  <c r="D29" i="91" s="1"/>
  <c r="D31" i="91" s="1"/>
  <c r="D46" i="2" l="1"/>
  <c r="F14" i="87" l="1"/>
  <c r="D47" i="2" l="1"/>
  <c r="D35" i="2" l="1"/>
  <c r="F23" i="87" l="1"/>
  <c r="E33" i="87" l="1"/>
  <c r="F33" i="87" s="1"/>
  <c r="E30" i="87"/>
  <c r="F30" i="87" s="1"/>
  <c r="I26" i="2"/>
  <c r="I22" i="2"/>
  <c r="F35" i="87" l="1"/>
  <c r="E13" i="25" l="1"/>
  <c r="E35" i="87" l="1"/>
  <c r="E25" i="87"/>
  <c r="G47" i="2"/>
  <c r="F47" i="2"/>
  <c r="I46" i="2"/>
  <c r="I45" i="2"/>
  <c r="I44" i="2"/>
  <c r="I43" i="2"/>
  <c r="I42" i="2"/>
  <c r="I41" i="2"/>
  <c r="I40" i="2"/>
  <c r="F25" i="87" l="1"/>
  <c r="I32" i="2" l="1"/>
  <c r="G30" i="2" l="1"/>
  <c r="G29" i="2"/>
  <c r="I29" i="2" s="1"/>
  <c r="I30" i="2" l="1"/>
  <c r="I27" i="2" l="1"/>
  <c r="F21" i="2" l="1"/>
  <c r="G20" i="2"/>
  <c r="G28" i="2" s="1"/>
  <c r="D20" i="2"/>
  <c r="I19" i="2"/>
  <c r="I18" i="2"/>
  <c r="F17" i="2"/>
  <c r="F20" i="2" s="1"/>
  <c r="I17" i="2" l="1"/>
  <c r="I20" i="2" s="1"/>
  <c r="F33" i="2"/>
  <c r="I33" i="2" s="1"/>
  <c r="F28" i="2"/>
  <c r="F23" i="2"/>
  <c r="F34" i="2" s="1"/>
  <c r="G23" i="2" l="1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<sst xmlns="http://schemas.openxmlformats.org/spreadsheetml/2006/main" count="189" uniqueCount="155">
  <si>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</si>
  <si>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</si>
  <si>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</si>
  <si>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</si>
  <si>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</si>
  <si>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</si>
  <si>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</si>
  <si>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</si>
  <si>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</si>
  <si>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</si>
  <si>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</si>
  <si>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</si>
  <si>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</si>
  <si>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</si>
  <si>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</si>
  <si>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</si>
  <si>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</si>
  <si>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</si>
  <si>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</si>
  <si>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</si>
  <si>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</si>
  <si>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</si>
  <si>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</si>
  <si>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</si>
  <si>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</si>
  <si>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</si>
  <si>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</si>
  <si>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</si>
  <si>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</si>
  <si>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</si>
  <si>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</si>
  <si>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</si>
  <si>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</si>
  <si>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</si>
  <si>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</si>
  <si>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</si>
  <si>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</si>
  <si>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</si>
  <si>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</si>
  <si>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</si>
  <si>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</si>
  <si>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</si>
  <si>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</si>
  <si>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</si>
  <si>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</si>
  <si>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</si>
  <si>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</si>
  <si>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</si>
  <si>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</si>
  <si>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</si>
  <si>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</si>
  <si>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</si>
  <si>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</si>
  <si>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</si>
  <si>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</si>
  <si>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</si>
  <si>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</si>
  <si>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</si>
  <si>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</si>
  <si>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</si>
  <si>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</si>
  <si>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</si>
  <si>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</si>
  <si>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</si>
  <si>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</si>
  <si>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</si>
  <si>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Totals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</si>
  <si>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</si>
  <si>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</si>
  <si>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</si>
  <si>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</si>
  <si>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</si>
  <si>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</si>
  <si>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</si>
  <si>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 xml:space="preserve">    Revenue at Restating Rate</t>
  </si>
  <si>
    <t>Rate Schedule No. 504</t>
  </si>
  <si>
    <t>Gas Cost</t>
  </si>
  <si>
    <t>Change in Gas Cost - Residential</t>
  </si>
  <si>
    <t xml:space="preserve">    (WACOG x Adjustment)</t>
  </si>
  <si>
    <t>Change in Gas Cost - Commercial</t>
  </si>
  <si>
    <t>Amount</t>
  </si>
  <si>
    <t>(a)</t>
  </si>
  <si>
    <t>(b)</t>
  </si>
  <si>
    <t>(e)</t>
  </si>
  <si>
    <t>(c)</t>
  </si>
  <si>
    <t>Note:  This report does not include all ratemaking adjustments that would be included in the context of a general rate case</t>
  </si>
  <si>
    <t>Removal</t>
  </si>
  <si>
    <t>Promotional Advertising (WA Only)</t>
  </si>
  <si>
    <t xml:space="preserve">  Production</t>
  </si>
  <si>
    <t xml:space="preserve"> FOR THE 12 MONTH PERIOD ENDED 12/31/15</t>
  </si>
  <si>
    <t>(d)</t>
  </si>
  <si>
    <t>For Twelve Months Ended 12/31/2015</t>
  </si>
  <si>
    <t>CY 2015</t>
  </si>
  <si>
    <t>Twelve Months Ending 12/31/15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</si>
  <si>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</si>
  <si>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</si>
  <si>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</si>
  <si>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</si>
  <si>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</si>
  <si>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</si>
  <si>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</si>
  <si>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</si>
  <si>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</si>
  <si>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</si>
  <si>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</si>
  <si>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</si>
  <si>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</si>
  <si>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</si>
  <si>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</si>
  <si>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</si>
  <si>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</si>
  <si>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</si>
  <si>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</si>
  <si>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</si>
  <si>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</si>
  <si>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</si>
  <si>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</si>
  <si>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</si>
  <si>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</si>
  <si>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</si>
  <si>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</si>
  <si>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</si>
  <si>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</si>
  <si>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</si>
  <si>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</si>
  <si>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</si>
  <si>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</si>
  <si>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</si>
  <si>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</si>
  <si>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</si>
  <si>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</si>
  <si>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</si>
  <si>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</si>
  <si>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</si>
  <si>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</si>
  <si>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</si>
  <si>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</si>
  <si>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except accumulated deferred income taxes</t>
  </si>
  <si>
    <r>
      <t>represent</t>
    </r>
    <r>
      <rPr>
        <sz val="11"/>
        <color indexed="10"/>
        <rFont val="Calibri"/>
        <family val="2"/>
        <scheme val="minor"/>
      </rPr>
      <t xml:space="preserve"> monthly average and </t>
    </r>
    <r>
      <rPr>
        <sz val="11"/>
        <rFont val="Calibri"/>
        <family val="2"/>
        <scheme val="minor"/>
      </rPr>
      <t xml:space="preserve">average of monthly average </t>
    </r>
  </si>
  <si>
    <t xml:space="preserve">balances.  Accumulated deferred income taxes represent the </t>
  </si>
  <si>
    <t>end-of-period balance.</t>
  </si>
  <si>
    <t>This report is derived directly from the amounts recorded on</t>
  </si>
  <si>
    <t xml:space="preserve">the books of the Corporation for the period covered, as adjusted  </t>
  </si>
  <si>
    <t>for the depreciation adjustment prescribed in WUTC Order No. 991923.</t>
  </si>
  <si>
    <t>It reflects no ratemaking or other normalized adjustments.</t>
  </si>
  <si>
    <t>Month and Twelve Months Ended 12/31/2015</t>
  </si>
  <si>
    <t>RATE</t>
  </si>
  <si>
    <t>RETURN</t>
  </si>
  <si>
    <t>WEATHER</t>
  </si>
  <si>
    <t>ANALYSIS</t>
  </si>
  <si>
    <t>Accounting Adjustments</t>
  </si>
  <si>
    <t>Twelve Months Ended 12/31/15</t>
  </si>
  <si>
    <t>The following accounting adjustments are necessary to restate recorded utility operating results for the 12 months ended December 31, 2015.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</si>
  <si>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$12,625 to account for below-the-line advertising.</t>
    </r>
  </si>
  <si>
    <t>UG-060256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</si>
</sst>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</numFmts>
  <fonts count="154">
    <font>
      <sz val="10"/>
      <name val="Times New Roman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64">
    <xf numFmtId="0" fontId="0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11" fillId="0" borderId="0"/>
    <xf numFmtId="164" fontId="8" fillId="0" borderId="0"/>
    <xf numFmtId="164" fontId="27" fillId="0" borderId="0"/>
    <xf numFmtId="168" fontId="12" fillId="2" borderId="0">
      <alignment horizontal="right"/>
    </xf>
    <xf numFmtId="0" fontId="13" fillId="3" borderId="0">
      <alignment horizontal="center"/>
    </xf>
    <xf numFmtId="0" fontId="14" fillId="4" borderId="0"/>
    <xf numFmtId="0" fontId="15" fillId="2" borderId="0" applyBorder="0">
      <alignment horizontal="centerContinuous"/>
    </xf>
    <xf numFmtId="0" fontId="16" fillId="4" borderId="0" applyBorder="0">
      <alignment horizontal="centerContinuous"/>
    </xf>
    <xf numFmtId="0" fontId="11" fillId="0" borderId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24" fillId="0" borderId="0"/>
    <xf numFmtId="4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37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9" fontId="37" fillId="0" borderId="0"/>
    <xf numFmtId="39" fontId="37" fillId="0" borderId="0"/>
    <xf numFmtId="39" fontId="37" fillId="0" borderId="0"/>
    <xf numFmtId="169" fontId="37" fillId="0" borderId="0"/>
    <xf numFmtId="0" fontId="36" fillId="0" borderId="0"/>
    <xf numFmtId="9" fontId="3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31" fillId="0" borderId="0"/>
    <xf numFmtId="49" fontId="3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0" fontId="31" fillId="0" borderId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" fillId="0" borderId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" fillId="0" borderId="0"/>
    <xf numFmtId="9" fontId="24" fillId="0" borderId="0" applyFont="0" applyFill="0" applyBorder="0" applyAlignment="0" applyProtection="0"/>
    <xf numFmtId="0" fontId="5" fillId="0" borderId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9" fontId="37" fillId="0" borderId="0"/>
    <xf numFmtId="9" fontId="3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7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43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164" fontId="8" fillId="0" borderId="0"/>
    <xf numFmtId="9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/>
    <xf numFmtId="0" fontId="14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" fontId="70" fillId="0" borderId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1" fillId="0" borderId="0" applyFont="0" applyFill="0" applyBorder="0" applyAlignment="0" applyProtection="0"/>
    <xf numFmtId="3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84" fillId="0" borderId="0" applyFont="0" applyFill="0" applyBorder="0" applyProtection="0">
      <alignment horizontal="right"/>
    </xf>
    <xf numFmtId="5" fontId="78" fillId="0" borderId="0"/>
    <xf numFmtId="173" fontId="58" fillId="0" borderId="0">
      <protection locked="0"/>
    </xf>
    <xf numFmtId="174" fontId="8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6" fontId="58" fillId="0" borderId="0">
      <protection locked="0"/>
    </xf>
    <xf numFmtId="2" fontId="8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3" fillId="0" borderId="35" applyNumberFormat="0" applyAlignment="0" applyProtection="0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4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1" fillId="61" borderId="0"/>
    <xf numFmtId="177" fontId="11" fillId="0" borderId="0"/>
    <xf numFmtId="178" fontId="109" fillId="0" borderId="0" applyNumberForma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80" fontId="1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49" fontId="11" fillId="0" borderId="0"/>
    <xf numFmtId="49" fontId="11" fillId="0" borderId="0"/>
    <xf numFmtId="0" fontId="1" fillId="0" borderId="0"/>
    <xf numFmtId="0" fontId="11" fillId="0" borderId="0"/>
    <xf numFmtId="0" fontId="1" fillId="0" borderId="0"/>
    <xf numFmtId="4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5" fillId="0" borderId="0"/>
    <xf numFmtId="0" fontId="1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20" fillId="0" borderId="0"/>
    <xf numFmtId="0" fontId="76" fillId="0" borderId="0"/>
    <xf numFmtId="0" fontId="20" fillId="0" borderId="0"/>
    <xf numFmtId="0" fontId="74" fillId="0" borderId="0"/>
    <xf numFmtId="0" fontId="11" fillId="0" borderId="0"/>
    <xf numFmtId="0" fontId="1" fillId="0" borderId="0"/>
    <xf numFmtId="0" fontId="1" fillId="0" borderId="0"/>
    <xf numFmtId="0" fontId="74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77" fillId="0" borderId="0"/>
    <xf numFmtId="0" fontId="6" fillId="0" borderId="0"/>
    <xf numFmtId="0" fontId="11" fillId="0" borderId="0"/>
    <xf numFmtId="164" fontId="8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4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39" fontId="3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8" fillId="0" borderId="0"/>
    <xf numFmtId="0" fontId="116" fillId="0" borderId="0" applyFill="0" applyBorder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0" fontId="119" fillId="52" borderId="0">
      <alignment horizontal="right"/>
    </xf>
    <xf numFmtId="0" fontId="14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3" fillId="62" borderId="31">
      <alignment horizontal="left"/>
    </xf>
    <xf numFmtId="12" fontId="23" fillId="62" borderId="31">
      <alignment horizontal="left"/>
    </xf>
    <xf numFmtId="0" fontId="11" fillId="0" borderId="0" applyFont="0" applyFill="0" applyBorder="0" applyAlignment="0" applyProtection="0"/>
    <xf numFmtId="0" fontId="78" fillId="0" borderId="0"/>
    <xf numFmtId="0" fontId="78" fillId="0" borderId="0"/>
    <xf numFmtId="0" fontId="11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4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4" fillId="54" borderId="0">
      <alignment horizontal="centerContinuous"/>
    </xf>
    <xf numFmtId="0" fontId="67" fillId="2" borderId="0">
      <alignment horizontal="centerContinuous"/>
    </xf>
    <xf numFmtId="0" fontId="14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52" borderId="45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6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2" fontId="11" fillId="0" borderId="9">
      <alignment horizontal="justify"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2" fillId="0" borderId="0">
      <alignment vertical="top"/>
    </xf>
    <xf numFmtId="183" fontId="11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29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29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2" fillId="0" borderId="1" applyFill="0" applyBorder="0" applyAlignment="0" applyProtection="0">
      <protection locked="0"/>
    </xf>
    <xf numFmtId="38" fontId="12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9" fontId="153" fillId="0" borderId="0" applyFont="0" applyFill="0" applyBorder="0" applyAlignment="0" applyProtection="0"/>
  </cellStyleXfs>
  <cellXfs count="230">
    <xf numFmtId="0" fontId="0" fillId="0" borderId="0" xfId="0"/>
    <xf numFmtId="165" fontId="9" fillId="0" borderId="0" xfId="1" applyNumberFormat="1" applyFont="1"/>
    <xf numFmtId="0" fontId="7" fillId="0" borderId="0" xfId="0" applyFont="1" applyFill="1"/>
    <xf numFmtId="0" fontId="7" fillId="0" borderId="0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37" fontId="7" fillId="0" borderId="5" xfId="0" applyNumberFormat="1" applyFont="1" applyFill="1" applyBorder="1" applyProtection="1"/>
    <xf numFmtId="37" fontId="7" fillId="0" borderId="6" xfId="0" applyNumberFormat="1" applyFont="1" applyFill="1" applyBorder="1" applyProtection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10" xfId="0" applyFont="1" applyFill="1" applyBorder="1"/>
    <xf numFmtId="37" fontId="7" fillId="0" borderId="0" xfId="0" applyNumberFormat="1" applyFont="1" applyFill="1" applyBorder="1" applyProtection="1"/>
    <xf numFmtId="0" fontId="7" fillId="0" borderId="5" xfId="0" applyFont="1" applyFill="1" applyBorder="1" applyAlignment="1" applyProtection="1">
      <alignment horizontal="centerContinuous"/>
    </xf>
    <xf numFmtId="164" fontId="18" fillId="0" borderId="0" xfId="7" applyFont="1" applyAlignment="1">
      <alignment horizontal="centerContinuous"/>
    </xf>
    <xf numFmtId="164" fontId="17" fillId="0" borderId="0" xfId="7" applyFont="1" applyAlignment="1">
      <alignment horizontal="centerContinuous"/>
    </xf>
    <xf numFmtId="164" fontId="9" fillId="0" borderId="0" xfId="7" applyFont="1" applyAlignment="1">
      <alignment horizontal="centerContinuous"/>
    </xf>
    <xf numFmtId="165" fontId="7" fillId="0" borderId="0" xfId="1" applyNumberFormat="1" applyFont="1"/>
    <xf numFmtId="166" fontId="7" fillId="0" borderId="0" xfId="3" applyNumberFormat="1" applyFont="1"/>
    <xf numFmtId="0" fontId="7" fillId="0" borderId="5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8" xfId="0" applyFont="1" applyFill="1" applyBorder="1" applyAlignment="1" applyProtection="1">
      <alignment horizontal="centerContinuous"/>
    </xf>
    <xf numFmtId="0" fontId="7" fillId="0" borderId="11" xfId="0" applyFont="1" applyFill="1" applyBorder="1"/>
    <xf numFmtId="0" fontId="7" fillId="0" borderId="3" xfId="0" applyFont="1" applyFill="1" applyBorder="1" applyAlignment="1" applyProtection="1">
      <alignment horizontal="centerContinuous"/>
    </xf>
    <xf numFmtId="8" fontId="7" fillId="0" borderId="0" xfId="0" applyNumberFormat="1" applyFont="1" applyFill="1"/>
    <xf numFmtId="0" fontId="7" fillId="0" borderId="1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9" xfId="0" applyFont="1" applyFill="1" applyBorder="1"/>
    <xf numFmtId="0" fontId="7" fillId="0" borderId="4" xfId="0" applyFont="1" applyFill="1" applyBorder="1" applyAlignment="1" applyProtection="1">
      <alignment horizontal="left"/>
    </xf>
    <xf numFmtId="0" fontId="7" fillId="0" borderId="8" xfId="0" applyFont="1" applyFill="1" applyBorder="1" applyAlignment="1">
      <alignment horizontal="centerContinuous"/>
    </xf>
    <xf numFmtId="164" fontId="7" fillId="0" borderId="0" xfId="7" applyFont="1"/>
    <xf numFmtId="0" fontId="7" fillId="0" borderId="0" xfId="6" applyFont="1"/>
    <xf numFmtId="17" fontId="7" fillId="0" borderId="0" xfId="6" applyNumberFormat="1" applyFont="1"/>
    <xf numFmtId="0" fontId="7" fillId="0" borderId="4" xfId="0" applyFont="1" applyFill="1" applyBorder="1" applyAlignment="1" applyProtection="1">
      <alignment horizontal="centerContinuous"/>
    </xf>
    <xf numFmtId="37" fontId="7" fillId="0" borderId="0" xfId="0" applyNumberFormat="1" applyFont="1" applyFill="1" applyBorder="1" applyAlignment="1" applyProtection="1">
      <alignment horizontal="left"/>
    </xf>
    <xf numFmtId="37" fontId="7" fillId="0" borderId="12" xfId="0" applyNumberFormat="1" applyFont="1" applyFill="1" applyBorder="1" applyAlignment="1" applyProtection="1">
      <alignment horizontal="left"/>
    </xf>
    <xf numFmtId="0" fontId="9" fillId="0" borderId="0" xfId="6" applyFont="1"/>
    <xf numFmtId="0" fontId="21" fillId="0" borderId="0" xfId="6" applyFont="1" applyAlignment="1">
      <alignment horizontal="right"/>
    </xf>
    <xf numFmtId="166" fontId="9" fillId="0" borderId="0" xfId="3" applyNumberFormat="1" applyFont="1"/>
    <xf numFmtId="166" fontId="22" fillId="0" borderId="0" xfId="3" applyNumberFormat="1" applyFont="1"/>
    <xf numFmtId="164" fontId="26" fillId="0" borderId="2" xfId="8" applyFont="1" applyBorder="1" applyAlignment="1" applyProtection="1">
      <alignment horizontal="centerContinuous"/>
    </xf>
    <xf numFmtId="164" fontId="26" fillId="0" borderId="10" xfId="8" applyFont="1" applyBorder="1" applyAlignment="1" applyProtection="1">
      <alignment horizontal="centerContinuous"/>
    </xf>
    <xf numFmtId="164" fontId="27" fillId="0" borderId="10" xfId="8" applyBorder="1" applyAlignment="1">
      <alignment horizontal="centerContinuous"/>
    </xf>
    <xf numFmtId="164" fontId="26" fillId="0" borderId="10" xfId="8" applyFont="1" applyBorder="1" applyAlignment="1">
      <alignment horizontal="centerContinuous"/>
    </xf>
    <xf numFmtId="164" fontId="26" fillId="0" borderId="3" xfId="8" applyFont="1" applyBorder="1" applyAlignment="1">
      <alignment horizontal="centerContinuous"/>
    </xf>
    <xf numFmtId="164" fontId="27" fillId="0" borderId="0" xfId="8"/>
    <xf numFmtId="164" fontId="28" fillId="0" borderId="0" xfId="8" applyFont="1" applyBorder="1" applyAlignment="1" applyProtection="1">
      <alignment horizontal="centerContinuous"/>
    </xf>
    <xf numFmtId="164" fontId="27" fillId="0" borderId="0" xfId="8" applyBorder="1" applyAlignment="1">
      <alignment horizontal="centerContinuous"/>
    </xf>
    <xf numFmtId="164" fontId="26" fillId="0" borderId="0" xfId="8" applyFont="1" applyBorder="1" applyAlignment="1">
      <alignment horizontal="centerContinuous"/>
    </xf>
    <xf numFmtId="164" fontId="26" fillId="0" borderId="5" xfId="8" applyFont="1" applyBorder="1" applyAlignment="1">
      <alignment horizontal="centerContinuous"/>
    </xf>
    <xf numFmtId="164" fontId="26" fillId="0" borderId="13" xfId="8" applyFont="1" applyBorder="1" applyAlignment="1" applyProtection="1">
      <alignment horizontal="centerContinuous"/>
    </xf>
    <xf numFmtId="164" fontId="26" fillId="0" borderId="8" xfId="8" applyFont="1" applyBorder="1" applyAlignment="1" applyProtection="1">
      <alignment horizontal="centerContinuous"/>
    </xf>
    <xf numFmtId="164" fontId="27" fillId="0" borderId="8" xfId="8" applyBorder="1" applyAlignment="1">
      <alignment horizontal="centerContinuous"/>
    </xf>
    <xf numFmtId="164" fontId="26" fillId="0" borderId="8" xfId="8" applyFont="1" applyBorder="1" applyAlignment="1">
      <alignment horizontal="centerContinuous"/>
    </xf>
    <xf numFmtId="164" fontId="26" fillId="0" borderId="4" xfId="8" applyFont="1" applyBorder="1" applyAlignment="1">
      <alignment horizontal="centerContinuous"/>
    </xf>
    <xf numFmtId="164" fontId="26" fillId="0" borderId="11" xfId="8" applyFont="1" applyBorder="1" applyAlignment="1" applyProtection="1">
      <alignment horizontal="center"/>
    </xf>
    <xf numFmtId="164" fontId="26" fillId="0" borderId="14" xfId="8" applyFont="1" applyBorder="1"/>
    <xf numFmtId="164" fontId="26" fillId="0" borderId="11" xfId="8" applyFont="1" applyBorder="1"/>
    <xf numFmtId="164" fontId="26" fillId="0" borderId="15" xfId="8" applyFont="1" applyBorder="1"/>
    <xf numFmtId="164" fontId="26" fillId="0" borderId="9" xfId="8" applyFont="1" applyBorder="1" applyAlignment="1" applyProtection="1">
      <alignment horizontal="centerContinuous"/>
    </xf>
    <xf numFmtId="164" fontId="26" fillId="0" borderId="16" xfId="8" applyFont="1" applyBorder="1" applyAlignment="1" applyProtection="1">
      <alignment horizontal="center"/>
    </xf>
    <xf numFmtId="164" fontId="26" fillId="0" borderId="17" xfId="8" applyFont="1" applyBorder="1" applyAlignment="1" applyProtection="1">
      <alignment horizontal="centerContinuous"/>
    </xf>
    <xf numFmtId="164" fontId="26" fillId="0" borderId="17" xfId="8" applyFont="1" applyBorder="1" applyAlignment="1" applyProtection="1">
      <alignment horizontal="center"/>
    </xf>
    <xf numFmtId="164" fontId="26" fillId="0" borderId="15" xfId="8" applyFont="1" applyBorder="1" applyAlignment="1" applyProtection="1">
      <alignment horizontal="center"/>
    </xf>
    <xf numFmtId="41" fontId="27" fillId="0" borderId="2" xfId="8" applyNumberFormat="1" applyBorder="1"/>
    <xf numFmtId="41" fontId="27" fillId="0" borderId="11" xfId="8" applyNumberFormat="1" applyBorder="1"/>
    <xf numFmtId="41" fontId="27" fillId="0" borderId="3" xfId="8" applyNumberFormat="1" applyBorder="1"/>
    <xf numFmtId="41" fontId="27" fillId="0" borderId="7" xfId="8" applyNumberFormat="1" applyBorder="1"/>
    <xf numFmtId="41" fontId="27" fillId="0" borderId="1" xfId="8" applyNumberFormat="1" applyBorder="1"/>
    <xf numFmtId="41" fontId="27" fillId="0" borderId="5" xfId="8" applyNumberFormat="1" applyBorder="1"/>
    <xf numFmtId="42" fontId="9" fillId="0" borderId="7" xfId="8" applyNumberFormat="1" applyFont="1" applyBorder="1"/>
    <xf numFmtId="166" fontId="9" fillId="0" borderId="1" xfId="3" applyNumberFormat="1" applyFont="1" applyFill="1" applyBorder="1"/>
    <xf numFmtId="41" fontId="9" fillId="0" borderId="5" xfId="8" applyNumberFormat="1" applyFont="1" applyBorder="1"/>
    <xf numFmtId="41" fontId="9" fillId="0" borderId="1" xfId="8" applyNumberFormat="1" applyFont="1" applyBorder="1"/>
    <xf numFmtId="41" fontId="30" fillId="0" borderId="7" xfId="8" applyNumberFormat="1" applyFont="1" applyBorder="1"/>
    <xf numFmtId="41" fontId="30" fillId="0" borderId="1" xfId="8" applyNumberFormat="1" applyFont="1" applyBorder="1"/>
    <xf numFmtId="41" fontId="27" fillId="0" borderId="13" xfId="8" applyNumberFormat="1" applyBorder="1"/>
    <xf numFmtId="41" fontId="27" fillId="0" borderId="9" xfId="8" applyNumberFormat="1" applyBorder="1"/>
    <xf numFmtId="41" fontId="27" fillId="0" borderId="4" xfId="8" applyNumberFormat="1" applyBorder="1"/>
    <xf numFmtId="164" fontId="19" fillId="0" borderId="7" xfId="7" applyFont="1" applyBorder="1" applyAlignment="1">
      <alignment horizontal="centerContinuous"/>
    </xf>
    <xf numFmtId="164" fontId="26" fillId="0" borderId="21" xfId="8" applyFont="1" applyBorder="1" applyAlignment="1" applyProtection="1">
      <alignment horizontal="center"/>
    </xf>
    <xf numFmtId="164" fontId="26" fillId="0" borderId="18" xfId="8" applyFont="1" applyBorder="1" applyAlignment="1" applyProtection="1">
      <alignment horizontal="center"/>
    </xf>
    <xf numFmtId="164" fontId="26" fillId="0" borderId="21" xfId="8" applyFont="1" applyBorder="1"/>
    <xf numFmtId="164" fontId="27" fillId="0" borderId="9" xfId="8" applyBorder="1"/>
    <xf numFmtId="0" fontId="24" fillId="0" borderId="0" xfId="5"/>
    <xf numFmtId="166" fontId="0" fillId="0" borderId="0" xfId="4" applyNumberFormat="1" applyFont="1"/>
    <xf numFmtId="0" fontId="33" fillId="0" borderId="0" xfId="5" applyFont="1"/>
    <xf numFmtId="166" fontId="33" fillId="0" borderId="0" xfId="4" applyNumberFormat="1" applyFont="1"/>
    <xf numFmtId="0" fontId="34" fillId="0" borderId="0" xfId="5" applyFont="1" applyAlignment="1">
      <alignment horizontal="centerContinuous"/>
    </xf>
    <xf numFmtId="0" fontId="33" fillId="0" borderId="0" xfId="5" applyFont="1" applyAlignment="1">
      <alignment horizontal="centerContinuous"/>
    </xf>
    <xf numFmtId="166" fontId="33" fillId="0" borderId="0" xfId="4" applyNumberFormat="1" applyFont="1" applyAlignment="1">
      <alignment horizontal="centerContinuous"/>
    </xf>
    <xf numFmtId="0" fontId="34" fillId="0" borderId="0" xfId="5" applyFont="1" applyFill="1" applyAlignment="1">
      <alignment horizontal="centerContinuous"/>
    </xf>
    <xf numFmtId="0" fontId="33" fillId="0" borderId="0" xfId="5" applyFont="1" applyFill="1" applyAlignment="1">
      <alignment horizontal="centerContinuous"/>
    </xf>
    <xf numFmtId="166" fontId="33" fillId="0" borderId="0" xfId="4" applyNumberFormat="1" applyFont="1" applyFill="1" applyAlignment="1">
      <alignment horizontal="centerContinuous"/>
    </xf>
    <xf numFmtId="166" fontId="24" fillId="0" borderId="0" xfId="5" applyNumberFormat="1"/>
    <xf numFmtId="0" fontId="35" fillId="0" borderId="0" xfId="5" applyFont="1"/>
    <xf numFmtId="0" fontId="34" fillId="0" borderId="8" xfId="5" applyFont="1" applyBorder="1" applyAlignment="1">
      <alignment horizontal="centerContinuous"/>
    </xf>
    <xf numFmtId="0" fontId="35" fillId="0" borderId="0" xfId="5" applyFont="1" applyAlignment="1">
      <alignment horizontal="center"/>
    </xf>
    <xf numFmtId="166" fontId="35" fillId="0" borderId="0" xfId="4" applyNumberFormat="1" applyFont="1" applyAlignment="1">
      <alignment horizontal="center"/>
    </xf>
    <xf numFmtId="0" fontId="33" fillId="0" borderId="0" xfId="5" applyFont="1" applyAlignment="1">
      <alignment horizontal="center"/>
    </xf>
    <xf numFmtId="0" fontId="34" fillId="0" borderId="0" xfId="5" applyFont="1"/>
    <xf numFmtId="167" fontId="24" fillId="0" borderId="0" xfId="5" applyNumberFormat="1"/>
    <xf numFmtId="0" fontId="20" fillId="0" borderId="0" xfId="5" applyFont="1"/>
    <xf numFmtId="0" fontId="20" fillId="0" borderId="0" xfId="5" applyFont="1" applyAlignment="1">
      <alignment horizontal="center"/>
    </xf>
    <xf numFmtId="165" fontId="11" fillId="0" borderId="0" xfId="14" applyNumberFormat="1" applyFill="1" applyBorder="1"/>
    <xf numFmtId="0" fontId="7" fillId="0" borderId="1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6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165" fontId="32" fillId="0" borderId="0" xfId="1" applyNumberFormat="1" applyFont="1" applyFill="1" applyBorder="1"/>
    <xf numFmtId="0" fontId="10" fillId="0" borderId="5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7" fillId="0" borderId="12" xfId="0" applyFont="1" applyFill="1" applyBorder="1"/>
    <xf numFmtId="0" fontId="6" fillId="0" borderId="5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7" fillId="0" borderId="8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7" fillId="0" borderId="13" xfId="0" applyFont="1" applyFill="1" applyBorder="1" applyAlignment="1">
      <alignment horizontal="center"/>
    </xf>
    <xf numFmtId="0" fontId="10" fillId="0" borderId="9" xfId="0" applyFont="1" applyFill="1" applyBorder="1" applyAlignment="1" applyProtection="1">
      <alignment horizontal="left"/>
    </xf>
    <xf numFmtId="10" fontId="7" fillId="0" borderId="4" xfId="0" applyNumberFormat="1" applyFont="1" applyFill="1" applyBorder="1" applyProtection="1"/>
    <xf numFmtId="0" fontId="7" fillId="0" borderId="4" xfId="0" applyFont="1" applyFill="1" applyBorder="1"/>
    <xf numFmtId="164" fontId="27" fillId="0" borderId="0" xfId="8" applyBorder="1"/>
    <xf numFmtId="0" fontId="7" fillId="0" borderId="5" xfId="0" applyFont="1" applyFill="1" applyBorder="1" applyAlignment="1" applyProtection="1">
      <alignment horizontal="center"/>
    </xf>
    <xf numFmtId="164" fontId="27" fillId="0" borderId="5" xfId="8" applyBorder="1"/>
    <xf numFmtId="164" fontId="27" fillId="0" borderId="3" xfId="8" applyBorder="1"/>
    <xf numFmtId="164" fontId="27" fillId="0" borderId="4" xfId="8" applyBorder="1"/>
    <xf numFmtId="0" fontId="10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33" fillId="0" borderId="0" xfId="5" applyFont="1" applyFill="1"/>
    <xf numFmtId="166" fontId="33" fillId="0" borderId="0" xfId="4" applyNumberFormat="1" applyFont="1" applyFill="1"/>
    <xf numFmtId="0" fontId="33" fillId="0" borderId="0" xfId="107" applyFont="1" applyFill="1"/>
    <xf numFmtId="165" fontId="33" fillId="0" borderId="0" xfId="107" applyNumberFormat="1" applyFont="1" applyFill="1"/>
    <xf numFmtId="167" fontId="33" fillId="0" borderId="0" xfId="107" applyNumberFormat="1" applyFont="1" applyFill="1"/>
    <xf numFmtId="0" fontId="33" fillId="0" borderId="8" xfId="107" applyFont="1" applyFill="1" applyBorder="1"/>
    <xf numFmtId="166" fontId="33" fillId="0" borderId="8" xfId="4" applyNumberFormat="1" applyFont="1" applyFill="1" applyBorder="1"/>
    <xf numFmtId="0" fontId="33" fillId="0" borderId="20" xfId="107" applyFont="1" applyFill="1" applyBorder="1"/>
    <xf numFmtId="165" fontId="33" fillId="0" borderId="20" xfId="107" applyNumberFormat="1" applyFont="1" applyFill="1" applyBorder="1"/>
    <xf numFmtId="166" fontId="33" fillId="0" borderId="20" xfId="4" applyNumberFormat="1" applyFont="1" applyFill="1" applyBorder="1"/>
    <xf numFmtId="0" fontId="20" fillId="0" borderId="0" xfId="5" applyFont="1" applyFill="1"/>
    <xf numFmtId="167" fontId="20" fillId="0" borderId="0" xfId="107" applyNumberFormat="1" applyFont="1" applyFill="1"/>
    <xf numFmtId="165" fontId="20" fillId="0" borderId="0" xfId="107" applyNumberFormat="1" applyFont="1" applyFill="1"/>
    <xf numFmtId="166" fontId="33" fillId="0" borderId="0" xfId="4" applyNumberFormat="1" applyFont="1" applyFill="1" applyBorder="1"/>
    <xf numFmtId="0" fontId="20" fillId="0" borderId="0" xfId="107" applyFont="1" applyFill="1"/>
    <xf numFmtId="165" fontId="20" fillId="0" borderId="8" xfId="107" applyNumberFormat="1" applyFont="1" applyFill="1" applyBorder="1"/>
    <xf numFmtId="166" fontId="20" fillId="0" borderId="0" xfId="4" applyNumberFormat="1" applyFont="1" applyFill="1"/>
    <xf numFmtId="165" fontId="20" fillId="0" borderId="19" xfId="107" applyNumberFormat="1" applyFont="1" applyFill="1" applyBorder="1"/>
    <xf numFmtId="166" fontId="20" fillId="0" borderId="19" xfId="4" applyNumberFormat="1" applyFont="1" applyFill="1" applyBorder="1"/>
    <xf numFmtId="164" fontId="9" fillId="0" borderId="9" xfId="8" applyFont="1" applyFill="1" applyBorder="1" applyAlignment="1" applyProtection="1">
      <alignment horizontal="center"/>
    </xf>
    <xf numFmtId="0" fontId="9" fillId="0" borderId="1" xfId="6" applyFont="1" applyFill="1" applyBorder="1"/>
    <xf numFmtId="166" fontId="38" fillId="0" borderId="5" xfId="3" applyNumberFormat="1" applyFont="1" applyFill="1" applyBorder="1"/>
    <xf numFmtId="41" fontId="19" fillId="0" borderId="1" xfId="8" applyNumberFormat="1" applyFont="1" applyFill="1" applyBorder="1"/>
    <xf numFmtId="167" fontId="33" fillId="0" borderId="8" xfId="107" applyNumberFormat="1" applyFont="1" applyFill="1" applyBorder="1"/>
    <xf numFmtId="0" fontId="6" fillId="0" borderId="4" xfId="0" applyFont="1" applyFill="1" applyBorder="1" applyAlignment="1" applyProtection="1">
      <alignment horizontal="centerContinuous"/>
    </xf>
    <xf numFmtId="0" fontId="10" fillId="0" borderId="0" xfId="0" applyFont="1" applyFill="1" applyAlignment="1" applyProtection="1">
      <alignment horizontal="center"/>
    </xf>
    <xf numFmtId="37" fontId="7" fillId="0" borderId="5" xfId="0" applyNumberFormat="1" applyFont="1" applyFill="1" applyBorder="1"/>
    <xf numFmtId="0" fontId="6" fillId="0" borderId="0" xfId="0" applyFont="1" applyFill="1"/>
    <xf numFmtId="37" fontId="7" fillId="0" borderId="0" xfId="0" applyNumberFormat="1" applyFont="1" applyFill="1"/>
    <xf numFmtId="0" fontId="6" fillId="0" borderId="4" xfId="0" applyFont="1" applyFill="1" applyBorder="1" applyAlignment="1" applyProtection="1">
      <alignment horizontal="center"/>
    </xf>
    <xf numFmtId="164" fontId="8" fillId="0" borderId="0" xfId="205" applyBorder="1"/>
    <xf numFmtId="164" fontId="8" fillId="0" borderId="0" xfId="205"/>
    <xf numFmtId="9" fontId="0" fillId="0" borderId="0" xfId="206" applyFont="1"/>
    <xf numFmtId="164" fontId="8" fillId="0" borderId="0" xfId="205" applyAlignment="1">
      <alignment horizontal="center"/>
    </xf>
    <xf numFmtId="164" fontId="8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63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6" fillId="0" borderId="0" xfId="205" applyFont="1" applyAlignment="1"/>
    <xf numFmtId="164" fontId="8" fillId="0" borderId="0" xfId="205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24" fillId="0" borderId="0" xfId="5" applyFill="1"/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34" fillId="0" borderId="0" xfId="107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Fill="1"/>
    <xf numFmtId="10" fontId="10" fillId="0" borderId="0" xfId="26663" applyNumberFormat="1" applyFont="1" applyFill="1"/>
  </cellXfs>
  <cellStyles count="26664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" xfId="26663" builtinId="5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333375</xdr:colOff>
          <xdr:row>54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D6:M38"/>
  <sheetViews>
    <sheetView topLeftCell="A10" zoomScaleNormal="100" zoomScaleSheetLayoutView="100" workbookViewId="0">
      <selection activeCell="C5" sqref="A5:I5"/>
    </sheetView>
  </sheetViews>
  <sheetFormatPr defaultRowHeight="12"/>
  <cols>
    <col min="1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27" spans="13:13" ht="12.75">
      <c r="M27" s="164"/>
    </row>
    <row r="38" spans="12:12">
      <c r="L38" s="165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333375</xdr:colOff>
                <xdr:row>54</xdr:row>
                <xdr:rowOff>133350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6" zoomScaleNormal="100" zoomScaleSheetLayoutView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95</v>
      </c>
      <c r="B19" s="222"/>
      <c r="C19" s="222"/>
      <c r="D19" s="222"/>
      <c r="E19" s="222"/>
      <c r="F19" s="222"/>
    </row>
    <row r="20" spans="1:13" ht="57.75">
      <c r="A20" s="222" t="s">
        <v>96</v>
      </c>
      <c r="B20" s="222"/>
      <c r="C20" s="222"/>
      <c r="D20" s="222"/>
      <c r="E20" s="222"/>
      <c r="F20" s="222"/>
    </row>
    <row r="21" spans="1:13" ht="57.75">
      <c r="A21" s="222" t="s">
        <v>97</v>
      </c>
      <c r="B21" s="222"/>
      <c r="C21" s="222"/>
      <c r="D21" s="222"/>
      <c r="E21" s="222"/>
      <c r="F21" s="222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5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1"/>
  <sheetViews>
    <sheetView topLeftCell="A2" zoomScaleNormal="100" zoomScaleSheetLayoutView="80" workbookViewId="0">
      <selection activeCell="E32" sqref="E32"/>
    </sheetView>
  </sheetViews>
  <sheetFormatPr defaultRowHeight="15"/>
  <cols>
    <col min="1" max="1" width="7.5" style="168" customWidth="1"/>
    <col min="2" max="2" width="9" style="168" customWidth="1"/>
    <col min="3" max="3" width="40" style="168" customWidth="1"/>
    <col min="4" max="4" width="20.6640625" style="214" customWidth="1"/>
    <col min="5" max="5" width="20.6640625" style="215" customWidth="1"/>
    <col min="6" max="16384" width="9.33203125" style="168"/>
  </cols>
  <sheetData>
    <row r="1" spans="1:5" ht="18.75" customHeight="1">
      <c r="A1" s="169" t="s">
        <v>0</v>
      </c>
      <c r="B1" s="169"/>
      <c r="C1" s="169"/>
      <c r="D1" s="170"/>
      <c r="E1" s="170"/>
    </row>
    <row r="2" spans="1:5" ht="18" customHeight="1">
      <c r="A2" s="169" t="s">
        <v>2</v>
      </c>
      <c r="B2" s="169"/>
      <c r="C2" s="169"/>
      <c r="D2" s="170"/>
      <c r="E2" s="170"/>
    </row>
    <row r="3" spans="1:5">
      <c r="A3" s="169" t="s">
        <v>98</v>
      </c>
      <c r="B3" s="169"/>
      <c r="C3" s="169"/>
      <c r="D3" s="170"/>
      <c r="E3" s="170"/>
    </row>
    <row r="4" spans="1:5">
      <c r="A4" s="223" t="s">
        <v>145</v>
      </c>
      <c r="B4" s="223"/>
      <c r="C4" s="223"/>
      <c r="D4" s="223"/>
      <c r="E4" s="223"/>
    </row>
    <row r="5" spans="1:5">
      <c r="A5" s="171"/>
      <c r="B5" s="172"/>
      <c r="C5" s="172"/>
      <c r="D5" s="173"/>
      <c r="E5" s="173"/>
    </row>
    <row r="6" spans="1:5" ht="15.75" thickBot="1">
      <c r="A6" s="169"/>
      <c r="B6" s="174"/>
      <c r="C6" s="174"/>
      <c r="D6" s="175"/>
      <c r="E6" s="175"/>
    </row>
    <row r="7" spans="1:5">
      <c r="A7" s="176"/>
      <c r="B7" s="177"/>
      <c r="C7" s="177"/>
      <c r="D7" s="178" t="s">
        <v>99</v>
      </c>
      <c r="E7" s="179" t="s">
        <v>100</v>
      </c>
    </row>
    <row r="8" spans="1:5">
      <c r="A8" s="180" t="s">
        <v>101</v>
      </c>
      <c r="B8" s="181"/>
      <c r="C8" s="181"/>
      <c r="D8" s="181"/>
      <c r="E8" s="182"/>
    </row>
    <row r="9" spans="1:5">
      <c r="A9" s="180"/>
      <c r="B9" s="181" t="s">
        <v>102</v>
      </c>
      <c r="C9" s="181"/>
      <c r="D9" s="183">
        <v>29899875.34</v>
      </c>
      <c r="E9" s="184">
        <v>194465889.73000002</v>
      </c>
    </row>
    <row r="10" spans="1:5">
      <c r="A10" s="180"/>
      <c r="B10" s="181" t="s">
        <v>103</v>
      </c>
      <c r="C10" s="181"/>
      <c r="D10" s="183">
        <v>1783665.47</v>
      </c>
      <c r="E10" s="184">
        <v>20426803.710000001</v>
      </c>
    </row>
    <row r="11" spans="1:5">
      <c r="A11" s="180"/>
      <c r="B11" s="181" t="s">
        <v>104</v>
      </c>
      <c r="C11" s="181"/>
      <c r="D11" s="185">
        <v>75980.89000000013</v>
      </c>
      <c r="E11" s="186">
        <v>1001984.7899999954</v>
      </c>
    </row>
    <row r="12" spans="1:5">
      <c r="A12" s="180"/>
      <c r="B12" s="181"/>
      <c r="C12" s="181"/>
      <c r="D12" s="187">
        <v>31759521.699999999</v>
      </c>
      <c r="E12" s="182">
        <v>215894678.23000002</v>
      </c>
    </row>
    <row r="13" spans="1:5">
      <c r="A13" s="180" t="s">
        <v>105</v>
      </c>
      <c r="B13" s="181" t="s">
        <v>106</v>
      </c>
      <c r="C13" s="181"/>
      <c r="D13" s="183">
        <v>18123476.030000001</v>
      </c>
      <c r="E13" s="184">
        <v>119769690.25</v>
      </c>
    </row>
    <row r="14" spans="1:5">
      <c r="A14" s="180"/>
      <c r="B14" s="181" t="s">
        <v>107</v>
      </c>
      <c r="C14" s="181"/>
      <c r="D14" s="183">
        <v>2500080.1800000002</v>
      </c>
      <c r="E14" s="184">
        <v>18050996.629999999</v>
      </c>
    </row>
    <row r="15" spans="1:5">
      <c r="A15" s="180" t="s">
        <v>108</v>
      </c>
      <c r="B15" s="181"/>
      <c r="C15" s="181"/>
      <c r="D15" s="188">
        <v>11135965.489999998</v>
      </c>
      <c r="E15" s="189">
        <v>78073991.350000024</v>
      </c>
    </row>
    <row r="16" spans="1:5">
      <c r="A16" s="180" t="s">
        <v>109</v>
      </c>
      <c r="B16" s="181"/>
      <c r="C16" s="181"/>
      <c r="D16" s="187"/>
      <c r="E16" s="182"/>
    </row>
    <row r="17" spans="1:5">
      <c r="A17" s="180"/>
      <c r="B17" s="181" t="s">
        <v>110</v>
      </c>
      <c r="C17" s="181"/>
      <c r="D17" s="187">
        <v>30990.06</v>
      </c>
      <c r="E17" s="182">
        <v>337721.95</v>
      </c>
    </row>
    <row r="18" spans="1:5">
      <c r="A18" s="180"/>
      <c r="B18" s="181" t="s">
        <v>111</v>
      </c>
      <c r="C18" s="181"/>
      <c r="D18" s="183">
        <v>1596055.8399999999</v>
      </c>
      <c r="E18" s="184">
        <v>16008083.060000001</v>
      </c>
    </row>
    <row r="19" spans="1:5">
      <c r="A19" s="180"/>
      <c r="B19" s="181" t="s">
        <v>112</v>
      </c>
      <c r="C19" s="181"/>
      <c r="D19" s="183">
        <v>543856.43000000005</v>
      </c>
      <c r="E19" s="184">
        <v>5661703.1000000006</v>
      </c>
    </row>
    <row r="20" spans="1:5">
      <c r="A20" s="180"/>
      <c r="B20" s="181" t="s">
        <v>113</v>
      </c>
      <c r="C20" s="181"/>
      <c r="D20" s="183">
        <v>103279.45</v>
      </c>
      <c r="E20" s="184">
        <v>1124812.77</v>
      </c>
    </row>
    <row r="21" spans="1:5">
      <c r="A21" s="180"/>
      <c r="B21" s="181" t="s">
        <v>114</v>
      </c>
      <c r="C21" s="181"/>
      <c r="D21" s="183">
        <v>522.76</v>
      </c>
      <c r="E21" s="184">
        <v>12625.27</v>
      </c>
    </row>
    <row r="22" spans="1:5">
      <c r="A22" s="180"/>
      <c r="B22" s="181" t="s">
        <v>115</v>
      </c>
      <c r="C22" s="181"/>
      <c r="D22" s="183">
        <v>1759206.48</v>
      </c>
      <c r="E22" s="184">
        <v>15622373.020000001</v>
      </c>
    </row>
    <row r="23" spans="1:5">
      <c r="A23" s="180"/>
      <c r="B23" s="181" t="s">
        <v>116</v>
      </c>
      <c r="C23" s="181"/>
      <c r="D23" s="183">
        <v>5338281.04</v>
      </c>
      <c r="E23" s="184">
        <v>21571819.920000002</v>
      </c>
    </row>
    <row r="24" spans="1:5">
      <c r="A24" s="180"/>
      <c r="B24" s="181" t="s">
        <v>117</v>
      </c>
      <c r="C24" s="181"/>
      <c r="D24" s="183">
        <v>362443.43</v>
      </c>
      <c r="E24" s="184">
        <v>3984398.04</v>
      </c>
    </row>
    <row r="25" spans="1:5">
      <c r="A25" s="180"/>
      <c r="B25" s="181" t="s">
        <v>118</v>
      </c>
      <c r="C25" s="181"/>
      <c r="D25" s="183">
        <v>116021.68999999999</v>
      </c>
      <c r="E25" s="184">
        <v>1744805.0599999998</v>
      </c>
    </row>
    <row r="26" spans="1:5">
      <c r="A26" s="180"/>
      <c r="B26" s="181"/>
      <c r="C26" s="181" t="s">
        <v>119</v>
      </c>
      <c r="D26" s="188">
        <v>9850657.1799999997</v>
      </c>
      <c r="E26" s="189">
        <v>66068342.190000005</v>
      </c>
    </row>
    <row r="27" spans="1:5" ht="15.75" thickBot="1">
      <c r="A27" s="180" t="s">
        <v>120</v>
      </c>
      <c r="B27" s="181"/>
      <c r="C27" s="181"/>
      <c r="D27" s="190">
        <v>1285308.3099999987</v>
      </c>
      <c r="E27" s="191">
        <v>12005649.160000019</v>
      </c>
    </row>
    <row r="28" spans="1:5" ht="15.75" thickTop="1">
      <c r="A28" s="180"/>
      <c r="B28" s="181"/>
      <c r="C28" s="181"/>
      <c r="D28" s="187"/>
      <c r="E28" s="182"/>
    </row>
    <row r="29" spans="1:5" ht="15.75" thickBot="1">
      <c r="A29" s="180" t="s">
        <v>121</v>
      </c>
      <c r="B29" s="181"/>
      <c r="C29" s="181"/>
      <c r="D29" s="192">
        <f>+D51</f>
        <v>274890137</v>
      </c>
      <c r="E29" s="193">
        <f>+E51</f>
        <v>261601210</v>
      </c>
    </row>
    <row r="30" spans="1:5" ht="15.75" thickTop="1">
      <c r="A30" s="180"/>
      <c r="B30" s="181"/>
      <c r="C30" s="181"/>
      <c r="D30" s="187"/>
      <c r="E30" s="182"/>
    </row>
    <row r="31" spans="1:5" s="167" customFormat="1" ht="15.75" thickBot="1">
      <c r="A31" s="194" t="s">
        <v>122</v>
      </c>
      <c r="B31" s="195"/>
      <c r="C31" s="195"/>
      <c r="D31" s="196">
        <f>+D27/D29</f>
        <v>4.6757163571859934E-3</v>
      </c>
      <c r="E31" s="196">
        <f>+E27/E29</f>
        <v>4.589294200894567E-2</v>
      </c>
    </row>
    <row r="32" spans="1:5" s="167" customFormat="1" ht="16.5" thickTop="1" thickBot="1">
      <c r="A32" s="197"/>
      <c r="B32" s="198"/>
      <c r="C32" s="198"/>
      <c r="D32" s="199"/>
      <c r="E32" s="200"/>
    </row>
    <row r="33" spans="1:5" s="167" customFormat="1" hidden="1">
      <c r="A33" s="180" t="s">
        <v>123</v>
      </c>
      <c r="B33" s="181"/>
      <c r="C33" s="181"/>
      <c r="D33" s="167">
        <v>12483971</v>
      </c>
      <c r="E33" s="201">
        <v>286116245</v>
      </c>
    </row>
    <row r="34" spans="1:5" s="167" customFormat="1" ht="15.75" hidden="1" thickBot="1">
      <c r="A34" s="197" t="s">
        <v>124</v>
      </c>
      <c r="B34" s="198"/>
      <c r="C34" s="198"/>
      <c r="D34" s="167">
        <v>52463916</v>
      </c>
      <c r="E34" s="201">
        <v>512152900</v>
      </c>
    </row>
    <row r="35" spans="1:5" s="167" customFormat="1">
      <c r="E35" s="201"/>
    </row>
    <row r="36" spans="1:5" s="167" customFormat="1">
      <c r="D36" s="201"/>
      <c r="E36" s="201"/>
    </row>
    <row r="37" spans="1:5">
      <c r="A37" s="167" t="s">
        <v>125</v>
      </c>
      <c r="B37" s="167"/>
      <c r="C37" s="167"/>
      <c r="D37" s="201"/>
      <c r="E37" s="201"/>
    </row>
    <row r="38" spans="1:5" ht="15.75" thickBot="1">
      <c r="C38" s="167"/>
      <c r="D38" s="173"/>
      <c r="E38" s="201"/>
    </row>
    <row r="39" spans="1:5">
      <c r="A39" s="202" t="s">
        <v>126</v>
      </c>
      <c r="B39" s="203"/>
      <c r="C39" s="204"/>
      <c r="D39" s="205">
        <v>654541120</v>
      </c>
      <c r="E39" s="206">
        <v>632616854</v>
      </c>
    </row>
    <row r="40" spans="1:5">
      <c r="A40" s="207" t="s">
        <v>127</v>
      </c>
      <c r="B40" s="208"/>
      <c r="C40" s="181"/>
      <c r="D40" s="185">
        <v>-335114607</v>
      </c>
      <c r="E40" s="186">
        <v>-326886721</v>
      </c>
    </row>
    <row r="41" spans="1:5">
      <c r="A41" s="207" t="s">
        <v>128</v>
      </c>
      <c r="B41" s="208"/>
      <c r="C41" s="181"/>
      <c r="D41" s="187">
        <v>319426513</v>
      </c>
      <c r="E41" s="182">
        <v>305730133</v>
      </c>
    </row>
    <row r="42" spans="1:5">
      <c r="A42" s="207"/>
      <c r="B42" s="208"/>
      <c r="C42" s="181"/>
      <c r="D42" s="187"/>
      <c r="E42" s="182"/>
    </row>
    <row r="43" spans="1:5">
      <c r="A43" s="207" t="s">
        <v>129</v>
      </c>
      <c r="B43" s="208"/>
      <c r="C43" s="181"/>
      <c r="D43" s="187"/>
      <c r="E43" s="182"/>
    </row>
    <row r="44" spans="1:5">
      <c r="A44" s="207"/>
      <c r="B44" s="208" t="s">
        <v>130</v>
      </c>
      <c r="C44" s="181"/>
      <c r="D44" s="183">
        <v>0</v>
      </c>
      <c r="E44" s="184">
        <v>0</v>
      </c>
    </row>
    <row r="45" spans="1:5">
      <c r="A45" s="207"/>
      <c r="B45" s="208" t="s">
        <v>131</v>
      </c>
      <c r="C45" s="181"/>
      <c r="D45" s="183">
        <v>-3582578</v>
      </c>
      <c r="E45" s="184">
        <v>-3175125</v>
      </c>
    </row>
    <row r="46" spans="1:5">
      <c r="A46" s="207"/>
      <c r="B46" s="208" t="s">
        <v>132</v>
      </c>
      <c r="C46" s="181"/>
      <c r="D46" s="183">
        <v>-73572374</v>
      </c>
      <c r="E46" s="184">
        <v>-73572374</v>
      </c>
    </row>
    <row r="47" spans="1:5">
      <c r="A47" s="207"/>
      <c r="B47" s="208" t="s">
        <v>133</v>
      </c>
      <c r="C47" s="181"/>
      <c r="D47" s="185">
        <v>0</v>
      </c>
      <c r="E47" s="186">
        <v>0</v>
      </c>
    </row>
    <row r="48" spans="1:5">
      <c r="A48" s="207"/>
      <c r="B48" s="208"/>
      <c r="C48" s="181" t="s">
        <v>134</v>
      </c>
      <c r="D48" s="187">
        <v>242271561</v>
      </c>
      <c r="E48" s="182">
        <v>228982634</v>
      </c>
    </row>
    <row r="49" spans="1:5">
      <c r="A49" s="207"/>
      <c r="B49" s="208"/>
      <c r="C49" s="181"/>
      <c r="D49" s="187"/>
      <c r="E49" s="182"/>
    </row>
    <row r="50" spans="1:5">
      <c r="A50" s="207" t="s">
        <v>135</v>
      </c>
      <c r="B50" s="208"/>
      <c r="C50" s="181"/>
      <c r="D50" s="185">
        <v>32618576</v>
      </c>
      <c r="E50" s="186">
        <v>32618576</v>
      </c>
    </row>
    <row r="51" spans="1:5" ht="15.75" thickBot="1">
      <c r="A51" s="209" t="s">
        <v>136</v>
      </c>
      <c r="B51" s="210"/>
      <c r="C51" s="198"/>
      <c r="D51" s="211">
        <f>+D48+D50</f>
        <v>274890137</v>
      </c>
      <c r="E51" s="212">
        <f>+E48+E50</f>
        <v>261601210</v>
      </c>
    </row>
    <row r="52" spans="1:5">
      <c r="D52" s="201"/>
      <c r="E52" s="201"/>
    </row>
    <row r="53" spans="1:5">
      <c r="A53" s="168" t="s">
        <v>137</v>
      </c>
      <c r="D53" s="213"/>
      <c r="E53" s="213"/>
    </row>
    <row r="54" spans="1:5">
      <c r="A54" s="168" t="s">
        <v>138</v>
      </c>
      <c r="D54" s="213"/>
      <c r="E54" s="213"/>
    </row>
    <row r="55" spans="1:5">
      <c r="A55" s="168" t="s">
        <v>139</v>
      </c>
      <c r="D55" s="213"/>
      <c r="E55" s="213"/>
    </row>
    <row r="56" spans="1:5">
      <c r="A56" s="168" t="s">
        <v>140</v>
      </c>
      <c r="D56" s="213"/>
      <c r="E56" s="213"/>
    </row>
    <row r="57" spans="1:5">
      <c r="D57" s="213"/>
      <c r="E57" s="213"/>
    </row>
    <row r="58" spans="1:5">
      <c r="A58" s="168" t="s">
        <v>141</v>
      </c>
      <c r="D58" s="213"/>
      <c r="E58" s="213"/>
    </row>
    <row r="59" spans="1:5">
      <c r="A59" s="168" t="s">
        <v>142</v>
      </c>
      <c r="D59" s="213"/>
      <c r="E59" s="213"/>
    </row>
    <row r="60" spans="1:5">
      <c r="A60" s="168" t="s">
        <v>143</v>
      </c>
      <c r="D60" s="213"/>
      <c r="E60" s="213"/>
    </row>
    <row r="61" spans="1:5">
      <c r="A61" s="168" t="s">
        <v>144</v>
      </c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&amp;N&amp;R2015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146</v>
      </c>
      <c r="B19" s="222"/>
      <c r="C19" s="222"/>
      <c r="D19" s="216"/>
      <c r="E19" s="216"/>
      <c r="F19" s="216"/>
    </row>
    <row r="20" spans="1:13" ht="57.75">
      <c r="A20" s="222" t="s">
        <v>96</v>
      </c>
      <c r="B20" s="222"/>
      <c r="C20" s="222"/>
      <c r="D20" s="216"/>
      <c r="E20" s="216"/>
      <c r="F20" s="216"/>
    </row>
    <row r="21" spans="1:13" ht="57.75">
      <c r="A21" s="222" t="s">
        <v>147</v>
      </c>
      <c r="B21" s="222"/>
      <c r="C21" s="222"/>
      <c r="D21" s="216"/>
      <c r="E21" s="216"/>
      <c r="F21" s="216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M58"/>
  <sheetViews>
    <sheetView tabSelected="1" topLeftCell="A11" zoomScaleNormal="100" zoomScaleSheetLayoutView="85" workbookViewId="0">
      <selection activeCell="K25" sqref="K25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33203125" style="2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108"/>
    </row>
    <row r="3" spans="1:11">
      <c r="B3" s="224" t="s">
        <v>0</v>
      </c>
      <c r="C3" s="224"/>
      <c r="D3" s="224"/>
      <c r="E3" s="224"/>
      <c r="F3" s="224"/>
      <c r="G3" s="224"/>
      <c r="H3" s="224"/>
      <c r="I3" s="224"/>
      <c r="J3" s="20"/>
    </row>
    <row r="4" spans="1:11">
      <c r="B4" s="224" t="s">
        <v>1</v>
      </c>
      <c r="C4" s="224"/>
      <c r="D4" s="224"/>
      <c r="E4" s="224"/>
      <c r="F4" s="224"/>
      <c r="G4" s="224"/>
      <c r="H4" s="224"/>
      <c r="I4" s="224"/>
      <c r="J4" s="20"/>
    </row>
    <row r="5" spans="1:11">
      <c r="B5" s="224" t="s">
        <v>89</v>
      </c>
      <c r="C5" s="224"/>
      <c r="D5" s="224"/>
      <c r="E5" s="224"/>
      <c r="F5" s="224"/>
      <c r="G5" s="224"/>
      <c r="H5" s="224"/>
      <c r="I5" s="224"/>
      <c r="J5" s="20"/>
    </row>
    <row r="6" spans="1:11">
      <c r="B6" s="130"/>
      <c r="C6" s="130"/>
      <c r="D6" s="157"/>
      <c r="E6" s="130"/>
      <c r="F6" s="130"/>
      <c r="G6" s="130"/>
      <c r="H6" s="130"/>
      <c r="I6" s="130"/>
      <c r="J6" s="20"/>
    </row>
    <row r="7" spans="1:11">
      <c r="B7" s="109"/>
      <c r="C7" s="131"/>
      <c r="D7" s="131"/>
      <c r="E7" s="131"/>
      <c r="F7" s="131"/>
      <c r="G7" s="131"/>
      <c r="H7" s="131"/>
      <c r="I7" s="131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10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10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26" t="s">
        <v>11</v>
      </c>
      <c r="H12" s="10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26" t="s">
        <v>16</v>
      </c>
      <c r="H13" s="10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61" t="s">
        <v>90</v>
      </c>
      <c r="H14" s="21"/>
      <c r="I14" s="156" t="s">
        <v>83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110" t="s">
        <v>21</v>
      </c>
      <c r="C16" s="3"/>
      <c r="D16" s="5"/>
      <c r="E16" s="3"/>
      <c r="F16" s="5"/>
      <c r="G16" s="5"/>
      <c r="H16" s="3"/>
      <c r="I16" s="5"/>
      <c r="J16" s="3"/>
    </row>
    <row r="17" spans="1:13">
      <c r="A17" s="111" t="s">
        <v>22</v>
      </c>
      <c r="B17" s="26" t="s">
        <v>23</v>
      </c>
      <c r="C17" s="112" t="s">
        <v>24</v>
      </c>
      <c r="D17" s="6">
        <v>194465889.72999999</v>
      </c>
      <c r="E17" s="34" t="s">
        <v>24</v>
      </c>
      <c r="F17" s="6">
        <f>+'Weather Norm Adj'!F25</f>
        <v>17047910.585110001</v>
      </c>
      <c r="G17" s="6">
        <v>0</v>
      </c>
      <c r="H17" s="112" t="s">
        <v>24</v>
      </c>
      <c r="I17" s="6">
        <f>SUM(D17:G17)</f>
        <v>211513800.31511</v>
      </c>
      <c r="M17" s="104"/>
    </row>
    <row r="18" spans="1:13">
      <c r="A18" s="111" t="s">
        <v>25</v>
      </c>
      <c r="B18" s="26" t="s">
        <v>26</v>
      </c>
      <c r="C18" s="3"/>
      <c r="D18" s="6">
        <v>20426803.710000001</v>
      </c>
      <c r="E18" s="3"/>
      <c r="F18" s="5"/>
      <c r="G18" s="6">
        <v>0</v>
      </c>
      <c r="H18" s="3"/>
      <c r="I18" s="6">
        <f>SUM(D18:G18)</f>
        <v>20426803.710000001</v>
      </c>
      <c r="M18" s="104"/>
    </row>
    <row r="19" spans="1:13">
      <c r="A19" s="111" t="s">
        <v>27</v>
      </c>
      <c r="B19" s="26" t="s">
        <v>28</v>
      </c>
      <c r="C19" s="3"/>
      <c r="D19" s="6">
        <v>1001984.79</v>
      </c>
      <c r="E19" s="3"/>
      <c r="F19" s="5"/>
      <c r="G19" s="6">
        <v>0</v>
      </c>
      <c r="H19" s="3"/>
      <c r="I19" s="6">
        <f>SUM(D19:G19)</f>
        <v>1001984.79</v>
      </c>
      <c r="M19" s="104"/>
    </row>
    <row r="20" spans="1:13">
      <c r="A20" s="111" t="s">
        <v>29</v>
      </c>
      <c r="B20" s="113" t="s">
        <v>30</v>
      </c>
      <c r="C20" s="114" t="s">
        <v>24</v>
      </c>
      <c r="D20" s="7">
        <f>SUM(D17:D19)</f>
        <v>215894678.22999999</v>
      </c>
      <c r="E20" s="35" t="s">
        <v>24</v>
      </c>
      <c r="F20" s="7">
        <f>SUM(F17:F19)</f>
        <v>17047910.585110001</v>
      </c>
      <c r="G20" s="7">
        <f>SUM(G17:G19)</f>
        <v>0</v>
      </c>
      <c r="H20" s="35" t="s">
        <v>24</v>
      </c>
      <c r="I20" s="7">
        <f>SUM(I17:I19)</f>
        <v>232942588.81511</v>
      </c>
      <c r="M20" s="104"/>
    </row>
    <row r="21" spans="1:13">
      <c r="A21" s="111" t="s">
        <v>31</v>
      </c>
      <c r="B21" s="26" t="s">
        <v>32</v>
      </c>
      <c r="C21" s="3"/>
      <c r="D21" s="6">
        <v>119769690.25</v>
      </c>
      <c r="E21" s="3"/>
      <c r="F21" s="6">
        <f>+'Weather Norm Adj'!F35</f>
        <v>11721050.33</v>
      </c>
      <c r="G21" s="6"/>
      <c r="H21" s="3"/>
      <c r="I21" s="6">
        <f>SUM(D21:G21)</f>
        <v>131490740.58</v>
      </c>
    </row>
    <row r="22" spans="1:13">
      <c r="A22" s="111" t="s">
        <v>33</v>
      </c>
      <c r="B22" s="26" t="s">
        <v>34</v>
      </c>
      <c r="C22" s="3"/>
      <c r="D22" s="6">
        <v>18050996.629999999</v>
      </c>
      <c r="E22" s="12"/>
      <c r="F22" s="6"/>
      <c r="G22" s="6"/>
      <c r="H22" s="12"/>
      <c r="I22" s="6">
        <f>SUM(D22:G22)</f>
        <v>18050996.629999999</v>
      </c>
    </row>
    <row r="23" spans="1:13">
      <c r="A23" s="111" t="s">
        <v>35</v>
      </c>
      <c r="B23" s="113" t="s">
        <v>36</v>
      </c>
      <c r="C23" s="115"/>
      <c r="D23" s="7">
        <f>D20-D21-D22</f>
        <v>78073991.349999994</v>
      </c>
      <c r="E23" s="35" t="s">
        <v>24</v>
      </c>
      <c r="F23" s="7">
        <f>F20-F21-F22</f>
        <v>5326860.2551100012</v>
      </c>
      <c r="G23" s="7">
        <f>G20-G21-G22</f>
        <v>0</v>
      </c>
      <c r="H23" s="35" t="s">
        <v>24</v>
      </c>
      <c r="I23" s="7">
        <f>SUM(D23:G23)</f>
        <v>83400851.60510999</v>
      </c>
    </row>
    <row r="24" spans="1:13">
      <c r="A24" s="10"/>
      <c r="B24" s="5"/>
      <c r="C24" s="3"/>
      <c r="D24" s="158"/>
      <c r="E24" s="3"/>
      <c r="F24" s="5"/>
      <c r="G24" s="5"/>
      <c r="H24" s="3"/>
      <c r="I24" s="5"/>
    </row>
    <row r="25" spans="1:13">
      <c r="A25" s="10"/>
      <c r="B25" s="110" t="s">
        <v>37</v>
      </c>
      <c r="C25" s="3"/>
      <c r="D25" s="6"/>
      <c r="E25" s="3"/>
      <c r="F25" s="6"/>
      <c r="G25" s="6"/>
      <c r="H25" s="3"/>
      <c r="I25" s="6"/>
    </row>
    <row r="26" spans="1:13">
      <c r="A26" s="111" t="s">
        <v>38</v>
      </c>
      <c r="B26" s="116" t="s">
        <v>88</v>
      </c>
      <c r="C26" s="3"/>
      <c r="D26" s="6">
        <v>337721.95</v>
      </c>
      <c r="E26" s="3"/>
      <c r="F26" s="6"/>
      <c r="G26" s="6"/>
      <c r="H26" s="3"/>
      <c r="I26" s="6">
        <f t="shared" ref="I26:I34" si="0">SUM(D26:G26)</f>
        <v>337721.95</v>
      </c>
    </row>
    <row r="27" spans="1:13">
      <c r="A27" s="111" t="s">
        <v>40</v>
      </c>
      <c r="B27" s="26" t="s">
        <v>39</v>
      </c>
      <c r="C27" s="3"/>
      <c r="D27" s="6">
        <v>16008083.060000001</v>
      </c>
      <c r="E27" s="3"/>
      <c r="F27" s="6">
        <v>0</v>
      </c>
      <c r="G27" s="6">
        <v>0</v>
      </c>
      <c r="H27" s="3"/>
      <c r="I27" s="6">
        <f t="shared" si="0"/>
        <v>16008083.060000001</v>
      </c>
    </row>
    <row r="28" spans="1:13">
      <c r="A28" s="111" t="s">
        <v>42</v>
      </c>
      <c r="B28" s="26" t="s">
        <v>41</v>
      </c>
      <c r="C28" s="3"/>
      <c r="D28" s="6">
        <v>5661703.0999999996</v>
      </c>
      <c r="E28" s="3"/>
      <c r="F28" s="6">
        <f>F20*0.00094</f>
        <v>16025.035950003401</v>
      </c>
      <c r="G28" s="6">
        <f>(+G20*0.00094)</f>
        <v>0</v>
      </c>
      <c r="H28" s="3"/>
      <c r="I28" s="6">
        <f t="shared" si="0"/>
        <v>5677728.1359500028</v>
      </c>
    </row>
    <row r="29" spans="1:13">
      <c r="A29" s="111" t="s">
        <v>44</v>
      </c>
      <c r="B29" s="26" t="s">
        <v>43</v>
      </c>
      <c r="C29" s="3"/>
      <c r="D29" s="6">
        <v>1124812.77</v>
      </c>
      <c r="E29" s="3"/>
      <c r="F29" s="6">
        <v>0</v>
      </c>
      <c r="G29" s="6">
        <f>(+G21*0.00094)</f>
        <v>0</v>
      </c>
      <c r="H29" s="3"/>
      <c r="I29" s="6">
        <f t="shared" si="0"/>
        <v>1124812.77</v>
      </c>
    </row>
    <row r="30" spans="1:13">
      <c r="A30" s="111" t="s">
        <v>46</v>
      </c>
      <c r="B30" s="26" t="s">
        <v>45</v>
      </c>
      <c r="C30" s="3"/>
      <c r="D30" s="6">
        <v>12625.27</v>
      </c>
      <c r="E30" s="3"/>
      <c r="F30" s="6">
        <v>0</v>
      </c>
      <c r="G30" s="6">
        <f>+'Promo Adv Adj'!E13</f>
        <v>-12625.27</v>
      </c>
      <c r="H30" s="3"/>
      <c r="I30" s="6">
        <f t="shared" si="0"/>
        <v>0</v>
      </c>
    </row>
    <row r="31" spans="1:13">
      <c r="A31" s="111">
        <v>13</v>
      </c>
      <c r="B31" s="26" t="s">
        <v>47</v>
      </c>
      <c r="C31" s="3"/>
      <c r="D31" s="6">
        <v>15622373.02</v>
      </c>
      <c r="E31" s="3"/>
      <c r="F31" s="6">
        <v>0</v>
      </c>
      <c r="G31" s="6">
        <v>0</v>
      </c>
      <c r="H31" s="3"/>
      <c r="I31" s="6">
        <f t="shared" si="0"/>
        <v>15622373.02</v>
      </c>
    </row>
    <row r="32" spans="1:13">
      <c r="A32" s="111">
        <v>14</v>
      </c>
      <c r="B32" s="26" t="s">
        <v>48</v>
      </c>
      <c r="C32" s="3"/>
      <c r="D32" s="6">
        <v>21571819.920000002</v>
      </c>
      <c r="E32" s="3"/>
      <c r="F32" s="6">
        <v>0</v>
      </c>
      <c r="G32" s="6">
        <v>0</v>
      </c>
      <c r="H32" s="3"/>
      <c r="I32" s="6">
        <f t="shared" si="0"/>
        <v>21571819.920000002</v>
      </c>
    </row>
    <row r="33" spans="1:9">
      <c r="A33" s="111">
        <v>15</v>
      </c>
      <c r="B33" s="26" t="s">
        <v>49</v>
      </c>
      <c r="C33" s="3"/>
      <c r="D33" s="6">
        <v>3984398.04</v>
      </c>
      <c r="E33" s="12"/>
      <c r="F33" s="6">
        <f>F20*0.04242</f>
        <v>723172.36702036625</v>
      </c>
      <c r="G33" s="6">
        <v>0</v>
      </c>
      <c r="H33" s="12"/>
      <c r="I33" s="6">
        <f t="shared" si="0"/>
        <v>4707570.4070203658</v>
      </c>
    </row>
    <row r="34" spans="1:9">
      <c r="A34" s="111">
        <v>16</v>
      </c>
      <c r="B34" s="26" t="s">
        <v>50</v>
      </c>
      <c r="C34" s="3"/>
      <c r="D34" s="6">
        <v>1744805.06</v>
      </c>
      <c r="E34" s="12"/>
      <c r="F34" s="6">
        <f>(+F23-SUM(F27:F32)-F33)*0.35</f>
        <v>1605681.998248871</v>
      </c>
      <c r="G34" s="6">
        <f>(+G23-SUM(G27:G32)-G33)*0.35</f>
        <v>4418.8445000000002</v>
      </c>
      <c r="H34" s="12"/>
      <c r="I34" s="6">
        <f t="shared" si="0"/>
        <v>3354905.9027488711</v>
      </c>
    </row>
    <row r="35" spans="1:9">
      <c r="A35" s="107">
        <v>17</v>
      </c>
      <c r="B35" s="113" t="s">
        <v>51</v>
      </c>
      <c r="C35" s="114" t="s">
        <v>24</v>
      </c>
      <c r="D35" s="7">
        <f>SUM(D26:D34)</f>
        <v>66068342.190000005</v>
      </c>
      <c r="E35" s="35" t="s">
        <v>24</v>
      </c>
      <c r="F35" s="7">
        <f>SUM(F27:F34)</f>
        <v>2344879.4012192404</v>
      </c>
      <c r="G35" s="7">
        <f>SUM(G27:G34)</f>
        <v>-8206.4255000000012</v>
      </c>
      <c r="H35" s="35" t="s">
        <v>24</v>
      </c>
      <c r="I35" s="7">
        <f>SUM(I26:I34)</f>
        <v>68405015.165719241</v>
      </c>
    </row>
    <row r="36" spans="1:9">
      <c r="A36" s="8"/>
      <c r="B36" s="22"/>
      <c r="C36" s="3"/>
      <c r="D36" s="6"/>
      <c r="E36" s="3"/>
      <c r="F36" s="6"/>
      <c r="G36" s="6"/>
      <c r="H36" s="3"/>
      <c r="I36" s="6"/>
    </row>
    <row r="37" spans="1:9">
      <c r="A37" s="111">
        <v>18</v>
      </c>
      <c r="B37" s="28" t="s">
        <v>52</v>
      </c>
      <c r="C37" s="117" t="s">
        <v>24</v>
      </c>
      <c r="D37" s="118">
        <f>D23-D35</f>
        <v>12005649.159999989</v>
      </c>
      <c r="E37" s="119" t="s">
        <v>24</v>
      </c>
      <c r="F37" s="118">
        <f>F23-F35</f>
        <v>2981980.8538907608</v>
      </c>
      <c r="G37" s="118">
        <f>G23-G35</f>
        <v>8206.4255000000012</v>
      </c>
      <c r="H37" s="119" t="s">
        <v>24</v>
      </c>
      <c r="I37" s="118">
        <f>I23-I35</f>
        <v>14995836.439390749</v>
      </c>
    </row>
    <row r="38" spans="1:9">
      <c r="A38" s="111"/>
      <c r="B38" s="10"/>
      <c r="C38" s="3"/>
      <c r="D38" s="5"/>
      <c r="E38" s="3"/>
      <c r="F38" s="5"/>
      <c r="G38" s="5"/>
      <c r="H38" s="3"/>
      <c r="I38" s="5"/>
    </row>
    <row r="39" spans="1:9">
      <c r="A39" s="111"/>
      <c r="B39" s="120" t="s">
        <v>53</v>
      </c>
      <c r="C39" s="3"/>
      <c r="D39" s="5"/>
      <c r="E39" s="3"/>
      <c r="F39" s="5"/>
      <c r="G39" s="5"/>
      <c r="H39" s="3"/>
      <c r="I39" s="5"/>
    </row>
    <row r="40" spans="1:9">
      <c r="A40" s="111">
        <v>18</v>
      </c>
      <c r="B40" s="25" t="s">
        <v>54</v>
      </c>
      <c r="C40" s="112" t="s">
        <v>24</v>
      </c>
      <c r="D40" s="6">
        <v>632616854</v>
      </c>
      <c r="E40" s="112" t="s">
        <v>24</v>
      </c>
      <c r="F40" s="5"/>
      <c r="G40" s="5"/>
      <c r="H40" s="112" t="s">
        <v>24</v>
      </c>
      <c r="I40" s="6">
        <f t="shared" ref="I40:I46" si="1">SUM(D40:G40)</f>
        <v>632616854</v>
      </c>
    </row>
    <row r="41" spans="1:9">
      <c r="A41" s="111">
        <v>19</v>
      </c>
      <c r="B41" s="25" t="s">
        <v>55</v>
      </c>
      <c r="C41" s="3"/>
      <c r="D41" s="6">
        <v>-326886721</v>
      </c>
      <c r="E41" s="3"/>
      <c r="F41" s="5"/>
      <c r="G41" s="5"/>
      <c r="H41" s="3"/>
      <c r="I41" s="6">
        <f t="shared" si="1"/>
        <v>-326886721</v>
      </c>
    </row>
    <row r="42" spans="1:9">
      <c r="A42" s="11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9">
      <c r="A43" s="111">
        <v>21</v>
      </c>
      <c r="B43" s="25" t="s">
        <v>57</v>
      </c>
      <c r="C43" s="3"/>
      <c r="D43" s="6">
        <v>-3175125</v>
      </c>
      <c r="E43" s="3"/>
      <c r="F43" s="5"/>
      <c r="G43" s="5"/>
      <c r="H43" s="3"/>
      <c r="I43" s="6">
        <f t="shared" si="1"/>
        <v>-3175125</v>
      </c>
    </row>
    <row r="44" spans="1:9">
      <c r="A44" s="111">
        <v>22</v>
      </c>
      <c r="B44" s="25" t="s">
        <v>58</v>
      </c>
      <c r="C44" s="3"/>
      <c r="D44" s="6">
        <v>-73572374</v>
      </c>
      <c r="E44" s="3"/>
      <c r="F44" s="5"/>
      <c r="G44" s="5"/>
      <c r="H44" s="3"/>
      <c r="I44" s="6">
        <f t="shared" si="1"/>
        <v>-73572374</v>
      </c>
    </row>
    <row r="45" spans="1:9">
      <c r="A45" s="11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9">
      <c r="A46" s="111">
        <v>24</v>
      </c>
      <c r="B46" s="25" t="s">
        <v>60</v>
      </c>
      <c r="C46" s="3"/>
      <c r="D46" s="6">
        <f>+D54</f>
        <v>32618576.213299997</v>
      </c>
      <c r="E46" s="3"/>
      <c r="F46" s="5"/>
      <c r="G46" s="5"/>
      <c r="H46" s="3"/>
      <c r="I46" s="6">
        <f t="shared" si="1"/>
        <v>32618576.213299997</v>
      </c>
    </row>
    <row r="47" spans="1:9">
      <c r="A47" s="111">
        <v>25</v>
      </c>
      <c r="B47" s="113" t="s">
        <v>61</v>
      </c>
      <c r="C47" s="114" t="s">
        <v>24</v>
      </c>
      <c r="D47" s="7">
        <f>SUM(D40:D46)</f>
        <v>261601210.21329999</v>
      </c>
      <c r="E47" s="35" t="s">
        <v>24</v>
      </c>
      <c r="F47" s="7">
        <f>SUM(F40:F46)</f>
        <v>0</v>
      </c>
      <c r="G47" s="7">
        <f>SUM(G40:G46)</f>
        <v>0</v>
      </c>
      <c r="H47" s="114" t="s">
        <v>24</v>
      </c>
      <c r="I47" s="7">
        <f>SUM(I40:I46)</f>
        <v>261601210.21329999</v>
      </c>
    </row>
    <row r="48" spans="1:9">
      <c r="A48" s="8"/>
      <c r="B48" s="10"/>
      <c r="C48" s="3"/>
      <c r="D48" s="5"/>
      <c r="E48" s="3"/>
      <c r="F48" s="5"/>
      <c r="G48" s="5"/>
      <c r="H48" s="3"/>
      <c r="I48" s="5"/>
    </row>
    <row r="49" spans="1:9">
      <c r="A49" s="121">
        <v>26</v>
      </c>
      <c r="B49" s="122" t="s">
        <v>62</v>
      </c>
      <c r="C49" s="9"/>
      <c r="D49" s="123">
        <f>D37/D47</f>
        <v>4.5892941971526144E-2</v>
      </c>
      <c r="E49" s="9"/>
      <c r="F49" s="124"/>
      <c r="G49" s="124"/>
      <c r="H49" s="9"/>
      <c r="I49" s="123">
        <f>ROUND(+I37/I47,4)</f>
        <v>5.7299999999999997E-2</v>
      </c>
    </row>
    <row r="50" spans="1:9">
      <c r="G50" s="228" t="s">
        <v>154</v>
      </c>
      <c r="H50" s="228"/>
      <c r="I50" s="229">
        <v>8.8499999999999995E-2</v>
      </c>
    </row>
    <row r="51" spans="1:9">
      <c r="B51" s="2" t="s">
        <v>85</v>
      </c>
    </row>
    <row r="52" spans="1:9">
      <c r="I52" s="160"/>
    </row>
    <row r="53" spans="1:9">
      <c r="D53" s="160">
        <f>SUM(D40:D44)</f>
        <v>228982634</v>
      </c>
    </row>
    <row r="54" spans="1:9">
      <c r="D54" s="2">
        <f>+D53*0.14245</f>
        <v>32618576.213299997</v>
      </c>
    </row>
    <row r="58" spans="1:9">
      <c r="F58" s="159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148</v>
      </c>
      <c r="B19" s="222"/>
      <c r="C19" s="222"/>
      <c r="D19" s="216"/>
      <c r="E19" s="216"/>
      <c r="F19" s="216"/>
    </row>
    <row r="20" spans="1:13" ht="57.75">
      <c r="A20" s="222" t="s">
        <v>149</v>
      </c>
      <c r="B20" s="222"/>
      <c r="C20" s="222"/>
      <c r="D20" s="216"/>
      <c r="E20" s="216"/>
      <c r="F20" s="216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8"/>
  <sheetViews>
    <sheetView view="pageBreakPreview" zoomScale="115" zoomScaleNormal="100" zoomScaleSheetLayoutView="115" workbookViewId="0">
      <selection activeCell="F5" sqref="F5"/>
    </sheetView>
  </sheetViews>
  <sheetFormatPr defaultRowHeight="12.75"/>
  <cols>
    <col min="1" max="1" width="10.6640625" style="84" bestFit="1" customWidth="1"/>
    <col min="2" max="2" width="20.83203125" style="84" customWidth="1"/>
    <col min="3" max="3" width="16.5" style="84" customWidth="1"/>
    <col min="4" max="5" width="16.33203125" style="84" customWidth="1"/>
    <col min="6" max="6" width="18.1640625" style="85" customWidth="1"/>
    <col min="7" max="7" width="13" style="84" customWidth="1"/>
    <col min="8" max="16384" width="9.33203125" style="84"/>
  </cols>
  <sheetData>
    <row r="1" spans="1:7" ht="15">
      <c r="A1" s="88" t="s">
        <v>0</v>
      </c>
      <c r="B1" s="89"/>
      <c r="C1" s="89"/>
      <c r="D1" s="89"/>
      <c r="E1" s="89"/>
      <c r="F1" s="90"/>
    </row>
    <row r="2" spans="1:7" ht="15">
      <c r="A2" s="91" t="s">
        <v>69</v>
      </c>
      <c r="B2" s="92"/>
      <c r="C2" s="92"/>
      <c r="D2" s="92"/>
      <c r="E2" s="92"/>
      <c r="F2" s="93"/>
    </row>
    <row r="3" spans="1:7" ht="15" customHeight="1">
      <c r="A3" s="225" t="s">
        <v>91</v>
      </c>
      <c r="B3" s="225"/>
      <c r="C3" s="225"/>
      <c r="D3" s="225"/>
      <c r="E3" s="225"/>
      <c r="F3" s="225"/>
    </row>
    <row r="4" spans="1:7" ht="15">
      <c r="A4" s="91" t="s">
        <v>2</v>
      </c>
      <c r="B4" s="92"/>
      <c r="C4" s="92"/>
      <c r="D4" s="92"/>
      <c r="E4" s="92"/>
      <c r="F4" s="93"/>
    </row>
    <row r="5" spans="1:7" ht="15">
      <c r="A5" s="86"/>
      <c r="B5" s="86"/>
      <c r="C5" s="86"/>
      <c r="D5" s="86"/>
      <c r="E5" s="86"/>
      <c r="F5" s="221"/>
    </row>
    <row r="6" spans="1:7" ht="15">
      <c r="A6" s="86"/>
      <c r="B6" s="86"/>
      <c r="C6" s="86"/>
      <c r="D6" s="86"/>
      <c r="E6" s="86"/>
      <c r="F6" s="87"/>
    </row>
    <row r="7" spans="1:7" ht="15">
      <c r="A7" s="95" t="s">
        <v>71</v>
      </c>
      <c r="B7" s="96" t="s">
        <v>63</v>
      </c>
      <c r="C7" s="96"/>
      <c r="D7" s="86"/>
      <c r="E7" s="97" t="s">
        <v>67</v>
      </c>
      <c r="F7" s="98" t="s">
        <v>70</v>
      </c>
    </row>
    <row r="8" spans="1:7" ht="15">
      <c r="A8" s="86"/>
      <c r="B8" s="86"/>
      <c r="C8" s="86"/>
      <c r="D8" s="132"/>
      <c r="E8" s="132"/>
      <c r="F8" s="133"/>
    </row>
    <row r="9" spans="1:7" ht="15">
      <c r="A9" s="99"/>
      <c r="B9" s="95" t="s">
        <v>64</v>
      </c>
      <c r="C9" s="100"/>
      <c r="D9" s="132"/>
      <c r="E9" s="132"/>
      <c r="F9" s="133"/>
    </row>
    <row r="10" spans="1:7" ht="15">
      <c r="A10" s="86"/>
      <c r="B10" s="86"/>
      <c r="C10" s="86"/>
      <c r="D10" s="134"/>
      <c r="E10" s="134"/>
      <c r="F10" s="133"/>
    </row>
    <row r="11" spans="1:7" ht="15">
      <c r="A11" s="86"/>
      <c r="B11" s="86" t="s">
        <v>72</v>
      </c>
      <c r="C11" s="86"/>
      <c r="D11" s="134"/>
      <c r="E11" s="134"/>
      <c r="F11" s="133"/>
    </row>
    <row r="12" spans="1:7" ht="15">
      <c r="A12" s="99">
        <v>1</v>
      </c>
      <c r="B12" s="86" t="s">
        <v>73</v>
      </c>
      <c r="C12" s="86"/>
      <c r="D12" s="134"/>
      <c r="E12" s="135">
        <v>13072327</v>
      </c>
      <c r="F12" s="133"/>
      <c r="G12" s="85"/>
    </row>
    <row r="13" spans="1:7" ht="15">
      <c r="A13" s="86"/>
      <c r="B13" s="86"/>
      <c r="C13" s="86"/>
      <c r="D13" s="134"/>
      <c r="E13" s="134"/>
      <c r="F13" s="133"/>
    </row>
    <row r="14" spans="1:7" ht="15">
      <c r="A14" s="99">
        <v>2</v>
      </c>
      <c r="B14" s="86" t="s">
        <v>74</v>
      </c>
      <c r="C14" s="86"/>
      <c r="D14" s="136">
        <v>0.81516</v>
      </c>
      <c r="E14" s="134"/>
      <c r="F14" s="133">
        <f>+D14*E12</f>
        <v>10656038.07732</v>
      </c>
    </row>
    <row r="15" spans="1:7" ht="15">
      <c r="A15" s="86"/>
      <c r="B15" s="86"/>
      <c r="C15" s="86"/>
      <c r="D15" s="132"/>
      <c r="E15" s="132"/>
      <c r="F15" s="133"/>
    </row>
    <row r="16" spans="1:7" ht="15">
      <c r="A16" s="86"/>
      <c r="B16" s="86"/>
      <c r="C16" s="86"/>
      <c r="D16" s="132"/>
      <c r="E16" s="132"/>
      <c r="F16" s="133"/>
    </row>
    <row r="17" spans="1:7" ht="15">
      <c r="A17" s="86"/>
      <c r="B17" s="86"/>
      <c r="C17" s="86"/>
      <c r="D17" s="132"/>
      <c r="E17" s="132"/>
      <c r="F17" s="133"/>
    </row>
    <row r="18" spans="1:7" ht="15">
      <c r="A18" s="86"/>
      <c r="B18" s="95" t="s">
        <v>65</v>
      </c>
      <c r="C18" s="86"/>
      <c r="D18" s="132"/>
      <c r="E18" s="132"/>
      <c r="F18" s="133"/>
    </row>
    <row r="19" spans="1:7" ht="14.25" customHeight="1">
      <c r="A19" s="86"/>
      <c r="B19" s="86"/>
      <c r="C19" s="86"/>
      <c r="D19" s="132"/>
      <c r="E19" s="132"/>
      <c r="F19" s="133"/>
    </row>
    <row r="20" spans="1:7" ht="15">
      <c r="A20" s="86"/>
      <c r="B20" s="86" t="s">
        <v>75</v>
      </c>
      <c r="C20" s="86"/>
      <c r="D20" s="132"/>
      <c r="E20" s="132"/>
      <c r="F20" s="133"/>
    </row>
    <row r="21" spans="1:7" ht="15">
      <c r="A21" s="99">
        <v>3</v>
      </c>
      <c r="B21" s="86" t="s">
        <v>73</v>
      </c>
      <c r="C21" s="86"/>
      <c r="D21" s="134"/>
      <c r="E21" s="135">
        <v>8178247</v>
      </c>
      <c r="F21" s="133"/>
      <c r="G21" s="85"/>
    </row>
    <row r="22" spans="1:7" ht="15">
      <c r="A22" s="86"/>
      <c r="B22" s="86"/>
      <c r="C22" s="86"/>
      <c r="D22" s="134"/>
      <c r="E22" s="134"/>
      <c r="F22" s="133"/>
    </row>
    <row r="23" spans="1:7" ht="15">
      <c r="A23" s="99">
        <v>4</v>
      </c>
      <c r="B23" s="86" t="s">
        <v>74</v>
      </c>
      <c r="C23" s="86"/>
      <c r="D23" s="155">
        <v>0.78156999999999999</v>
      </c>
      <c r="E23" s="137"/>
      <c r="F23" s="138">
        <f>+D23*E21</f>
        <v>6391872.5077900002</v>
      </c>
    </row>
    <row r="24" spans="1:7" ht="8.25" customHeight="1">
      <c r="A24" s="86"/>
      <c r="B24" s="86"/>
      <c r="C24" s="86"/>
      <c r="D24" s="134"/>
      <c r="E24" s="134"/>
      <c r="F24" s="133"/>
    </row>
    <row r="25" spans="1:7" ht="15.75" thickBot="1">
      <c r="A25" s="99">
        <v>5</v>
      </c>
      <c r="B25" s="86" t="s">
        <v>66</v>
      </c>
      <c r="C25" s="86"/>
      <c r="D25" s="139"/>
      <c r="E25" s="140">
        <f>SUM(E12:E23)</f>
        <v>21250574</v>
      </c>
      <c r="F25" s="141">
        <f>SUM(F14:F23)</f>
        <v>17047910.585110001</v>
      </c>
      <c r="G25" s="94"/>
    </row>
    <row r="26" spans="1:7" ht="15.75" thickTop="1">
      <c r="A26" s="86"/>
      <c r="B26" s="86"/>
      <c r="C26" s="86"/>
      <c r="D26" s="132"/>
      <c r="E26" s="132"/>
      <c r="F26" s="133"/>
    </row>
    <row r="27" spans="1:7" ht="15">
      <c r="A27" s="86"/>
      <c r="B27" s="95" t="s">
        <v>76</v>
      </c>
      <c r="C27" s="86"/>
      <c r="D27" s="132"/>
      <c r="E27" s="132"/>
      <c r="F27" s="133"/>
    </row>
    <row r="28" spans="1:7" ht="15">
      <c r="A28" s="86"/>
      <c r="B28" s="86"/>
      <c r="C28" s="86"/>
      <c r="D28" s="132"/>
      <c r="E28" s="132"/>
      <c r="F28" s="133"/>
    </row>
    <row r="29" spans="1:7" ht="15">
      <c r="A29" s="99">
        <v>6</v>
      </c>
      <c r="B29" s="102" t="s">
        <v>77</v>
      </c>
      <c r="C29" s="102"/>
      <c r="D29" s="142"/>
      <c r="E29" s="142"/>
      <c r="F29" s="133"/>
    </row>
    <row r="30" spans="1:7" ht="15">
      <c r="A30" s="99"/>
      <c r="B30" s="102" t="s">
        <v>78</v>
      </c>
      <c r="C30" s="102"/>
      <c r="D30" s="143">
        <v>0.55267999999999995</v>
      </c>
      <c r="E30" s="144">
        <f>+E12</f>
        <v>13072327</v>
      </c>
      <c r="F30" s="145">
        <f>ROUND(D30*E30,2)</f>
        <v>7224813.6900000004</v>
      </c>
    </row>
    <row r="31" spans="1:7" ht="15">
      <c r="A31" s="86"/>
      <c r="B31" s="102"/>
      <c r="C31" s="102"/>
      <c r="D31" s="146"/>
      <c r="E31" s="146"/>
      <c r="F31" s="145"/>
    </row>
    <row r="32" spans="1:7" ht="15">
      <c r="A32" s="99">
        <v>7</v>
      </c>
      <c r="B32" s="102" t="s">
        <v>79</v>
      </c>
      <c r="C32" s="102"/>
      <c r="D32" s="143"/>
      <c r="E32" s="146"/>
      <c r="F32" s="145"/>
    </row>
    <row r="33" spans="1:6" ht="15">
      <c r="A33" s="99"/>
      <c r="B33" s="102" t="s">
        <v>78</v>
      </c>
      <c r="C33" s="102"/>
      <c r="D33" s="143">
        <v>0.54978000000000005</v>
      </c>
      <c r="E33" s="147">
        <f>+E21</f>
        <v>8178247</v>
      </c>
      <c r="F33" s="138">
        <f t="shared" ref="F33" si="0">ROUND(D33*E33,2)</f>
        <v>4496236.6399999997</v>
      </c>
    </row>
    <row r="34" spans="1:6" ht="15">
      <c r="A34" s="102"/>
      <c r="B34" s="102"/>
      <c r="C34" s="102"/>
      <c r="D34" s="146"/>
      <c r="E34" s="146"/>
      <c r="F34" s="148"/>
    </row>
    <row r="35" spans="1:6" ht="15.75" thickBot="1">
      <c r="A35" s="103">
        <v>8</v>
      </c>
      <c r="B35" s="102" t="s">
        <v>66</v>
      </c>
      <c r="C35" s="102"/>
      <c r="D35" s="146"/>
      <c r="E35" s="149">
        <f>SUM(E30:E33)</f>
        <v>21250574</v>
      </c>
      <c r="F35" s="150">
        <f>SUM(F30:F33)</f>
        <v>11721050.33</v>
      </c>
    </row>
    <row r="36" spans="1:6" ht="13.5" thickTop="1"/>
    <row r="38" spans="1:6">
      <c r="D38" s="101"/>
    </row>
  </sheetData>
  <mergeCells count="1">
    <mergeCell ref="A3:F3"/>
  </mergeCells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6:M39"/>
  <sheetViews>
    <sheetView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94</v>
      </c>
      <c r="B19" s="222"/>
      <c r="C19" s="222"/>
      <c r="D19" s="216"/>
      <c r="E19" s="216"/>
      <c r="F19" s="216"/>
    </row>
    <row r="20" spans="1:13" s="218" customFormat="1" ht="12.75">
      <c r="A20" s="217"/>
      <c r="B20" s="217"/>
      <c r="C20" s="217"/>
      <c r="D20" s="217"/>
      <c r="E20" s="217"/>
      <c r="F20" s="217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zoomScaleNormal="100" workbookViewId="0">
      <selection activeCell="A5" sqref="A5:J6"/>
    </sheetView>
  </sheetViews>
  <sheetFormatPr defaultRowHeight="12.75"/>
  <sheetData>
    <row r="1" spans="1:10" ht="15.75">
      <c r="A1" s="227" t="s">
        <v>150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5.75">
      <c r="A2" s="227" t="s">
        <v>151</v>
      </c>
      <c r="B2" s="227"/>
      <c r="C2" s="227"/>
      <c r="D2" s="227"/>
      <c r="E2" s="227"/>
      <c r="F2" s="227"/>
      <c r="G2" s="227"/>
      <c r="H2" s="227"/>
      <c r="I2" s="227"/>
      <c r="J2" s="227"/>
    </row>
    <row r="5" spans="1:10" s="219" customFormat="1" ht="15.75">
      <c r="A5" s="226" t="s">
        <v>152</v>
      </c>
      <c r="B5" s="226"/>
      <c r="C5" s="226"/>
      <c r="D5" s="226"/>
      <c r="E5" s="226"/>
      <c r="F5" s="226"/>
      <c r="G5" s="226"/>
      <c r="H5" s="226"/>
      <c r="I5" s="226"/>
      <c r="J5" s="226"/>
    </row>
    <row r="6" spans="1:10" s="219" customFormat="1" ht="15.75">
      <c r="A6" s="226"/>
      <c r="B6" s="226"/>
      <c r="C6" s="226"/>
      <c r="D6" s="226"/>
      <c r="E6" s="226"/>
      <c r="F6" s="226"/>
      <c r="G6" s="226"/>
      <c r="H6" s="226"/>
      <c r="I6" s="226"/>
      <c r="J6" s="226"/>
    </row>
    <row r="7" spans="1:10" s="219" customFormat="1" ht="15.75">
      <c r="A7" s="220"/>
      <c r="B7" s="220"/>
      <c r="C7" s="220"/>
      <c r="D7" s="220"/>
      <c r="E7" s="220"/>
      <c r="F7" s="220"/>
      <c r="G7" s="220"/>
      <c r="H7" s="220"/>
      <c r="I7" s="220"/>
      <c r="J7" s="220"/>
    </row>
    <row r="9" spans="1:10" s="219" customFormat="1" ht="15.75">
      <c r="A9" s="219" t="s">
        <v>153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Q48"/>
  <sheetViews>
    <sheetView zoomScaleNormal="100" zoomScaleSheetLayoutView="85" workbookViewId="0">
      <selection activeCell="D13" sqref="D13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6384" width="9.33203125" style="45"/>
  </cols>
  <sheetData>
    <row r="4" spans="1:17" ht="15.75">
      <c r="A4" s="40" t="s">
        <v>0</v>
      </c>
      <c r="B4" s="41"/>
      <c r="C4" s="42"/>
      <c r="D4" s="43"/>
      <c r="E4" s="44"/>
    </row>
    <row r="5" spans="1:17" ht="15.75">
      <c r="A5" s="79" t="s">
        <v>68</v>
      </c>
      <c r="B5" s="46"/>
      <c r="C5" s="47"/>
      <c r="D5" s="48"/>
      <c r="E5" s="49"/>
    </row>
    <row r="6" spans="1:17" ht="15.75">
      <c r="A6" s="50" t="s">
        <v>2</v>
      </c>
      <c r="B6" s="51"/>
      <c r="C6" s="52"/>
      <c r="D6" s="53"/>
      <c r="E6" s="54"/>
    </row>
    <row r="7" spans="1:17" ht="15.75">
      <c r="A7" s="80" t="s">
        <v>8</v>
      </c>
      <c r="B7" s="55"/>
      <c r="C7" s="56"/>
      <c r="D7" s="57"/>
      <c r="E7" s="58"/>
      <c r="O7" s="127"/>
      <c r="Q7" s="128"/>
    </row>
    <row r="8" spans="1:17" ht="15.75">
      <c r="A8" s="81" t="s">
        <v>13</v>
      </c>
      <c r="B8" s="59" t="s">
        <v>63</v>
      </c>
      <c r="C8" s="83"/>
      <c r="D8" s="151" t="s">
        <v>92</v>
      </c>
      <c r="E8" s="60" t="s">
        <v>80</v>
      </c>
      <c r="O8" s="127"/>
      <c r="Q8" s="127"/>
    </row>
    <row r="9" spans="1:17" ht="15.75">
      <c r="A9" s="82"/>
      <c r="B9" s="61" t="s">
        <v>81</v>
      </c>
      <c r="D9" s="62" t="s">
        <v>82</v>
      </c>
      <c r="E9" s="63" t="s">
        <v>84</v>
      </c>
      <c r="O9" s="127"/>
      <c r="Q9" s="127"/>
    </row>
    <row r="10" spans="1:17">
      <c r="A10" s="64"/>
      <c r="B10" s="65"/>
      <c r="C10" s="64"/>
      <c r="D10" s="65"/>
      <c r="E10" s="66"/>
      <c r="O10" s="127"/>
      <c r="Q10" s="127"/>
    </row>
    <row r="11" spans="1:17" ht="15.75">
      <c r="A11" s="67"/>
      <c r="B11" s="154" t="s">
        <v>87</v>
      </c>
      <c r="C11" s="67"/>
      <c r="D11" s="68"/>
      <c r="E11" s="69"/>
      <c r="O11" s="127"/>
      <c r="Q11" s="127"/>
    </row>
    <row r="12" spans="1:17" ht="15.75">
      <c r="A12" s="67">
        <v>1</v>
      </c>
      <c r="B12" s="152" t="s">
        <v>93</v>
      </c>
      <c r="C12" s="70"/>
      <c r="D12" s="71">
        <f>+Summary!D30</f>
        <v>12625.27</v>
      </c>
      <c r="E12" s="72"/>
      <c r="O12" s="127"/>
      <c r="Q12" s="127"/>
    </row>
    <row r="13" spans="1:17" ht="18">
      <c r="A13" s="67">
        <v>2</v>
      </c>
      <c r="B13" s="73" t="s">
        <v>86</v>
      </c>
      <c r="C13" s="74"/>
      <c r="D13" s="75"/>
      <c r="E13" s="153">
        <f>-D12</f>
        <v>-12625.27</v>
      </c>
      <c r="O13" s="127"/>
      <c r="Q13" s="127"/>
    </row>
    <row r="14" spans="1:17">
      <c r="A14" s="76"/>
      <c r="B14" s="77"/>
      <c r="C14" s="76"/>
      <c r="D14" s="77"/>
      <c r="E14" s="78"/>
      <c r="O14" s="127"/>
      <c r="Q14" s="127"/>
    </row>
    <row r="15" spans="1:17" ht="18.75">
      <c r="A15" s="15"/>
      <c r="B15" s="15"/>
      <c r="C15" s="15"/>
      <c r="D15" s="15"/>
      <c r="E15" s="15"/>
      <c r="F15" s="15"/>
      <c r="G15" s="15"/>
      <c r="H15" s="15"/>
      <c r="O15" s="127"/>
      <c r="Q15" s="127"/>
    </row>
    <row r="16" spans="1:17" ht="18.75">
      <c r="B16" s="14"/>
      <c r="C16" s="14"/>
      <c r="D16" s="14"/>
      <c r="E16" s="14"/>
      <c r="F16" s="14"/>
      <c r="G16" s="14"/>
      <c r="H16" s="14"/>
      <c r="O16" s="127"/>
      <c r="Q16" s="127"/>
    </row>
    <row r="17" spans="1:17" ht="15.75">
      <c r="A17" s="16"/>
      <c r="B17" s="16"/>
      <c r="C17" s="16"/>
      <c r="D17" s="16"/>
      <c r="E17" s="16"/>
      <c r="F17" s="16"/>
      <c r="G17" s="16"/>
      <c r="H17" s="16"/>
      <c r="O17" s="127"/>
      <c r="Q17" s="127"/>
    </row>
    <row r="18" spans="1:17" ht="12.75">
      <c r="A18" s="30"/>
      <c r="B18" s="30"/>
      <c r="C18" s="30"/>
      <c r="D18" s="30"/>
      <c r="E18" s="30"/>
      <c r="F18" s="30"/>
      <c r="G18" s="30"/>
      <c r="H18" s="30"/>
      <c r="O18" s="127"/>
      <c r="Q18" s="127"/>
    </row>
    <row r="19" spans="1:17" ht="12.75">
      <c r="A19" s="31" t="s">
        <v>12</v>
      </c>
      <c r="B19" s="31"/>
      <c r="C19" s="31"/>
      <c r="D19" s="31"/>
      <c r="E19" s="31"/>
      <c r="F19" s="31"/>
      <c r="G19" s="31"/>
      <c r="H19" s="31"/>
      <c r="O19" s="127"/>
      <c r="Q19" s="127"/>
    </row>
    <row r="20" spans="1:17" ht="12.75">
      <c r="A20" s="31"/>
      <c r="B20" s="30"/>
      <c r="C20" s="31"/>
      <c r="D20" s="31"/>
      <c r="E20" s="31"/>
      <c r="F20" s="31"/>
      <c r="G20" s="31"/>
      <c r="H20" s="31"/>
      <c r="O20" s="127"/>
      <c r="Q20" s="127"/>
    </row>
    <row r="21" spans="1:17" ht="12.75">
      <c r="A21" s="32"/>
      <c r="B21" s="31"/>
      <c r="C21" s="17"/>
      <c r="D21" s="31"/>
      <c r="E21" s="31"/>
      <c r="F21" s="31"/>
      <c r="G21" s="18"/>
      <c r="H21" s="31"/>
      <c r="O21" s="127"/>
      <c r="Q21" s="127"/>
    </row>
    <row r="22" spans="1:17" ht="12.75">
      <c r="A22" s="32"/>
      <c r="B22" s="31"/>
      <c r="C22" s="17"/>
      <c r="D22" s="31"/>
      <c r="E22" s="31"/>
      <c r="F22" s="31"/>
      <c r="G22" s="18"/>
      <c r="H22" s="31"/>
      <c r="O22" s="127"/>
      <c r="Q22" s="127"/>
    </row>
    <row r="23" spans="1:17" ht="15.75">
      <c r="A23" s="30"/>
      <c r="B23" s="30"/>
      <c r="D23" s="36"/>
      <c r="E23" s="36"/>
      <c r="F23" s="36"/>
      <c r="H23" s="31"/>
      <c r="O23" s="127"/>
      <c r="Q23" s="127"/>
    </row>
    <row r="24" spans="1:17" ht="15.75">
      <c r="A24" s="30"/>
      <c r="B24" s="30"/>
      <c r="C24" s="36"/>
      <c r="D24" s="36"/>
      <c r="E24" s="36"/>
      <c r="F24" s="37"/>
      <c r="G24" s="38"/>
      <c r="H24" s="31"/>
      <c r="O24" s="127"/>
      <c r="Q24" s="127"/>
    </row>
    <row r="25" spans="1:17" ht="15.75">
      <c r="A25" s="30"/>
      <c r="B25" s="32"/>
      <c r="C25" s="1"/>
      <c r="D25" s="36"/>
      <c r="E25" s="36"/>
      <c r="F25" s="36"/>
      <c r="G25" s="38"/>
      <c r="H25" s="31"/>
      <c r="O25" s="127"/>
      <c r="Q25" s="127"/>
    </row>
    <row r="26" spans="1:17" ht="18">
      <c r="A26" s="30"/>
      <c r="B26" s="30"/>
      <c r="D26" s="36"/>
      <c r="E26" s="36"/>
      <c r="F26" s="36"/>
      <c r="G26" s="39"/>
      <c r="H26" s="31"/>
      <c r="O26" s="127"/>
      <c r="Q26" s="127"/>
    </row>
    <row r="27" spans="1:17" ht="12.75">
      <c r="A27" s="32"/>
      <c r="B27" s="17"/>
      <c r="C27" s="17"/>
      <c r="D27" s="31"/>
      <c r="E27" s="31"/>
      <c r="F27" s="31"/>
      <c r="G27" s="31"/>
      <c r="H27" s="31"/>
      <c r="O27" s="127"/>
      <c r="Q27" s="127"/>
    </row>
    <row r="28" spans="1:17">
      <c r="O28" s="127"/>
      <c r="Q28" s="127"/>
    </row>
    <row r="29" spans="1:17">
      <c r="O29" s="127"/>
      <c r="Q29" s="127"/>
    </row>
    <row r="30" spans="1:17">
      <c r="O30" s="127"/>
      <c r="Q30" s="127"/>
    </row>
    <row r="31" spans="1:17">
      <c r="O31" s="127"/>
      <c r="Q31" s="127"/>
    </row>
    <row r="32" spans="1:17">
      <c r="O32" s="127"/>
      <c r="Q32" s="127"/>
    </row>
    <row r="33" spans="15:17">
      <c r="O33" s="127"/>
      <c r="Q33" s="127"/>
    </row>
    <row r="34" spans="15:17">
      <c r="O34" s="127"/>
      <c r="Q34" s="127"/>
    </row>
    <row r="35" spans="15:17">
      <c r="O35" s="127"/>
      <c r="Q35" s="127"/>
    </row>
    <row r="36" spans="15:17">
      <c r="O36" s="127"/>
      <c r="Q36" s="127"/>
    </row>
    <row r="37" spans="15:17">
      <c r="O37" s="127"/>
      <c r="Q37" s="127"/>
    </row>
    <row r="38" spans="15:17">
      <c r="O38" s="127"/>
      <c r="Q38" s="127"/>
    </row>
    <row r="39" spans="15:17">
      <c r="O39" s="127"/>
      <c r="Q39" s="127"/>
    </row>
    <row r="40" spans="15:17">
      <c r="O40" s="127"/>
      <c r="Q40" s="127"/>
    </row>
    <row r="41" spans="15:17">
      <c r="O41" s="127"/>
      <c r="Q41" s="127"/>
    </row>
    <row r="42" spans="15:17">
      <c r="O42" s="127"/>
      <c r="Q42" s="127"/>
    </row>
    <row r="43" spans="15:17">
      <c r="O43" s="127"/>
      <c r="Q43" s="127"/>
    </row>
    <row r="44" spans="15:17">
      <c r="O44" s="127"/>
      <c r="Q44" s="127"/>
    </row>
    <row r="45" spans="15:17">
      <c r="O45" s="127"/>
      <c r="Q45" s="127"/>
    </row>
    <row r="46" spans="15:17">
      <c r="O46" s="127"/>
      <c r="Q46" s="129"/>
    </row>
    <row r="47" spans="15:17">
      <c r="O47" s="125"/>
    </row>
    <row r="48" spans="15:17">
      <c r="O48" s="125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1A6F1C-E90A-42E2-8C78-A63923F06A2D}"/>
</file>

<file path=customXml/itemProps2.xml><?xml version="1.0" encoding="utf-8"?>
<ds:datastoreItem xmlns:ds="http://schemas.openxmlformats.org/officeDocument/2006/customXml" ds:itemID="{A88868E8-0DB6-4082-B8CD-12D2CD619E8E}"/>
</file>

<file path=customXml/itemProps3.xml><?xml version="1.0" encoding="utf-8"?>
<ds:datastoreItem xmlns:ds="http://schemas.openxmlformats.org/officeDocument/2006/customXml" ds:itemID="{A8CEAF5F-6691-4813-B47E-38BB2563F4A0}"/>
</file>

<file path=customXml/itemProps4.xml><?xml version="1.0" encoding="utf-8"?>
<ds:datastoreItem xmlns:ds="http://schemas.openxmlformats.org/officeDocument/2006/customXml" ds:itemID="{94615F8A-D7A2-46A5-99EF-DBB3512B0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WA Title Sheet</vt:lpstr>
      <vt:lpstr>Statement Title</vt:lpstr>
      <vt:lpstr>Dec. St. of Operations</vt:lpstr>
      <vt:lpstr>ROR Title Sheet</vt:lpstr>
      <vt:lpstr>Summary</vt:lpstr>
      <vt:lpstr>Weather Title Sheet</vt:lpstr>
      <vt:lpstr>Weather Norm Adj</vt:lpstr>
      <vt:lpstr>Adj. Title Sheet</vt:lpstr>
      <vt:lpstr>Acct. Adj. Summary</vt:lpstr>
      <vt:lpstr>Promo Adv Adj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'Weather Norm Adj'!Print_Area</vt:lpstr>
      <vt:lpstr>'Weather Title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2021-02-23T22:30:10Z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