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E PF Deferred Debits &amp; Credits\"/>
    </mc:Choice>
  </mc:AlternateContent>
  <bookViews>
    <workbookView xWindow="120" yWindow="45" windowWidth="11340" windowHeight="8580"/>
  </bookViews>
  <sheets>
    <sheet name="E_DDC-17" sheetId="21" r:id="rId1"/>
    <sheet name="Acerno_Cache_XXXXX" sheetId="22" state="veryHidden" r:id="rId2"/>
    <sheet name="E-DDC-18" sheetId="10" r:id="rId3"/>
  </sheets>
  <definedNames>
    <definedName name="_xlnm.Print_Area" localSheetId="2">'E-DDC-18'!$A$1:$L$147</definedName>
    <definedName name="_xlnm.Print_Titles" localSheetId="2">'E-DDC-18'!$1:$4</definedName>
  </definedNames>
  <calcPr calcId="152511"/>
</workbook>
</file>

<file path=xl/calcChain.xml><?xml version="1.0" encoding="utf-8"?>
<calcChain xmlns="http://schemas.openxmlformats.org/spreadsheetml/2006/main">
  <c r="D17" i="21" l="1"/>
  <c r="D18" i="21"/>
  <c r="D19" i="21"/>
  <c r="D20" i="21"/>
  <c r="D21" i="21"/>
  <c r="D22" i="21"/>
  <c r="D23" i="21"/>
  <c r="D24" i="21"/>
  <c r="D25" i="21"/>
  <c r="D16" i="21"/>
  <c r="D15" i="21"/>
  <c r="D9" i="21"/>
  <c r="C147" i="10"/>
  <c r="E25" i="21" l="1"/>
  <c r="E23" i="21"/>
  <c r="E24" i="21"/>
  <c r="B23" i="21"/>
  <c r="B16" i="21" l="1"/>
  <c r="B17" i="21" s="1"/>
  <c r="B18" i="21" s="1"/>
  <c r="B19" i="21" s="1"/>
  <c r="B20" i="21" s="1"/>
  <c r="B21" i="21" s="1"/>
  <c r="B22" i="21" s="1"/>
  <c r="B25" i="21" s="1"/>
  <c r="J62" i="10" l="1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I13" i="10"/>
  <c r="F7" i="10"/>
  <c r="E7" i="10"/>
  <c r="I7" i="10"/>
  <c r="K7" i="10" s="1"/>
  <c r="L7" i="10" s="1"/>
  <c r="I9" i="10"/>
  <c r="I11" i="10"/>
  <c r="J8" i="10"/>
  <c r="I8" i="10"/>
  <c r="B145" i="10"/>
  <c r="F8" i="10"/>
  <c r="E8" i="10"/>
  <c r="E9" i="10" s="1"/>
  <c r="E10" i="10" s="1"/>
  <c r="E11" i="10" s="1"/>
  <c r="E12" i="10" s="1"/>
  <c r="E13" i="10" s="1"/>
  <c r="J9" i="10"/>
  <c r="K9" i="10" s="1"/>
  <c r="F9" i="10"/>
  <c r="F10" i="10"/>
  <c r="J10" i="10"/>
  <c r="K10" i="10" s="1"/>
  <c r="J11" i="10"/>
  <c r="F11" i="10"/>
  <c r="J12" i="10"/>
  <c r="K12" i="10"/>
  <c r="F12" i="10"/>
  <c r="D145" i="10"/>
  <c r="J13" i="10"/>
  <c r="K13" i="10" s="1"/>
  <c r="F13" i="10"/>
  <c r="K11" i="10" l="1"/>
  <c r="J145" i="10"/>
  <c r="K8" i="10"/>
  <c r="L8" i="10" s="1"/>
  <c r="L9" i="10" s="1"/>
  <c r="L10" i="10" s="1"/>
  <c r="L11" i="10" s="1"/>
  <c r="L12" i="10" s="1"/>
  <c r="L13" i="10" s="1"/>
  <c r="C22" i="10"/>
  <c r="C18" i="10"/>
  <c r="C24" i="10"/>
  <c r="C23" i="10"/>
  <c r="C10" i="21"/>
  <c r="C14" i="10"/>
  <c r="H14" i="10" s="1"/>
  <c r="C16" i="10"/>
  <c r="C19" i="10"/>
  <c r="C15" i="10"/>
  <c r="C9" i="21"/>
  <c r="C21" i="10"/>
  <c r="C17" i="10"/>
  <c r="C20" i="10"/>
  <c r="H15" i="10" l="1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4" i="21" s="1"/>
  <c r="C15" i="21" s="1"/>
  <c r="C20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I21" i="10"/>
  <c r="K21" i="10" s="1"/>
  <c r="F21" i="10"/>
  <c r="F14" i="10"/>
  <c r="I14" i="10"/>
  <c r="F18" i="10"/>
  <c r="I18" i="10"/>
  <c r="K18" i="10" s="1"/>
  <c r="C35" i="10" l="1"/>
  <c r="F35" i="10" s="1"/>
  <c r="C87" i="10"/>
  <c r="I87" i="10" s="1"/>
  <c r="K87" i="10" s="1"/>
  <c r="C30" i="10"/>
  <c r="I30" i="10" s="1"/>
  <c r="K30" i="10" s="1"/>
  <c r="C82" i="10"/>
  <c r="F82" i="10" s="1"/>
  <c r="C102" i="10"/>
  <c r="C126" i="10"/>
  <c r="C29" i="10"/>
  <c r="I29" i="10" s="1"/>
  <c r="K29" i="10" s="1"/>
  <c r="C49" i="10"/>
  <c r="I49" i="10" s="1"/>
  <c r="K49" i="10" s="1"/>
  <c r="C73" i="10"/>
  <c r="F73" i="10" s="1"/>
  <c r="C93" i="10"/>
  <c r="C113" i="10"/>
  <c r="I113" i="10" s="1"/>
  <c r="K113" i="10" s="1"/>
  <c r="C137" i="10"/>
  <c r="I137" i="10" s="1"/>
  <c r="K137" i="10" s="1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0" i="10"/>
  <c r="I120" i="10" s="1"/>
  <c r="K120" i="10" s="1"/>
  <c r="C136" i="10"/>
  <c r="I136" i="10" s="1"/>
  <c r="K136" i="10" s="1"/>
  <c r="C71" i="10"/>
  <c r="I71" i="10" s="1"/>
  <c r="K71" i="10" s="1"/>
  <c r="C135" i="10"/>
  <c r="F135" i="10" s="1"/>
  <c r="C78" i="10"/>
  <c r="C98" i="10"/>
  <c r="I98" i="10" s="1"/>
  <c r="K98" i="10" s="1"/>
  <c r="C118" i="10"/>
  <c r="I118" i="10" s="1"/>
  <c r="K118" i="10" s="1"/>
  <c r="C142" i="10"/>
  <c r="F142" i="10" s="1"/>
  <c r="C45" i="10"/>
  <c r="C65" i="10"/>
  <c r="F65" i="10" s="1"/>
  <c r="C89" i="10"/>
  <c r="F89" i="10" s="1"/>
  <c r="C109" i="10"/>
  <c r="I109" i="10" s="1"/>
  <c r="K109" i="10" s="1"/>
  <c r="C129" i="10"/>
  <c r="I129" i="10" s="1"/>
  <c r="K129" i="10" s="1"/>
  <c r="C32" i="10"/>
  <c r="I32" i="10" s="1"/>
  <c r="K32" i="10" s="1"/>
  <c r="C52" i="10"/>
  <c r="I52" i="10" s="1"/>
  <c r="K52" i="10" s="1"/>
  <c r="C68" i="10"/>
  <c r="I68" i="10" s="1"/>
  <c r="K68" i="10" s="1"/>
  <c r="C84" i="10"/>
  <c r="C100" i="10"/>
  <c r="F100" i="10" s="1"/>
  <c r="C116" i="10"/>
  <c r="F116" i="10" s="1"/>
  <c r="C132" i="10"/>
  <c r="F132" i="10" s="1"/>
  <c r="C55" i="10"/>
  <c r="I55" i="10" s="1"/>
  <c r="K55" i="10" s="1"/>
  <c r="C119" i="10"/>
  <c r="I119" i="10" s="1"/>
  <c r="K119" i="10" s="1"/>
  <c r="C62" i="10"/>
  <c r="I62" i="10" s="1"/>
  <c r="K62" i="10" s="1"/>
  <c r="C94" i="10"/>
  <c r="I94" i="10" s="1"/>
  <c r="K94" i="10" s="1"/>
  <c r="C114" i="10"/>
  <c r="C134" i="10"/>
  <c r="I134" i="10" s="1"/>
  <c r="K134" i="10" s="1"/>
  <c r="C41" i="10"/>
  <c r="F41" i="10" s="1"/>
  <c r="C61" i="10"/>
  <c r="I61" i="10" s="1"/>
  <c r="K61" i="10" s="1"/>
  <c r="C81" i="10"/>
  <c r="F81" i="10" s="1"/>
  <c r="C105" i="10"/>
  <c r="F105" i="10" s="1"/>
  <c r="C125" i="10"/>
  <c r="I125" i="10" s="1"/>
  <c r="K125" i="10" s="1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2" i="10"/>
  <c r="C128" i="10"/>
  <c r="I128" i="10" s="1"/>
  <c r="K128" i="10" s="1"/>
  <c r="C144" i="10"/>
  <c r="I144" i="10" s="1"/>
  <c r="K144" i="10" s="1"/>
  <c r="C39" i="10"/>
  <c r="C103" i="10"/>
  <c r="I103" i="10" s="1"/>
  <c r="K103" i="10" s="1"/>
  <c r="C46" i="10"/>
  <c r="I46" i="10" s="1"/>
  <c r="K46" i="10" s="1"/>
  <c r="C86" i="10"/>
  <c r="I86" i="10" s="1"/>
  <c r="K86" i="10" s="1"/>
  <c r="C110" i="10"/>
  <c r="I110" i="10" s="1"/>
  <c r="K110" i="10" s="1"/>
  <c r="C130" i="10"/>
  <c r="C33" i="10"/>
  <c r="I33" i="10" s="1"/>
  <c r="K33" i="10" s="1"/>
  <c r="C57" i="10"/>
  <c r="F57" i="10" s="1"/>
  <c r="C77" i="10"/>
  <c r="I77" i="10" s="1"/>
  <c r="K77" i="10" s="1"/>
  <c r="C97" i="10"/>
  <c r="F97" i="10" s="1"/>
  <c r="C121" i="10"/>
  <c r="I121" i="10" s="1"/>
  <c r="K121" i="10" s="1"/>
  <c r="C141" i="10"/>
  <c r="I141" i="10" s="1"/>
  <c r="K141" i="10" s="1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4" i="10"/>
  <c r="F124" i="10" s="1"/>
  <c r="C140" i="10"/>
  <c r="F140" i="10" s="1"/>
  <c r="C19" i="21"/>
  <c r="C22" i="21"/>
  <c r="C18" i="21"/>
  <c r="C21" i="21"/>
  <c r="C17" i="21"/>
  <c r="C16" i="21"/>
  <c r="C66" i="10"/>
  <c r="F66" i="10" s="1"/>
  <c r="C50" i="10"/>
  <c r="F50" i="10" s="1"/>
  <c r="C34" i="10"/>
  <c r="C139" i="10"/>
  <c r="F139" i="10" s="1"/>
  <c r="C123" i="10"/>
  <c r="F123" i="10" s="1"/>
  <c r="C107" i="10"/>
  <c r="F107" i="10" s="1"/>
  <c r="C91" i="10"/>
  <c r="I91" i="10" s="1"/>
  <c r="K91" i="10" s="1"/>
  <c r="C75" i="10"/>
  <c r="F75" i="10" s="1"/>
  <c r="C59" i="10"/>
  <c r="C43" i="10"/>
  <c r="F43" i="10" s="1"/>
  <c r="C27" i="10"/>
  <c r="I27" i="10" s="1"/>
  <c r="K27" i="10" s="1"/>
  <c r="C70" i="10"/>
  <c r="I70" i="10" s="1"/>
  <c r="K70" i="10" s="1"/>
  <c r="C54" i="10"/>
  <c r="C38" i="10"/>
  <c r="I38" i="10" s="1"/>
  <c r="K38" i="10" s="1"/>
  <c r="C143" i="10"/>
  <c r="C127" i="10"/>
  <c r="I127" i="10" s="1"/>
  <c r="K127" i="10" s="1"/>
  <c r="C111" i="10"/>
  <c r="I111" i="10" s="1"/>
  <c r="K111" i="10" s="1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3" i="10"/>
  <c r="I133" i="10" s="1"/>
  <c r="K133" i="10" s="1"/>
  <c r="C117" i="10"/>
  <c r="F117" i="10" s="1"/>
  <c r="C101" i="10"/>
  <c r="F101" i="10" s="1"/>
  <c r="C85" i="10"/>
  <c r="I85" i="10" s="1"/>
  <c r="K85" i="10" s="1"/>
  <c r="C69" i="10"/>
  <c r="C53" i="10"/>
  <c r="F53" i="10" s="1"/>
  <c r="C37" i="10"/>
  <c r="F37" i="10" s="1"/>
  <c r="C138" i="10"/>
  <c r="F138" i="10" s="1"/>
  <c r="C122" i="10"/>
  <c r="I122" i="10" s="1"/>
  <c r="K122" i="10" s="1"/>
  <c r="C106" i="10"/>
  <c r="I106" i="10" s="1"/>
  <c r="K106" i="10" s="1"/>
  <c r="C90" i="10"/>
  <c r="I90" i="10" s="1"/>
  <c r="K90" i="10" s="1"/>
  <c r="C74" i="10"/>
  <c r="F74" i="10" s="1"/>
  <c r="C58" i="10"/>
  <c r="F58" i="10" s="1"/>
  <c r="C42" i="10"/>
  <c r="I42" i="10" s="1"/>
  <c r="K42" i="10" s="1"/>
  <c r="C26" i="10"/>
  <c r="I26" i="10" s="1"/>
  <c r="K26" i="10" s="1"/>
  <c r="C131" i="10"/>
  <c r="F131" i="10" s="1"/>
  <c r="C115" i="10"/>
  <c r="I115" i="10" s="1"/>
  <c r="K115" i="10" s="1"/>
  <c r="C99" i="10"/>
  <c r="I99" i="10" s="1"/>
  <c r="K99" i="10" s="1"/>
  <c r="C83" i="10"/>
  <c r="C67" i="10"/>
  <c r="I67" i="10" s="1"/>
  <c r="K67" i="10" s="1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04" i="10"/>
  <c r="F88" i="10"/>
  <c r="I40" i="10"/>
  <c r="K40" i="10" s="1"/>
  <c r="I25" i="10"/>
  <c r="K25" i="10" s="1"/>
  <c r="F25" i="10"/>
  <c r="F49" i="10"/>
  <c r="F118" i="10"/>
  <c r="F102" i="10"/>
  <c r="I102" i="10"/>
  <c r="K102" i="10" s="1"/>
  <c r="F86" i="10"/>
  <c r="I54" i="10"/>
  <c r="K54" i="10" s="1"/>
  <c r="F54" i="10"/>
  <c r="F38" i="10"/>
  <c r="I123" i="10"/>
  <c r="K123" i="10" s="1"/>
  <c r="F115" i="10"/>
  <c r="I107" i="10"/>
  <c r="K107" i="10" s="1"/>
  <c r="F67" i="10"/>
  <c r="I59" i="10"/>
  <c r="K59" i="10" s="1"/>
  <c r="F59" i="10"/>
  <c r="F108" i="10"/>
  <c r="F141" i="10"/>
  <c r="F133" i="10"/>
  <c r="I117" i="10"/>
  <c r="K117" i="10" s="1"/>
  <c r="I69" i="10"/>
  <c r="K69" i="10" s="1"/>
  <c r="F69" i="10"/>
  <c r="I53" i="10"/>
  <c r="K53" i="10" s="1"/>
  <c r="F122" i="10"/>
  <c r="I66" i="10"/>
  <c r="K66" i="10" s="1"/>
  <c r="I58" i="10"/>
  <c r="K58" i="10" s="1"/>
  <c r="F42" i="10"/>
  <c r="I135" i="10"/>
  <c r="K135" i="10" s="1"/>
  <c r="F47" i="10"/>
  <c r="I39" i="10"/>
  <c r="K39" i="10" s="1"/>
  <c r="F39" i="10"/>
  <c r="F71" i="10" l="1"/>
  <c r="I82" i="10"/>
  <c r="K82" i="10" s="1"/>
  <c r="F125" i="10"/>
  <c r="F52" i="10"/>
  <c r="I116" i="10"/>
  <c r="K116" i="10" s="1"/>
  <c r="I57" i="10"/>
  <c r="K57" i="10" s="1"/>
  <c r="I92" i="10"/>
  <c r="K92" i="10" s="1"/>
  <c r="I43" i="10"/>
  <c r="K43" i="10" s="1"/>
  <c r="I41" i="10"/>
  <c r="K41" i="10" s="1"/>
  <c r="I89" i="10"/>
  <c r="K89" i="10" s="1"/>
  <c r="F111" i="10"/>
  <c r="F51" i="10"/>
  <c r="F62" i="10"/>
  <c r="F137" i="10"/>
  <c r="F80" i="10"/>
  <c r="F144" i="10"/>
  <c r="F33" i="10"/>
  <c r="F127" i="10"/>
  <c r="F90" i="10"/>
  <c r="F106" i="10"/>
  <c r="I140" i="10"/>
  <c r="K140" i="10" s="1"/>
  <c r="I64" i="10"/>
  <c r="K64" i="10" s="1"/>
  <c r="F103" i="10"/>
  <c r="I138" i="10"/>
  <c r="K138" i="10" s="1"/>
  <c r="F27" i="10"/>
  <c r="I131" i="10"/>
  <c r="K131" i="10" s="1"/>
  <c r="F46" i="10"/>
  <c r="I105" i="10"/>
  <c r="K105" i="10" s="1"/>
  <c r="F63" i="10"/>
  <c r="F85" i="10"/>
  <c r="I60" i="10"/>
  <c r="K60" i="10" s="1"/>
  <c r="F30" i="10"/>
  <c r="F121" i="10"/>
  <c r="F128" i="10"/>
  <c r="F98" i="10"/>
  <c r="F29" i="10"/>
  <c r="I28" i="10"/>
  <c r="K28" i="10" s="1"/>
  <c r="I75" i="10"/>
  <c r="K75" i="10" s="1"/>
  <c r="F70" i="10"/>
  <c r="F134" i="10"/>
  <c r="I65" i="10"/>
  <c r="K65" i="10" s="1"/>
  <c r="F72" i="10"/>
  <c r="I100" i="10"/>
  <c r="K100" i="10" s="1"/>
  <c r="I139" i="10"/>
  <c r="K139" i="10" s="1"/>
  <c r="F113" i="10"/>
  <c r="F129" i="10"/>
  <c r="F32" i="10"/>
  <c r="F56" i="10"/>
  <c r="I74" i="10"/>
  <c r="K74" i="10" s="1"/>
  <c r="I76" i="10"/>
  <c r="K76" i="10" s="1"/>
  <c r="F119" i="10"/>
  <c r="I101" i="10"/>
  <c r="K101" i="10" s="1"/>
  <c r="I124" i="10"/>
  <c r="K124" i="10" s="1"/>
  <c r="F55" i="10"/>
  <c r="I37" i="10"/>
  <c r="K37" i="10" s="1"/>
  <c r="F136" i="10"/>
  <c r="F83" i="10"/>
  <c r="I83" i="10"/>
  <c r="K83" i="10" s="1"/>
  <c r="I79" i="10"/>
  <c r="K79" i="10" s="1"/>
  <c r="F79" i="10"/>
  <c r="I143" i="10"/>
  <c r="K143" i="10" s="1"/>
  <c r="F143" i="10"/>
  <c r="I34" i="10"/>
  <c r="K34" i="10" s="1"/>
  <c r="F34" i="10"/>
  <c r="I130" i="10"/>
  <c r="K130" i="10" s="1"/>
  <c r="F130" i="10"/>
  <c r="I112" i="10"/>
  <c r="K112" i="10" s="1"/>
  <c r="F112" i="10"/>
  <c r="I48" i="10"/>
  <c r="K48" i="10" s="1"/>
  <c r="F48" i="10"/>
  <c r="I114" i="10"/>
  <c r="K114" i="10" s="1"/>
  <c r="F114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I126" i="10"/>
  <c r="K126" i="10" s="1"/>
  <c r="F126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F87" i="10"/>
  <c r="F91" i="10"/>
  <c r="F120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132" i="10"/>
  <c r="K132" i="10" s="1"/>
  <c r="I35" i="10"/>
  <c r="K35" i="10" s="1"/>
  <c r="F99" i="10"/>
  <c r="F94" i="10"/>
  <c r="F110" i="10"/>
  <c r="I142" i="10"/>
  <c r="K142" i="10" s="1"/>
  <c r="I73" i="10"/>
  <c r="K73" i="10" s="1"/>
  <c r="F96" i="10"/>
  <c r="C27" i="21"/>
  <c r="C30" i="21" s="1"/>
  <c r="C145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G25" i="10"/>
  <c r="L34" i="10" l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F145" i="10"/>
  <c r="K145" i="10"/>
  <c r="I145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l="1"/>
  <c r="G40" i="10" l="1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l="1"/>
  <c r="G115" i="10" l="1"/>
  <c r="G116" i="10" l="1"/>
  <c r="G117" i="10" l="1"/>
  <c r="G118" i="10" l="1"/>
  <c r="G119" i="10" l="1"/>
  <c r="G120" i="10" l="1"/>
  <c r="G121" i="10" l="1"/>
  <c r="G122" i="10" l="1"/>
  <c r="G123" i="10" l="1"/>
  <c r="G124" i="10" l="1"/>
  <c r="G125" i="10" l="1"/>
  <c r="G126" i="10" l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l="1"/>
  <c r="E9" i="21"/>
  <c r="G137" i="10" l="1"/>
  <c r="E15" i="21"/>
  <c r="G138" i="10" l="1"/>
  <c r="E16" i="21"/>
  <c r="G139" i="10" l="1"/>
  <c r="E17" i="21"/>
  <c r="G140" i="10" l="1"/>
  <c r="E18" i="21"/>
  <c r="G141" i="10" l="1"/>
  <c r="E19" i="21"/>
  <c r="G142" i="10" l="1"/>
  <c r="E20" i="21"/>
  <c r="G143" i="10" l="1"/>
  <c r="E21" i="21"/>
  <c r="G144" i="10" l="1"/>
  <c r="E22" i="21"/>
  <c r="E10" i="21" l="1"/>
  <c r="E12" i="21" s="1"/>
  <c r="E14" i="21" s="1"/>
  <c r="E27" i="21" s="1"/>
  <c r="E30" i="21" s="1"/>
  <c r="C36" i="21"/>
  <c r="C38" i="21" s="1"/>
  <c r="D12" i="21"/>
  <c r="D14" i="21" s="1"/>
  <c r="D27" i="21" s="1"/>
  <c r="D30" i="21" s="1"/>
  <c r="D32" i="21" l="1"/>
</calcChain>
</file>

<file path=xl/sharedStrings.xml><?xml version="1.0" encoding="utf-8"?>
<sst xmlns="http://schemas.openxmlformats.org/spreadsheetml/2006/main" count="76" uniqueCount="64">
  <si>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</si>
  <si>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</si>
  <si>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</si>
  <si>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</si>
  <si>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</si>
  <si>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</si>
  <si>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</si>
  <si>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</si>
  <si>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</si>
  <si>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</si>
  <si>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</si>
  <si>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</si>
  <si>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</si>
  <si>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</si>
  <si>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</si>
  <si>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</si>
  <si>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</si>
  <si>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</si>
  <si>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</si>
  <si>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</si>
  <si>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</si>
  <si>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</si>
  <si>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</si>
  <si>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</si>
  <si>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</si>
  <si>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</si>
  <si>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</si>
  <si>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</si>
  <si>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</si>
  <si>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</si>
  <si>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</si>
  <si>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</si>
  <si>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</si>
  <si>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</si>
  <si>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</si>
  <si>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</si>
  <si>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</si>
  <si>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</si>
  <si>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</si>
  <si>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</si>
  <si>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</si>
  <si>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</si>
  <si>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</si>
  <si>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</si>
  <si>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</si>
  <si>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WASHINGTON AMA RATE YEAR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</si>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</sst>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43" fontId="0" fillId="6" borderId="0" xfId="1" applyFont="1" applyFill="1" applyAlignment="1"/>
    <xf numFmtId="43" fontId="4" fillId="6" borderId="0" xfId="1" applyFont="1" applyFill="1" applyAlignment="1"/>
    <xf numFmtId="0" fontId="0" fillId="0" borderId="0" xfId="0" applyAlignment="1">
      <alignment shrinkToFit="1"/>
    </xf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G25" sqref="G25"/>
    </sheetView>
  </sheetViews>
  <sheetFormatPr defaultColWidth="9.140625" defaultRowHeight="12.75" x14ac:dyDescent="0.2"/>
  <cols>
    <col min="1" max="1" width="9.28515625" style="54" customWidth="1"/>
    <col min="2" max="2" width="14" style="53" bestFit="1" customWidth="1"/>
    <col min="3" max="4" width="13.140625" style="53" customWidth="1"/>
    <col min="5" max="5" width="12.28515625" style="53" customWidth="1"/>
    <col min="6" max="6" width="10.140625" style="53" customWidth="1"/>
    <col min="7" max="8" width="14" style="53" bestFit="1" customWidth="1"/>
    <col min="9" max="9" width="0.85546875" style="53" customWidth="1"/>
    <col min="10" max="16384" width="9.140625" style="53"/>
  </cols>
  <sheetData>
    <row r="1" spans="1:9" x14ac:dyDescent="0.2">
      <c r="A1" s="109" t="s">
        <v>28</v>
      </c>
      <c r="B1" s="109"/>
      <c r="C1" s="109"/>
      <c r="D1" s="109"/>
      <c r="E1" s="109"/>
      <c r="F1" s="52"/>
      <c r="G1" s="52"/>
      <c r="H1" s="52"/>
      <c r="I1" s="52"/>
    </row>
    <row r="2" spans="1:9" x14ac:dyDescent="0.2">
      <c r="A2" s="110" t="s">
        <v>44</v>
      </c>
      <c r="B2" s="110"/>
      <c r="C2" s="110"/>
      <c r="D2" s="110"/>
      <c r="E2" s="110"/>
      <c r="F2" s="55"/>
      <c r="G2" s="55"/>
      <c r="H2" s="55"/>
      <c r="I2" s="55"/>
    </row>
    <row r="3" spans="1:9" x14ac:dyDescent="0.2">
      <c r="A3" s="111" t="s">
        <v>45</v>
      </c>
      <c r="B3" s="111"/>
      <c r="C3" s="111"/>
      <c r="D3" s="111"/>
      <c r="E3" s="111"/>
      <c r="F3" s="56"/>
      <c r="G3" s="56"/>
      <c r="H3" s="56"/>
      <c r="I3" s="56"/>
    </row>
    <row r="4" spans="1:9" ht="13.5" thickBo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25">
      <c r="A5" s="57"/>
      <c r="B5" s="72"/>
      <c r="C5" s="112" t="s">
        <v>43</v>
      </c>
      <c r="D5" s="113"/>
      <c r="E5" s="114"/>
      <c r="F5" s="56"/>
      <c r="G5" s="56"/>
      <c r="H5" s="56"/>
      <c r="I5" s="56"/>
    </row>
    <row r="6" spans="1:9" x14ac:dyDescent="0.2">
      <c r="A6" s="57"/>
      <c r="B6" s="58"/>
      <c r="C6" s="59" t="s">
        <v>30</v>
      </c>
      <c r="D6" s="59" t="s">
        <v>30</v>
      </c>
      <c r="E6" s="59" t="s">
        <v>31</v>
      </c>
      <c r="F6" s="56"/>
      <c r="G6" s="56"/>
      <c r="H6" s="56"/>
      <c r="I6" s="56"/>
    </row>
    <row r="7" spans="1:9" x14ac:dyDescent="0.2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/>
      <c r="G7" s="56"/>
      <c r="H7" s="56"/>
      <c r="I7" s="56"/>
    </row>
    <row r="8" spans="1:9" x14ac:dyDescent="0.2">
      <c r="A8" s="61"/>
      <c r="B8" s="58"/>
      <c r="C8" s="62"/>
      <c r="D8" s="63"/>
      <c r="E8" s="64"/>
      <c r="F8" s="56"/>
      <c r="G8" s="56"/>
      <c r="H8" s="56"/>
      <c r="I8" s="56"/>
    </row>
    <row r="9" spans="1:9" x14ac:dyDescent="0.2">
      <c r="A9" s="101" t="s">
        <v>63</v>
      </c>
      <c r="B9" s="102">
        <v>2020</v>
      </c>
      <c r="C9" s="65">
        <f>'E-DDC-18'!H13</f>
        <v>743188.64435957244</v>
      </c>
      <c r="D9" s="66">
        <f>'E-DDC-18'!G136</f>
        <v>-694561.78882643464</v>
      </c>
      <c r="E9" s="67">
        <f>-(C9+D9)*0.21</f>
        <v>-10211.639661958938</v>
      </c>
      <c r="F9" s="56"/>
      <c r="G9" s="56"/>
      <c r="H9" s="56"/>
      <c r="I9" s="56"/>
    </row>
    <row r="10" spans="1:9" x14ac:dyDescent="0.2">
      <c r="A10" s="101" t="s">
        <v>63</v>
      </c>
      <c r="B10" s="102">
        <v>2021</v>
      </c>
      <c r="C10" s="68">
        <f>'E-DDC-18'!H13</f>
        <v>743188.64435957244</v>
      </c>
      <c r="D10" s="69">
        <v>0</v>
      </c>
      <c r="E10" s="67">
        <f>-(C10+D10)*0.21</f>
        <v>-156069.61531551019</v>
      </c>
      <c r="F10" s="56"/>
      <c r="G10" s="56"/>
      <c r="H10" s="56"/>
      <c r="I10" s="56"/>
    </row>
    <row r="11" spans="1:9" x14ac:dyDescent="0.2">
      <c r="A11" s="70"/>
      <c r="B11" s="58"/>
      <c r="C11" s="79"/>
      <c r="D11" s="83"/>
      <c r="E11" s="71"/>
      <c r="F11" s="56"/>
      <c r="G11" s="56"/>
      <c r="H11" s="56"/>
      <c r="I11" s="56"/>
    </row>
    <row r="12" spans="1:9" x14ac:dyDescent="0.2">
      <c r="A12" s="70" t="s">
        <v>29</v>
      </c>
      <c r="B12" s="72"/>
      <c r="C12" s="65">
        <f>C9+C10</f>
        <v>1486377.2887191449</v>
      </c>
      <c r="D12" s="66">
        <f>D9+D10</f>
        <v>-694561.78882643464</v>
      </c>
      <c r="E12" s="67">
        <f>E9+E10</f>
        <v>-166281.25497746913</v>
      </c>
      <c r="F12" s="56"/>
      <c r="G12" s="56"/>
      <c r="H12" s="56"/>
      <c r="I12" s="56"/>
    </row>
    <row r="13" spans="1:9" x14ac:dyDescent="0.2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x14ac:dyDescent="0.2">
      <c r="A14" s="70" t="s">
        <v>38</v>
      </c>
      <c r="B14" s="72"/>
      <c r="C14" s="76">
        <f>C12/2</f>
        <v>743188.64435957244</v>
      </c>
      <c r="D14" s="77">
        <f>D12/2</f>
        <v>-347280.89441321732</v>
      </c>
      <c r="E14" s="71">
        <f>E12/2</f>
        <v>-83140.627488734564</v>
      </c>
      <c r="F14" s="56"/>
      <c r="G14" s="56"/>
      <c r="H14" s="56"/>
      <c r="I14" s="56"/>
    </row>
    <row r="15" spans="1:9" x14ac:dyDescent="0.2">
      <c r="A15" s="101" t="s">
        <v>53</v>
      </c>
      <c r="B15" s="103">
        <v>2020</v>
      </c>
      <c r="C15" s="65">
        <f>C14</f>
        <v>743188.64435957244</v>
      </c>
      <c r="D15" s="66">
        <f>'E-DDC-18'!G137</f>
        <v>-700640.14451807702</v>
      </c>
      <c r="E15" s="67">
        <f>-(C15+D15)*0.21</f>
        <v>-8935.1849667140377</v>
      </c>
      <c r="F15" s="56"/>
      <c r="G15" s="56"/>
      <c r="H15" s="56"/>
      <c r="I15" s="56"/>
    </row>
    <row r="16" spans="1:9" x14ac:dyDescent="0.2">
      <c r="A16" s="101" t="s">
        <v>39</v>
      </c>
      <c r="B16" s="102">
        <f>B15</f>
        <v>2020</v>
      </c>
      <c r="C16" s="65">
        <f t="shared" ref="C16:C22" si="0">$C$15</f>
        <v>743188.64435957244</v>
      </c>
      <c r="D16" s="66">
        <f>'E-DDC-18'!G138</f>
        <v>-706718.50020971941</v>
      </c>
      <c r="E16" s="67">
        <f>-(C16+D16)*0.21</f>
        <v>-7658.7302714691368</v>
      </c>
      <c r="F16" s="56"/>
      <c r="G16" s="56"/>
      <c r="H16" s="56"/>
      <c r="I16" s="56"/>
    </row>
    <row r="17" spans="1:9" x14ac:dyDescent="0.2">
      <c r="A17" s="101" t="s">
        <v>54</v>
      </c>
      <c r="B17" s="102">
        <f t="shared" ref="B17:B25" si="1">B16</f>
        <v>2020</v>
      </c>
      <c r="C17" s="65">
        <f t="shared" si="0"/>
        <v>743188.64435957244</v>
      </c>
      <c r="D17" s="66">
        <f>'E-DDC-18'!G139</f>
        <v>-712796.85590136179</v>
      </c>
      <c r="E17" s="67">
        <f t="shared" ref="E17:E21" si="2">-(C17+D17)*0.21</f>
        <v>-6382.2755762242359</v>
      </c>
      <c r="F17" s="56"/>
      <c r="G17" s="56"/>
      <c r="H17" s="56"/>
      <c r="I17" s="56"/>
    </row>
    <row r="18" spans="1:9" x14ac:dyDescent="0.2">
      <c r="A18" s="101" t="s">
        <v>55</v>
      </c>
      <c r="B18" s="102">
        <f t="shared" si="1"/>
        <v>2020</v>
      </c>
      <c r="C18" s="65">
        <f t="shared" si="0"/>
        <v>743188.64435957244</v>
      </c>
      <c r="D18" s="66">
        <f>'E-DDC-18'!G140</f>
        <v>-718875.21159300418</v>
      </c>
      <c r="E18" s="67">
        <f t="shared" si="2"/>
        <v>-5105.820880979335</v>
      </c>
      <c r="F18" s="56"/>
      <c r="G18" s="56"/>
      <c r="H18" s="56"/>
      <c r="I18" s="56"/>
    </row>
    <row r="19" spans="1:9" x14ac:dyDescent="0.2">
      <c r="A19" s="101" t="s">
        <v>56</v>
      </c>
      <c r="B19" s="102">
        <f t="shared" si="1"/>
        <v>2020</v>
      </c>
      <c r="C19" s="65">
        <f t="shared" si="0"/>
        <v>743188.64435957244</v>
      </c>
      <c r="D19" s="66">
        <f>'E-DDC-18'!G141</f>
        <v>-724953.56728464656</v>
      </c>
      <c r="E19" s="67">
        <f t="shared" si="2"/>
        <v>-3829.366185734435</v>
      </c>
      <c r="F19" s="56"/>
      <c r="G19" s="56"/>
      <c r="H19" s="56"/>
      <c r="I19" s="56"/>
    </row>
    <row r="20" spans="1:9" x14ac:dyDescent="0.2">
      <c r="A20" s="101" t="s">
        <v>57</v>
      </c>
      <c r="B20" s="102">
        <f t="shared" si="1"/>
        <v>2020</v>
      </c>
      <c r="C20" s="65">
        <f t="shared" si="0"/>
        <v>743188.64435957244</v>
      </c>
      <c r="D20" s="66">
        <f>'E-DDC-18'!G142</f>
        <v>-731031.92297628894</v>
      </c>
      <c r="E20" s="67">
        <f t="shared" si="2"/>
        <v>-2552.9114904895341</v>
      </c>
      <c r="F20" s="56"/>
      <c r="G20" s="56"/>
      <c r="H20" s="56"/>
      <c r="I20" s="56"/>
    </row>
    <row r="21" spans="1:9" x14ac:dyDescent="0.2">
      <c r="A21" s="101" t="s">
        <v>58</v>
      </c>
      <c r="B21" s="102">
        <f t="shared" si="1"/>
        <v>2020</v>
      </c>
      <c r="C21" s="65">
        <f t="shared" si="0"/>
        <v>743188.64435957244</v>
      </c>
      <c r="D21" s="66">
        <f>'E-DDC-18'!G143</f>
        <v>-737110.27866793133</v>
      </c>
      <c r="E21" s="67">
        <f t="shared" si="2"/>
        <v>-1276.4567952446337</v>
      </c>
      <c r="F21" s="56"/>
      <c r="G21" s="56"/>
      <c r="H21" s="56"/>
      <c r="I21" s="56"/>
    </row>
    <row r="22" spans="1:9" x14ac:dyDescent="0.2">
      <c r="A22" s="101" t="s">
        <v>59</v>
      </c>
      <c r="B22" s="102">
        <f t="shared" si="1"/>
        <v>2020</v>
      </c>
      <c r="C22" s="65">
        <f t="shared" si="0"/>
        <v>743188.64435957244</v>
      </c>
      <c r="D22" s="66">
        <f>'E-DDC-18'!G144</f>
        <v>-743188.63435957371</v>
      </c>
      <c r="E22" s="67">
        <f>-(C22+D22)*0.21</f>
        <v>-2.0999997330363837E-3</v>
      </c>
      <c r="F22" s="56"/>
      <c r="G22" s="56"/>
      <c r="H22" s="56"/>
      <c r="I22" s="56"/>
    </row>
    <row r="23" spans="1:9" x14ac:dyDescent="0.2">
      <c r="A23" s="101" t="s">
        <v>60</v>
      </c>
      <c r="B23" s="102">
        <f t="shared" si="1"/>
        <v>2020</v>
      </c>
      <c r="C23" s="65">
        <v>0</v>
      </c>
      <c r="D23" s="66">
        <f>'E-DDC-18'!G145</f>
        <v>0</v>
      </c>
      <c r="E23" s="67">
        <f>-(C23+D23)*0.21</f>
        <v>0</v>
      </c>
      <c r="F23" s="56"/>
      <c r="G23" s="56"/>
      <c r="H23" s="56"/>
      <c r="I23" s="56"/>
    </row>
    <row r="24" spans="1:9" x14ac:dyDescent="0.2">
      <c r="A24" s="101" t="s">
        <v>61</v>
      </c>
      <c r="B24" s="102">
        <v>2021</v>
      </c>
      <c r="C24" s="65">
        <v>0</v>
      </c>
      <c r="D24" s="66">
        <f>'E-DDC-18'!G146</f>
        <v>0</v>
      </c>
      <c r="E24" s="67">
        <f>-(C24+D24)*0.21</f>
        <v>0</v>
      </c>
      <c r="F24" s="56"/>
      <c r="G24" s="56"/>
      <c r="H24" s="56"/>
      <c r="I24" s="56"/>
    </row>
    <row r="25" spans="1:9" x14ac:dyDescent="0.2">
      <c r="A25" s="101" t="s">
        <v>62</v>
      </c>
      <c r="B25" s="102">
        <f t="shared" si="1"/>
        <v>2021</v>
      </c>
      <c r="C25" s="65">
        <v>0</v>
      </c>
      <c r="D25" s="66">
        <f>'E-DDC-18'!G147</f>
        <v>0</v>
      </c>
      <c r="E25" s="67">
        <f>-(C25+D25)*0.21</f>
        <v>0</v>
      </c>
      <c r="F25" s="56"/>
      <c r="G25" s="56"/>
      <c r="H25" s="56"/>
      <c r="I25" s="56"/>
    </row>
    <row r="26" spans="1:9" x14ac:dyDescent="0.2">
      <c r="A26" s="61"/>
      <c r="B26" s="58"/>
      <c r="C26" s="68"/>
      <c r="D26" s="69"/>
      <c r="E26" s="78"/>
      <c r="F26" s="56"/>
      <c r="G26" s="56"/>
      <c r="H26" s="56"/>
      <c r="I26" s="56"/>
    </row>
    <row r="27" spans="1:9" x14ac:dyDescent="0.2">
      <c r="A27" s="61" t="s">
        <v>29</v>
      </c>
      <c r="B27" s="72"/>
      <c r="C27" s="79">
        <f>SUM(C14:C26)</f>
        <v>6688697.7992361533</v>
      </c>
      <c r="D27" s="66">
        <f>SUM(D14:D26)</f>
        <v>-6122596.0099238204</v>
      </c>
      <c r="E27" s="71">
        <f>SUM(E14:E26)</f>
        <v>-118881.37575558964</v>
      </c>
      <c r="F27" s="56"/>
      <c r="G27" s="56"/>
      <c r="H27" s="56"/>
      <c r="I27" s="56"/>
    </row>
    <row r="28" spans="1:9" x14ac:dyDescent="0.2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x14ac:dyDescent="0.2">
      <c r="A29" s="61"/>
      <c r="B29" s="72"/>
      <c r="C29" s="65"/>
      <c r="D29" s="66"/>
      <c r="E29" s="71"/>
      <c r="F29" s="56"/>
      <c r="G29" s="56"/>
      <c r="H29" s="56"/>
      <c r="I29" s="56"/>
    </row>
    <row r="30" spans="1:9" x14ac:dyDescent="0.2">
      <c r="A30" s="61" t="s">
        <v>42</v>
      </c>
      <c r="B30" s="72"/>
      <c r="C30" s="80">
        <f>C27/12</f>
        <v>557391.48326967948</v>
      </c>
      <c r="D30" s="81">
        <f>D27/12</f>
        <v>-510216.33416031837</v>
      </c>
      <c r="E30" s="78">
        <f>E27/12</f>
        <v>-9906.7813129658043</v>
      </c>
      <c r="F30" s="56"/>
      <c r="G30" s="56"/>
      <c r="H30" s="56"/>
      <c r="I30" s="56"/>
    </row>
    <row r="31" spans="1:9" ht="13.5" thickBo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.25" thickTop="1" thickBot="1" x14ac:dyDescent="0.25">
      <c r="A32" s="84" t="s">
        <v>52</v>
      </c>
      <c r="B32" s="85"/>
      <c r="C32"/>
      <c r="D32" s="94">
        <f>SUM(C30:E30)</f>
        <v>37268.367796395309</v>
      </c>
      <c r="E32"/>
    </row>
    <row r="33" spans="1:5" ht="13.5" hidden="1" thickTop="1" x14ac:dyDescent="0.2">
      <c r="A33" s="84"/>
      <c r="B33" s="85"/>
      <c r="C33"/>
      <c r="D33" s="86"/>
      <c r="E33" s="93"/>
    </row>
    <row r="34" spans="1:5" hidden="1" x14ac:dyDescent="0.2">
      <c r="A34" s="87" t="s">
        <v>46</v>
      </c>
      <c r="B34" s="88"/>
      <c r="C34" s="89"/>
      <c r="D34" s="89"/>
      <c r="E34"/>
    </row>
    <row r="35" spans="1:5" hidden="1" x14ac:dyDescent="0.2">
      <c r="A35" s="84"/>
      <c r="B35" s="85"/>
      <c r="C35" s="90" t="s">
        <v>50</v>
      </c>
      <c r="D35"/>
      <c r="E35"/>
    </row>
    <row r="36" spans="1:5" hidden="1" x14ac:dyDescent="0.2">
      <c r="A36" s="84" t="s">
        <v>47</v>
      </c>
      <c r="B36" s="85"/>
      <c r="C36" s="91">
        <f>D9-D10</f>
        <v>-694561.78882643464</v>
      </c>
      <c r="D36"/>
      <c r="E36"/>
    </row>
    <row r="37" spans="1:5" hidden="1" x14ac:dyDescent="0.2">
      <c r="A37" s="84" t="s">
        <v>48</v>
      </c>
      <c r="B37" s="85"/>
      <c r="C37" s="91">
        <v>72939</v>
      </c>
      <c r="D37"/>
      <c r="E37"/>
    </row>
    <row r="38" spans="1:5" hidden="1" x14ac:dyDescent="0.2">
      <c r="A38" s="84"/>
      <c r="B38" s="85" t="s">
        <v>49</v>
      </c>
      <c r="C38" s="92">
        <f>C36-C37</f>
        <v>-767500.78882643464</v>
      </c>
      <c r="D38"/>
      <c r="E38"/>
    </row>
    <row r="39" spans="1:5" hidden="1" x14ac:dyDescent="0.2">
      <c r="A39"/>
      <c r="B39"/>
      <c r="C39"/>
      <c r="D39" s="82"/>
      <c r="E39"/>
    </row>
    <row r="40" spans="1:5" ht="13.5" thickTop="1" x14ac:dyDescent="0.2"/>
  </sheetData>
  <mergeCells count="4">
    <mergeCell ref="A1:E1"/>
    <mergeCell ref="A2:E2"/>
    <mergeCell ref="A3:E3"/>
    <mergeCell ref="C5:E5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0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zoomScaleNormal="100" workbookViewId="0">
      <selection activeCell="G154" sqref="G154"/>
    </sheetView>
  </sheetViews>
  <sheetFormatPr defaultColWidth="9.140625" defaultRowHeight="12.75" outlineLevelRow="1" x14ac:dyDescent="0.2"/>
  <cols>
    <col min="1" max="1" width="15.28515625" style="1" customWidth="1"/>
    <col min="2" max="2" width="14.5703125" style="10" bestFit="1" customWidth="1"/>
    <col min="3" max="3" width="13.7109375" style="10" customWidth="1"/>
    <col min="4" max="4" width="15" style="10" customWidth="1"/>
    <col min="5" max="5" width="14.5703125" style="10" bestFit="1" customWidth="1"/>
    <col min="6" max="6" width="14.5703125" style="10" customWidth="1"/>
    <col min="7" max="7" width="13.5703125" style="10" bestFit="1" customWidth="1"/>
    <col min="8" max="8" width="16.5703125" style="10" bestFit="1" customWidth="1"/>
    <col min="9" max="9" width="16.5703125" style="10" customWidth="1"/>
    <col min="10" max="10" width="14" style="10" bestFit="1" customWidth="1"/>
    <col min="11" max="11" width="14.5703125" style="10" bestFit="1" customWidth="1"/>
    <col min="12" max="12" width="14.5703125" style="7" bestFit="1" customWidth="1"/>
    <col min="13" max="13" width="5.140625" style="10" customWidth="1"/>
    <col min="14" max="14" width="10.140625" style="10" hidden="1" customWidth="1"/>
    <col min="15" max="15" width="11.85546875" style="1" bestFit="1" customWidth="1"/>
    <col min="16" max="16384" width="9.140625" style="1"/>
  </cols>
  <sheetData>
    <row r="1" spans="1:18" ht="13.5" thickBot="1" x14ac:dyDescent="0.25">
      <c r="A1" s="115" t="s">
        <v>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2"/>
      <c r="N1" s="6" t="s">
        <v>3</v>
      </c>
    </row>
    <row r="2" spans="1:18" s="8" customFormat="1" ht="13.5" thickBot="1" x14ac:dyDescent="0.25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.5" thickBot="1" x14ac:dyDescent="0.25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7.25" thickBot="1" x14ac:dyDescent="0.25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6.25" thickBot="1" x14ac:dyDescent="0.25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2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x14ac:dyDescent="0.2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">
      <c r="A62" s="40">
        <v>41670</v>
      </c>
      <c r="B62" s="7"/>
      <c r="C62" s="33">
        <f t="shared" si="10"/>
        <v>6078.3556916423759</v>
      </c>
      <c r="D62" s="12"/>
      <c r="E62" s="10">
        <f t="shared" ref="E62:E125" si="11">E61-B62</f>
        <v>200062.55177203839</v>
      </c>
      <c r="F62" s="10">
        <f t="shared" ref="F62:F125" si="12">-B62+-D62-C62</f>
        <v>-6078.3556916423759</v>
      </c>
      <c r="G62" s="10">
        <f t="shared" ref="G62:G125" si="13">F62+G61</f>
        <v>-244763.46764489822</v>
      </c>
      <c r="H62" s="10">
        <f t="shared" ref="H62:H125" si="14">H61-D62-C62</f>
        <v>498425.16671467456</v>
      </c>
      <c r="I62" s="7">
        <f t="shared" ref="I62:I125" si="15">(-B62-C62)*0.35</f>
        <v>-2127.4244920748315</v>
      </c>
      <c r="J62" s="7">
        <f t="shared" ref="J62:J125" si="16">(-D62)*0.35</f>
        <v>0</v>
      </c>
      <c r="K62" s="7">
        <f t="shared" ref="K62:K125" si="17">-I62-J62</f>
        <v>2127.4244920748315</v>
      </c>
      <c r="L62" s="12">
        <f t="shared" ref="L62:L125" si="18">L61+K62</f>
        <v>-174448.80835013639</v>
      </c>
      <c r="N62" s="11">
        <v>41517</v>
      </c>
    </row>
    <row r="63" spans="1:14" hidden="1" x14ac:dyDescent="0.2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idden="1" x14ac:dyDescent="0.2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idden="1" x14ac:dyDescent="0.2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">
      <c r="A90" s="40">
        <v>42521</v>
      </c>
      <c r="B90" s="7"/>
      <c r="C90" s="33">
        <f t="shared" ref="C90:C144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idden="1" outlineLevel="1" x14ac:dyDescent="0.2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hidden="1" outlineLevel="1" x14ac:dyDescent="0.2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hidden="1" outlineLevel="1" x14ac:dyDescent="0.2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hidden="1" outlineLevel="1" x14ac:dyDescent="0.2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hidden="1" outlineLevel="1" x14ac:dyDescent="0.2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hidden="1" outlineLevel="1" x14ac:dyDescent="0.2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hidden="1" outlineLevel="1" x14ac:dyDescent="0.2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hidden="1" outlineLevel="1" x14ac:dyDescent="0.2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hidden="1" outlineLevel="1" x14ac:dyDescent="0.2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hidden="1" outlineLevel="1" x14ac:dyDescent="0.2">
      <c r="A106" s="40">
        <v>43008</v>
      </c>
      <c r="B106" s="7"/>
      <c r="C106" s="33">
        <f t="shared" si="19"/>
        <v>6078.3556916423759</v>
      </c>
      <c r="D106" s="12"/>
      <c r="E106" s="10">
        <f t="shared" si="11"/>
        <v>200062.55177203839</v>
      </c>
      <c r="F106" s="10">
        <f t="shared" si="12"/>
        <v>-6078.3556916423759</v>
      </c>
      <c r="G106" s="10">
        <f t="shared" si="13"/>
        <v>-512211.11807716312</v>
      </c>
      <c r="H106" s="10">
        <f t="shared" si="14"/>
        <v>230977.51628240966</v>
      </c>
      <c r="I106" s="7">
        <f t="shared" si="15"/>
        <v>-2127.4244920748315</v>
      </c>
      <c r="J106" s="7">
        <f t="shared" si="16"/>
        <v>0</v>
      </c>
      <c r="K106" s="7">
        <f t="shared" si="17"/>
        <v>2127.4244920748315</v>
      </c>
      <c r="L106" s="12">
        <f t="shared" si="18"/>
        <v>-80842.130698844092</v>
      </c>
      <c r="N106" s="11">
        <v>42855</v>
      </c>
    </row>
    <row r="107" spans="1:14" hidden="1" outlineLevel="1" x14ac:dyDescent="0.2">
      <c r="A107" s="40">
        <v>43039</v>
      </c>
      <c r="B107" s="7"/>
      <c r="C107" s="33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hidden="1" outlineLevel="1" x14ac:dyDescent="0.2">
      <c r="A108" s="40">
        <v>43069</v>
      </c>
      <c r="B108" s="7"/>
      <c r="C108" s="33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hidden="1" outlineLevel="1" x14ac:dyDescent="0.2">
      <c r="A109" s="40">
        <v>43100</v>
      </c>
      <c r="B109" s="7"/>
      <c r="C109" s="33">
        <f t="shared" si="19"/>
        <v>6078.3556916423759</v>
      </c>
      <c r="D109" s="12"/>
      <c r="E109" s="10">
        <f t="shared" si="11"/>
        <v>200062.55177203839</v>
      </c>
      <c r="F109" s="10">
        <f t="shared" si="12"/>
        <v>-6078.3556916423759</v>
      </c>
      <c r="G109" s="10">
        <f t="shared" si="13"/>
        <v>-530446.18515209027</v>
      </c>
      <c r="H109" s="10">
        <f t="shared" si="14"/>
        <v>212742.44920748251</v>
      </c>
      <c r="I109" s="7">
        <f t="shared" si="15"/>
        <v>-2127.4244920748315</v>
      </c>
      <c r="J109" s="7">
        <f t="shared" si="16"/>
        <v>0</v>
      </c>
      <c r="K109" s="7">
        <f t="shared" si="17"/>
        <v>2127.4244920748315</v>
      </c>
      <c r="L109" s="12">
        <f t="shared" si="18"/>
        <v>-74459.857222619597</v>
      </c>
      <c r="N109" s="11">
        <v>42947</v>
      </c>
    </row>
    <row r="110" spans="1:14" hidden="1" outlineLevel="1" x14ac:dyDescent="0.2">
      <c r="A110" s="40">
        <v>43131</v>
      </c>
      <c r="B110" s="7"/>
      <c r="C110" s="33">
        <f t="shared" si="19"/>
        <v>6078.3556916423759</v>
      </c>
      <c r="D110" s="12"/>
      <c r="E110" s="10">
        <f t="shared" si="11"/>
        <v>200062.55177203839</v>
      </c>
      <c r="F110" s="10">
        <f t="shared" si="12"/>
        <v>-6078.3556916423759</v>
      </c>
      <c r="G110" s="10">
        <f t="shared" si="13"/>
        <v>-536524.54084373266</v>
      </c>
      <c r="H110" s="10">
        <f t="shared" si="14"/>
        <v>206664.09351584013</v>
      </c>
      <c r="I110" s="7">
        <f t="shared" si="15"/>
        <v>-2127.4244920748315</v>
      </c>
      <c r="J110" s="7">
        <f t="shared" si="16"/>
        <v>0</v>
      </c>
      <c r="K110" s="7">
        <f t="shared" si="17"/>
        <v>2127.4244920748315</v>
      </c>
      <c r="L110" s="12">
        <f t="shared" si="18"/>
        <v>-72332.432730544766</v>
      </c>
      <c r="N110" s="11">
        <v>42978</v>
      </c>
    </row>
    <row r="111" spans="1:14" hidden="1" outlineLevel="1" x14ac:dyDescent="0.2">
      <c r="A111" s="40">
        <v>43159</v>
      </c>
      <c r="B111" s="7"/>
      <c r="C111" s="33">
        <f t="shared" si="19"/>
        <v>6078.3556916423759</v>
      </c>
      <c r="D111" s="12"/>
      <c r="E111" s="10">
        <f t="shared" si="11"/>
        <v>200062.55177203839</v>
      </c>
      <c r="F111" s="10">
        <f t="shared" si="12"/>
        <v>-6078.3556916423759</v>
      </c>
      <c r="G111" s="10">
        <f t="shared" si="13"/>
        <v>-542602.89653537504</v>
      </c>
      <c r="H111" s="10">
        <f t="shared" si="14"/>
        <v>200585.73782419774</v>
      </c>
      <c r="I111" s="7">
        <f t="shared" si="15"/>
        <v>-2127.4244920748315</v>
      </c>
      <c r="J111" s="7">
        <f t="shared" si="16"/>
        <v>0</v>
      </c>
      <c r="K111" s="7">
        <f t="shared" si="17"/>
        <v>2127.4244920748315</v>
      </c>
      <c r="L111" s="12">
        <f t="shared" si="18"/>
        <v>-70205.008238469934</v>
      </c>
      <c r="N111" s="11">
        <v>43008</v>
      </c>
    </row>
    <row r="112" spans="1:14" hidden="1" outlineLevel="1" x14ac:dyDescent="0.2">
      <c r="A112" s="40">
        <v>43190</v>
      </c>
      <c r="B112" s="7"/>
      <c r="C112" s="33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-548681.25222701742</v>
      </c>
      <c r="H112" s="10">
        <f t="shared" si="14"/>
        <v>194507.38213255536</v>
      </c>
      <c r="I112" s="7">
        <f t="shared" si="15"/>
        <v>-2127.4244920748315</v>
      </c>
      <c r="J112" s="7">
        <f t="shared" si="16"/>
        <v>0</v>
      </c>
      <c r="K112" s="7">
        <f t="shared" si="17"/>
        <v>2127.4244920748315</v>
      </c>
      <c r="L112" s="12">
        <f t="shared" si="18"/>
        <v>-68077.583746395103</v>
      </c>
      <c r="N112" s="11">
        <v>43039</v>
      </c>
    </row>
    <row r="113" spans="1:14" hidden="1" outlineLevel="1" x14ac:dyDescent="0.2">
      <c r="A113" s="40">
        <v>43220</v>
      </c>
      <c r="B113" s="7"/>
      <c r="C113" s="33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7">
        <f t="shared" si="13"/>
        <v>-554759.60791865981</v>
      </c>
      <c r="H113" s="7">
        <f t="shared" si="14"/>
        <v>188429.02644091297</v>
      </c>
      <c r="I113" s="7">
        <f t="shared" si="15"/>
        <v>-2127.4244920748315</v>
      </c>
      <c r="J113" s="7">
        <f t="shared" si="16"/>
        <v>0</v>
      </c>
      <c r="K113" s="7">
        <f t="shared" si="17"/>
        <v>2127.4244920748315</v>
      </c>
      <c r="L113" s="12">
        <f t="shared" si="18"/>
        <v>-65950.159254320271</v>
      </c>
      <c r="N113" s="11">
        <v>43069</v>
      </c>
    </row>
    <row r="114" spans="1:14" hidden="1" outlineLevel="1" x14ac:dyDescent="0.2">
      <c r="A114" s="40">
        <v>43251</v>
      </c>
      <c r="B114" s="7"/>
      <c r="C114" s="33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7">
        <f t="shared" si="13"/>
        <v>-560837.96361030219</v>
      </c>
      <c r="H114" s="7">
        <f t="shared" si="14"/>
        <v>182350.67074927059</v>
      </c>
      <c r="I114" s="7">
        <f t="shared" si="15"/>
        <v>-2127.4244920748315</v>
      </c>
      <c r="J114" s="7">
        <f t="shared" si="16"/>
        <v>0</v>
      </c>
      <c r="K114" s="7">
        <f t="shared" si="17"/>
        <v>2127.4244920748315</v>
      </c>
      <c r="L114" s="12">
        <f t="shared" si="18"/>
        <v>-63822.73476224544</v>
      </c>
      <c r="N114" s="11">
        <v>43100</v>
      </c>
    </row>
    <row r="115" spans="1:14" hidden="1" outlineLevel="1" x14ac:dyDescent="0.2">
      <c r="A115" s="40">
        <v>43281</v>
      </c>
      <c r="B115" s="7"/>
      <c r="C115" s="33">
        <f t="shared" si="19"/>
        <v>6078.3556916423759</v>
      </c>
      <c r="D115" s="12"/>
      <c r="E115" s="10">
        <f t="shared" si="11"/>
        <v>200062.55177203839</v>
      </c>
      <c r="F115" s="10">
        <f t="shared" si="12"/>
        <v>-6078.3556916423759</v>
      </c>
      <c r="G115" s="7">
        <f t="shared" si="13"/>
        <v>-566916.31930194458</v>
      </c>
      <c r="H115" s="7">
        <f t="shared" si="14"/>
        <v>176272.31505762821</v>
      </c>
      <c r="I115" s="7">
        <f t="shared" si="15"/>
        <v>-2127.4244920748315</v>
      </c>
      <c r="J115" s="7">
        <f t="shared" si="16"/>
        <v>0</v>
      </c>
      <c r="K115" s="7">
        <f t="shared" si="17"/>
        <v>2127.4244920748315</v>
      </c>
      <c r="L115" s="12">
        <f t="shared" si="18"/>
        <v>-61695.310270170608</v>
      </c>
      <c r="N115" s="11">
        <v>43131</v>
      </c>
    </row>
    <row r="116" spans="1:14" hidden="1" outlineLevel="1" x14ac:dyDescent="0.2">
      <c r="A116" s="40">
        <v>43312</v>
      </c>
      <c r="B116" s="7"/>
      <c r="C116" s="33">
        <f t="shared" si="19"/>
        <v>6078.3556916423759</v>
      </c>
      <c r="D116" s="12"/>
      <c r="E116" s="10">
        <f t="shared" si="11"/>
        <v>200062.55177203839</v>
      </c>
      <c r="F116" s="10">
        <f t="shared" si="12"/>
        <v>-6078.3556916423759</v>
      </c>
      <c r="G116" s="7">
        <f t="shared" si="13"/>
        <v>-572994.67499358696</v>
      </c>
      <c r="H116" s="7">
        <f t="shared" si="14"/>
        <v>170193.95936598582</v>
      </c>
      <c r="I116" s="7">
        <f t="shared" si="15"/>
        <v>-2127.4244920748315</v>
      </c>
      <c r="J116" s="7">
        <f t="shared" si="16"/>
        <v>0</v>
      </c>
      <c r="K116" s="7">
        <f t="shared" si="17"/>
        <v>2127.4244920748315</v>
      </c>
      <c r="L116" s="12">
        <f t="shared" si="18"/>
        <v>-59567.885778095777</v>
      </c>
      <c r="N116" s="11">
        <v>43159</v>
      </c>
    </row>
    <row r="117" spans="1:14" hidden="1" outlineLevel="1" x14ac:dyDescent="0.2">
      <c r="A117" s="40">
        <v>43343</v>
      </c>
      <c r="B117" s="7"/>
      <c r="C117" s="33">
        <f t="shared" si="19"/>
        <v>6078.3556916423759</v>
      </c>
      <c r="D117" s="12"/>
      <c r="E117" s="10">
        <f t="shared" si="11"/>
        <v>200062.55177203839</v>
      </c>
      <c r="F117" s="10">
        <f t="shared" si="12"/>
        <v>-6078.3556916423759</v>
      </c>
      <c r="G117" s="7">
        <f t="shared" si="13"/>
        <v>-579073.03068522934</v>
      </c>
      <c r="H117" s="7">
        <f t="shared" si="14"/>
        <v>164115.60367434344</v>
      </c>
      <c r="I117" s="7">
        <f t="shared" si="15"/>
        <v>-2127.4244920748315</v>
      </c>
      <c r="J117" s="7">
        <f t="shared" si="16"/>
        <v>0</v>
      </c>
      <c r="K117" s="7">
        <f t="shared" si="17"/>
        <v>2127.4244920748315</v>
      </c>
      <c r="L117" s="12">
        <f t="shared" si="18"/>
        <v>-57440.461286020945</v>
      </c>
      <c r="N117" s="11">
        <v>43190</v>
      </c>
    </row>
    <row r="118" spans="1:14" hidden="1" outlineLevel="1" x14ac:dyDescent="0.2">
      <c r="A118" s="40">
        <v>43373</v>
      </c>
      <c r="B118" s="7"/>
      <c r="C118" s="33">
        <f t="shared" si="19"/>
        <v>6078.3556916423759</v>
      </c>
      <c r="D118" s="12"/>
      <c r="E118" s="10">
        <f t="shared" si="11"/>
        <v>200062.55177203839</v>
      </c>
      <c r="F118" s="10">
        <f t="shared" si="12"/>
        <v>-6078.3556916423759</v>
      </c>
      <c r="G118" s="7">
        <f t="shared" si="13"/>
        <v>-585151.38637687173</v>
      </c>
      <c r="H118" s="7">
        <f t="shared" si="14"/>
        <v>158037.24798270105</v>
      </c>
      <c r="I118" s="7">
        <f t="shared" si="15"/>
        <v>-2127.4244920748315</v>
      </c>
      <c r="J118" s="7">
        <f t="shared" si="16"/>
        <v>0</v>
      </c>
      <c r="K118" s="7">
        <f t="shared" si="17"/>
        <v>2127.4244920748315</v>
      </c>
      <c r="L118" s="12">
        <f t="shared" si="18"/>
        <v>-55313.036793946114</v>
      </c>
      <c r="N118" s="11">
        <v>43220</v>
      </c>
    </row>
    <row r="119" spans="1:14" hidden="1" outlineLevel="1" x14ac:dyDescent="0.2">
      <c r="A119" s="40">
        <v>43404</v>
      </c>
      <c r="B119" s="7"/>
      <c r="C119" s="33">
        <f t="shared" si="19"/>
        <v>6078.3556916423759</v>
      </c>
      <c r="D119" s="12"/>
      <c r="E119" s="10">
        <f t="shared" si="11"/>
        <v>200062.55177203839</v>
      </c>
      <c r="F119" s="10">
        <f t="shared" si="12"/>
        <v>-6078.3556916423759</v>
      </c>
      <c r="G119" s="7">
        <f t="shared" si="13"/>
        <v>-591229.74206851411</v>
      </c>
      <c r="H119" s="7">
        <f t="shared" si="14"/>
        <v>151958.89229105867</v>
      </c>
      <c r="I119" s="7">
        <f t="shared" si="15"/>
        <v>-2127.4244920748315</v>
      </c>
      <c r="J119" s="7">
        <f t="shared" si="16"/>
        <v>0</v>
      </c>
      <c r="K119" s="7">
        <f t="shared" si="17"/>
        <v>2127.4244920748315</v>
      </c>
      <c r="L119" s="12">
        <f t="shared" si="18"/>
        <v>-53185.612301871282</v>
      </c>
      <c r="N119" s="11">
        <v>43251</v>
      </c>
    </row>
    <row r="120" spans="1:14" hidden="1" outlineLevel="1" x14ac:dyDescent="0.2">
      <c r="A120" s="40">
        <v>43434</v>
      </c>
      <c r="B120" s="7"/>
      <c r="C120" s="33">
        <f t="shared" si="19"/>
        <v>6078.3556916423759</v>
      </c>
      <c r="D120" s="12"/>
      <c r="E120" s="10">
        <f t="shared" si="11"/>
        <v>200062.55177203839</v>
      </c>
      <c r="F120" s="10">
        <f t="shared" si="12"/>
        <v>-6078.3556916423759</v>
      </c>
      <c r="G120" s="7">
        <f t="shared" si="13"/>
        <v>-597308.0977601565</v>
      </c>
      <c r="H120" s="7">
        <f t="shared" si="14"/>
        <v>145880.53659941629</v>
      </c>
      <c r="I120" s="7">
        <f t="shared" si="15"/>
        <v>-2127.4244920748315</v>
      </c>
      <c r="J120" s="7">
        <f t="shared" si="16"/>
        <v>0</v>
      </c>
      <c r="K120" s="7">
        <f t="shared" si="17"/>
        <v>2127.4244920748315</v>
      </c>
      <c r="L120" s="12">
        <f t="shared" si="18"/>
        <v>-51058.187809796451</v>
      </c>
      <c r="N120" s="11">
        <v>43281</v>
      </c>
    </row>
    <row r="121" spans="1:14" hidden="1" outlineLevel="1" x14ac:dyDescent="0.2">
      <c r="A121" s="40">
        <v>43465</v>
      </c>
      <c r="B121" s="7"/>
      <c r="C121" s="33">
        <f t="shared" si="19"/>
        <v>6078.3556916423759</v>
      </c>
      <c r="D121" s="12"/>
      <c r="E121" s="10">
        <f t="shared" si="11"/>
        <v>200062.55177203839</v>
      </c>
      <c r="F121" s="10">
        <f t="shared" si="12"/>
        <v>-6078.3556916423759</v>
      </c>
      <c r="G121" s="7">
        <f t="shared" si="13"/>
        <v>-603386.45345179888</v>
      </c>
      <c r="H121" s="7">
        <f t="shared" si="14"/>
        <v>139802.1809077739</v>
      </c>
      <c r="I121" s="7">
        <f t="shared" si="15"/>
        <v>-2127.4244920748315</v>
      </c>
      <c r="J121" s="7">
        <f t="shared" si="16"/>
        <v>0</v>
      </c>
      <c r="K121" s="7">
        <f t="shared" si="17"/>
        <v>2127.4244920748315</v>
      </c>
      <c r="L121" s="12">
        <f t="shared" si="18"/>
        <v>-48930.763317721619</v>
      </c>
      <c r="N121" s="11">
        <v>43312</v>
      </c>
    </row>
    <row r="122" spans="1:14" outlineLevel="1" x14ac:dyDescent="0.2">
      <c r="A122" s="40">
        <v>43496</v>
      </c>
      <c r="B122" s="7"/>
      <c r="C122" s="33">
        <f t="shared" si="19"/>
        <v>6078.3556916423759</v>
      </c>
      <c r="D122" s="12"/>
      <c r="E122" s="10">
        <f t="shared" si="11"/>
        <v>200062.55177203839</v>
      </c>
      <c r="F122" s="10">
        <f t="shared" si="12"/>
        <v>-6078.3556916423759</v>
      </c>
      <c r="G122" s="7">
        <f t="shared" si="13"/>
        <v>-609464.80914344126</v>
      </c>
      <c r="H122" s="7">
        <f t="shared" si="14"/>
        <v>133723.82521613152</v>
      </c>
      <c r="I122" s="7">
        <f t="shared" si="15"/>
        <v>-2127.4244920748315</v>
      </c>
      <c r="J122" s="7">
        <f t="shared" si="16"/>
        <v>0</v>
      </c>
      <c r="K122" s="7">
        <f t="shared" si="17"/>
        <v>2127.4244920748315</v>
      </c>
      <c r="L122" s="12">
        <f t="shared" si="18"/>
        <v>-46803.338825646788</v>
      </c>
      <c r="N122" s="11">
        <v>43343</v>
      </c>
    </row>
    <row r="123" spans="1:14" outlineLevel="1" x14ac:dyDescent="0.2">
      <c r="A123" s="40">
        <v>43524</v>
      </c>
      <c r="B123" s="7"/>
      <c r="C123" s="33">
        <f t="shared" si="19"/>
        <v>6078.3556916423759</v>
      </c>
      <c r="D123" s="12"/>
      <c r="E123" s="10">
        <f t="shared" si="11"/>
        <v>200062.55177203839</v>
      </c>
      <c r="F123" s="10">
        <f t="shared" si="12"/>
        <v>-6078.3556916423759</v>
      </c>
      <c r="G123" s="7">
        <f t="shared" si="13"/>
        <v>-615543.16483508365</v>
      </c>
      <c r="H123" s="7">
        <f t="shared" si="14"/>
        <v>127645.46952448915</v>
      </c>
      <c r="I123" s="7">
        <f t="shared" si="15"/>
        <v>-2127.4244920748315</v>
      </c>
      <c r="J123" s="7">
        <f t="shared" si="16"/>
        <v>0</v>
      </c>
      <c r="K123" s="7">
        <f t="shared" si="17"/>
        <v>2127.4244920748315</v>
      </c>
      <c r="L123" s="12">
        <f t="shared" si="18"/>
        <v>-44675.914333571956</v>
      </c>
      <c r="N123" s="11">
        <v>43373</v>
      </c>
    </row>
    <row r="124" spans="1:14" outlineLevel="1" x14ac:dyDescent="0.2">
      <c r="A124" s="40">
        <v>43555</v>
      </c>
      <c r="B124" s="7"/>
      <c r="C124" s="33">
        <f t="shared" si="19"/>
        <v>6078.3556916423759</v>
      </c>
      <c r="D124" s="12"/>
      <c r="E124" s="10">
        <f t="shared" si="11"/>
        <v>200062.55177203839</v>
      </c>
      <c r="F124" s="10">
        <f t="shared" si="12"/>
        <v>-6078.3556916423759</v>
      </c>
      <c r="G124" s="7">
        <f t="shared" si="13"/>
        <v>-621621.52052672603</v>
      </c>
      <c r="H124" s="7">
        <f t="shared" si="14"/>
        <v>121567.11383284678</v>
      </c>
      <c r="I124" s="7">
        <f t="shared" si="15"/>
        <v>-2127.4244920748315</v>
      </c>
      <c r="J124" s="7">
        <f t="shared" si="16"/>
        <v>0</v>
      </c>
      <c r="K124" s="7">
        <f t="shared" si="17"/>
        <v>2127.4244920748315</v>
      </c>
      <c r="L124" s="12">
        <f t="shared" si="18"/>
        <v>-42548.489841497125</v>
      </c>
      <c r="N124" s="11">
        <v>43404</v>
      </c>
    </row>
    <row r="125" spans="1:14" outlineLevel="1" x14ac:dyDescent="0.2">
      <c r="A125" s="40">
        <v>43585</v>
      </c>
      <c r="B125" s="7"/>
      <c r="C125" s="33">
        <f t="shared" si="19"/>
        <v>6078.3556916423759</v>
      </c>
      <c r="D125" s="12"/>
      <c r="E125" s="10">
        <f t="shared" si="11"/>
        <v>200062.55177203839</v>
      </c>
      <c r="F125" s="10">
        <f t="shared" si="12"/>
        <v>-6078.3556916423759</v>
      </c>
      <c r="G125" s="7">
        <f t="shared" si="13"/>
        <v>-627699.87621836842</v>
      </c>
      <c r="H125" s="7">
        <f t="shared" si="14"/>
        <v>115488.75814120441</v>
      </c>
      <c r="I125" s="7">
        <f t="shared" si="15"/>
        <v>-2127.4244920748315</v>
      </c>
      <c r="J125" s="7">
        <f t="shared" si="16"/>
        <v>0</v>
      </c>
      <c r="K125" s="7">
        <f t="shared" si="17"/>
        <v>2127.4244920748315</v>
      </c>
      <c r="L125" s="12">
        <f t="shared" si="18"/>
        <v>-40421.065349422293</v>
      </c>
      <c r="N125" s="11">
        <v>43434</v>
      </c>
    </row>
    <row r="126" spans="1:14" outlineLevel="1" x14ac:dyDescent="0.2">
      <c r="A126" s="40">
        <v>43616</v>
      </c>
      <c r="B126" s="7"/>
      <c r="C126" s="33">
        <f t="shared" si="19"/>
        <v>6078.3556916423759</v>
      </c>
      <c r="D126" s="12"/>
      <c r="E126" s="10">
        <f t="shared" ref="E126:E144" si="20">E125-B126</f>
        <v>200062.55177203839</v>
      </c>
      <c r="F126" s="10">
        <f t="shared" ref="F126:F144" si="21">-B126+-D126-C126</f>
        <v>-6078.3556916423759</v>
      </c>
      <c r="G126" s="10">
        <f t="shared" ref="G126:G144" si="22">F126+G125</f>
        <v>-633778.2319100108</v>
      </c>
      <c r="H126" s="10">
        <f t="shared" ref="H126:H144" si="23">H125-D126-C126</f>
        <v>109410.40244956204</v>
      </c>
      <c r="I126" s="7">
        <f t="shared" ref="I126:I144" si="24">(-B126-C126)*0.35</f>
        <v>-2127.4244920748315</v>
      </c>
      <c r="J126" s="7">
        <f t="shared" ref="J126:J144" si="25">(-D126)*0.35</f>
        <v>0</v>
      </c>
      <c r="K126" s="7">
        <f t="shared" ref="K126:K144" si="26">-I126-J126</f>
        <v>2127.4244920748315</v>
      </c>
      <c r="L126" s="12">
        <f t="shared" ref="L126:L144" si="27">L125+K126</f>
        <v>-38293.640857347462</v>
      </c>
      <c r="N126" s="11">
        <v>43465</v>
      </c>
    </row>
    <row r="127" spans="1:14" outlineLevel="1" x14ac:dyDescent="0.2">
      <c r="A127" s="40">
        <v>43646</v>
      </c>
      <c r="B127" s="7"/>
      <c r="C127" s="33">
        <f t="shared" si="19"/>
        <v>6078.3556916423759</v>
      </c>
      <c r="D127" s="12"/>
      <c r="E127" s="10">
        <f t="shared" si="20"/>
        <v>200062.55177203839</v>
      </c>
      <c r="F127" s="10">
        <f t="shared" si="21"/>
        <v>-6078.3556916423759</v>
      </c>
      <c r="G127" s="10">
        <f t="shared" si="22"/>
        <v>-639856.58760165318</v>
      </c>
      <c r="H127" s="10">
        <f t="shared" si="23"/>
        <v>103332.04675791967</v>
      </c>
      <c r="I127" s="7">
        <f t="shared" si="24"/>
        <v>-2127.4244920748315</v>
      </c>
      <c r="J127" s="7">
        <f t="shared" si="25"/>
        <v>0</v>
      </c>
      <c r="K127" s="7">
        <f t="shared" si="26"/>
        <v>2127.4244920748315</v>
      </c>
      <c r="L127" s="12">
        <f t="shared" si="27"/>
        <v>-36166.21636527263</v>
      </c>
      <c r="N127" s="11">
        <v>43496</v>
      </c>
    </row>
    <row r="128" spans="1:14" outlineLevel="1" x14ac:dyDescent="0.2">
      <c r="A128" s="40">
        <v>43677</v>
      </c>
      <c r="B128" s="7"/>
      <c r="C128" s="33">
        <f t="shared" si="19"/>
        <v>6078.3556916423759</v>
      </c>
      <c r="D128" s="12"/>
      <c r="E128" s="10">
        <f t="shared" si="20"/>
        <v>200062.55177203839</v>
      </c>
      <c r="F128" s="10">
        <f t="shared" si="21"/>
        <v>-6078.3556916423759</v>
      </c>
      <c r="G128" s="10">
        <f t="shared" si="22"/>
        <v>-645934.94329329557</v>
      </c>
      <c r="H128" s="10">
        <f t="shared" si="23"/>
        <v>97253.691066277301</v>
      </c>
      <c r="I128" s="7">
        <f t="shared" si="24"/>
        <v>-2127.4244920748315</v>
      </c>
      <c r="J128" s="7">
        <f t="shared" si="25"/>
        <v>0</v>
      </c>
      <c r="K128" s="7">
        <f t="shared" si="26"/>
        <v>2127.4244920748315</v>
      </c>
      <c r="L128" s="12">
        <f t="shared" si="27"/>
        <v>-34038.791873197799</v>
      </c>
      <c r="N128" s="11">
        <v>43524</v>
      </c>
    </row>
    <row r="129" spans="1:14" outlineLevel="1" x14ac:dyDescent="0.2">
      <c r="A129" s="40">
        <v>43708</v>
      </c>
      <c r="B129" s="7"/>
      <c r="C129" s="33">
        <f t="shared" si="19"/>
        <v>6078.3556916423759</v>
      </c>
      <c r="D129" s="12"/>
      <c r="E129" s="10">
        <f t="shared" si="20"/>
        <v>200062.55177203839</v>
      </c>
      <c r="F129" s="10">
        <f t="shared" si="21"/>
        <v>-6078.3556916423759</v>
      </c>
      <c r="G129" s="10">
        <f t="shared" si="22"/>
        <v>-652013.29898493795</v>
      </c>
      <c r="H129" s="10">
        <f t="shared" si="23"/>
        <v>91175.335374634931</v>
      </c>
      <c r="I129" s="7">
        <f t="shared" si="24"/>
        <v>-2127.4244920748315</v>
      </c>
      <c r="J129" s="7">
        <f t="shared" si="25"/>
        <v>0</v>
      </c>
      <c r="K129" s="7">
        <f t="shared" si="26"/>
        <v>2127.4244920748315</v>
      </c>
      <c r="L129" s="12">
        <f t="shared" si="27"/>
        <v>-31911.367381122967</v>
      </c>
      <c r="N129" s="11">
        <v>43555</v>
      </c>
    </row>
    <row r="130" spans="1:14" outlineLevel="1" x14ac:dyDescent="0.2">
      <c r="A130" s="40">
        <v>43738</v>
      </c>
      <c r="B130" s="7"/>
      <c r="C130" s="33">
        <f t="shared" si="19"/>
        <v>6078.3556916423759</v>
      </c>
      <c r="D130" s="12"/>
      <c r="E130" s="10">
        <f t="shared" si="20"/>
        <v>200062.55177203839</v>
      </c>
      <c r="F130" s="10">
        <f t="shared" si="21"/>
        <v>-6078.3556916423759</v>
      </c>
      <c r="G130" s="10">
        <f t="shared" si="22"/>
        <v>-658091.65467658034</v>
      </c>
      <c r="H130" s="10">
        <f t="shared" si="23"/>
        <v>85096.979682992562</v>
      </c>
      <c r="I130" s="7">
        <f t="shared" si="24"/>
        <v>-2127.4244920748315</v>
      </c>
      <c r="J130" s="7">
        <f t="shared" si="25"/>
        <v>0</v>
      </c>
      <c r="K130" s="7">
        <f t="shared" si="26"/>
        <v>2127.4244920748315</v>
      </c>
      <c r="L130" s="12">
        <f t="shared" si="27"/>
        <v>-29783.942889048136</v>
      </c>
      <c r="N130" s="11">
        <v>43585</v>
      </c>
    </row>
    <row r="131" spans="1:14" outlineLevel="1" x14ac:dyDescent="0.2">
      <c r="A131" s="40">
        <v>43769</v>
      </c>
      <c r="B131" s="7"/>
      <c r="C131" s="33">
        <f t="shared" si="19"/>
        <v>6078.3556916423759</v>
      </c>
      <c r="D131" s="12"/>
      <c r="E131" s="10">
        <f t="shared" si="20"/>
        <v>200062.55177203839</v>
      </c>
      <c r="F131" s="10">
        <f t="shared" si="21"/>
        <v>-6078.3556916423759</v>
      </c>
      <c r="G131" s="10">
        <f t="shared" si="22"/>
        <v>-664170.01036822272</v>
      </c>
      <c r="H131" s="10">
        <f t="shared" si="23"/>
        <v>79018.623991350192</v>
      </c>
      <c r="I131" s="7">
        <f t="shared" si="24"/>
        <v>-2127.4244920748315</v>
      </c>
      <c r="J131" s="7">
        <f t="shared" si="25"/>
        <v>0</v>
      </c>
      <c r="K131" s="7">
        <f t="shared" si="26"/>
        <v>2127.4244920748315</v>
      </c>
      <c r="L131" s="12">
        <f t="shared" si="27"/>
        <v>-27656.518396973304</v>
      </c>
      <c r="N131" s="11">
        <v>43616</v>
      </c>
    </row>
    <row r="132" spans="1:14" outlineLevel="1" x14ac:dyDescent="0.2">
      <c r="A132" s="40">
        <v>43799</v>
      </c>
      <c r="B132" s="7"/>
      <c r="C132" s="33">
        <f t="shared" si="19"/>
        <v>6078.3556916423759</v>
      </c>
      <c r="D132" s="12"/>
      <c r="E132" s="10">
        <f t="shared" si="20"/>
        <v>200062.55177203839</v>
      </c>
      <c r="F132" s="10">
        <f t="shared" si="21"/>
        <v>-6078.3556916423759</v>
      </c>
      <c r="G132" s="10">
        <f t="shared" si="22"/>
        <v>-670248.3660598651</v>
      </c>
      <c r="H132" s="10">
        <f t="shared" si="23"/>
        <v>72940.268299707823</v>
      </c>
      <c r="I132" s="7">
        <f t="shared" si="24"/>
        <v>-2127.4244920748315</v>
      </c>
      <c r="J132" s="7">
        <f t="shared" si="25"/>
        <v>0</v>
      </c>
      <c r="K132" s="7">
        <f t="shared" si="26"/>
        <v>2127.4244920748315</v>
      </c>
      <c r="L132" s="12">
        <f t="shared" si="27"/>
        <v>-25529.093904898473</v>
      </c>
      <c r="N132" s="11">
        <v>43646</v>
      </c>
    </row>
    <row r="133" spans="1:14" outlineLevel="1" x14ac:dyDescent="0.2">
      <c r="A133" s="40">
        <v>43830</v>
      </c>
      <c r="B133" s="7"/>
      <c r="C133" s="33">
        <f t="shared" si="19"/>
        <v>6078.3556916423759</v>
      </c>
      <c r="D133" s="12"/>
      <c r="E133" s="10">
        <f t="shared" si="20"/>
        <v>200062.55177203839</v>
      </c>
      <c r="F133" s="10">
        <f t="shared" si="21"/>
        <v>-6078.3556916423759</v>
      </c>
      <c r="G133" s="10">
        <f t="shared" si="22"/>
        <v>-676326.72175150749</v>
      </c>
      <c r="H133" s="10">
        <f t="shared" si="23"/>
        <v>66861.912608065453</v>
      </c>
      <c r="I133" s="7">
        <f t="shared" si="24"/>
        <v>-2127.4244920748315</v>
      </c>
      <c r="J133" s="7">
        <f t="shared" si="25"/>
        <v>0</v>
      </c>
      <c r="K133" s="7">
        <f t="shared" si="26"/>
        <v>2127.4244920748315</v>
      </c>
      <c r="L133" s="12">
        <f t="shared" si="27"/>
        <v>-23401.669412823641</v>
      </c>
      <c r="N133" s="11">
        <v>43677</v>
      </c>
    </row>
    <row r="134" spans="1:14" outlineLevel="1" x14ac:dyDescent="0.2">
      <c r="A134" s="40">
        <v>43861</v>
      </c>
      <c r="B134" s="7"/>
      <c r="C134" s="33">
        <f t="shared" si="19"/>
        <v>6078.3556916423759</v>
      </c>
      <c r="D134" s="12"/>
      <c r="E134" s="10">
        <f t="shared" si="20"/>
        <v>200062.55177203839</v>
      </c>
      <c r="F134" s="10">
        <f t="shared" si="21"/>
        <v>-6078.3556916423759</v>
      </c>
      <c r="G134" s="10">
        <f t="shared" si="22"/>
        <v>-682405.07744314987</v>
      </c>
      <c r="H134" s="10">
        <f t="shared" si="23"/>
        <v>60783.556916423076</v>
      </c>
      <c r="I134" s="7">
        <f t="shared" si="24"/>
        <v>-2127.4244920748315</v>
      </c>
      <c r="J134" s="7">
        <f t="shared" si="25"/>
        <v>0</v>
      </c>
      <c r="K134" s="7">
        <f t="shared" si="26"/>
        <v>2127.4244920748315</v>
      </c>
      <c r="L134" s="12">
        <f t="shared" si="27"/>
        <v>-21274.24492074881</v>
      </c>
      <c r="N134" s="11">
        <v>43708</v>
      </c>
    </row>
    <row r="135" spans="1:14" outlineLevel="1" x14ac:dyDescent="0.2">
      <c r="A135" s="40">
        <v>43890</v>
      </c>
      <c r="B135" s="7"/>
      <c r="C135" s="33">
        <f t="shared" si="19"/>
        <v>6078.3556916423759</v>
      </c>
      <c r="D135" s="12"/>
      <c r="E135" s="10">
        <f t="shared" si="20"/>
        <v>200062.55177203839</v>
      </c>
      <c r="F135" s="10">
        <f t="shared" si="21"/>
        <v>-6078.3556916423759</v>
      </c>
      <c r="G135" s="7">
        <f t="shared" si="22"/>
        <v>-688483.43313479226</v>
      </c>
      <c r="H135" s="10">
        <f t="shared" si="23"/>
        <v>54705.2012247807</v>
      </c>
      <c r="I135" s="7">
        <f t="shared" si="24"/>
        <v>-2127.4244920748315</v>
      </c>
      <c r="J135" s="7">
        <f t="shared" si="25"/>
        <v>0</v>
      </c>
      <c r="K135" s="7">
        <f t="shared" si="26"/>
        <v>2127.4244920748315</v>
      </c>
      <c r="L135" s="12">
        <f t="shared" si="27"/>
        <v>-19146.820428673978</v>
      </c>
      <c r="N135" s="11">
        <v>43738</v>
      </c>
    </row>
    <row r="136" spans="1:14" outlineLevel="1" x14ac:dyDescent="0.2">
      <c r="A136" s="40">
        <v>43921</v>
      </c>
      <c r="B136" s="7"/>
      <c r="C136" s="33">
        <f t="shared" si="19"/>
        <v>6078.3556916423759</v>
      </c>
      <c r="D136" s="12"/>
      <c r="E136" s="10">
        <f t="shared" si="20"/>
        <v>200062.55177203839</v>
      </c>
      <c r="F136" s="10">
        <f t="shared" si="21"/>
        <v>-6078.3556916423759</v>
      </c>
      <c r="G136" s="106">
        <f t="shared" si="22"/>
        <v>-694561.78882643464</v>
      </c>
      <c r="H136" s="10">
        <f t="shared" si="23"/>
        <v>48626.845533138323</v>
      </c>
      <c r="I136" s="7">
        <f t="shared" si="24"/>
        <v>-2127.4244920748315</v>
      </c>
      <c r="J136" s="7">
        <f t="shared" si="25"/>
        <v>0</v>
      </c>
      <c r="K136" s="7">
        <f t="shared" si="26"/>
        <v>2127.4244920748315</v>
      </c>
      <c r="L136" s="107">
        <f t="shared" si="27"/>
        <v>-17019.395936599147</v>
      </c>
      <c r="N136" s="11">
        <v>43769</v>
      </c>
    </row>
    <row r="137" spans="1:14" outlineLevel="1" x14ac:dyDescent="0.2">
      <c r="A137" s="40">
        <v>43951</v>
      </c>
      <c r="B137" s="7"/>
      <c r="C137" s="49">
        <f t="shared" si="19"/>
        <v>6078.3556916423759</v>
      </c>
      <c r="D137" s="12"/>
      <c r="E137" s="10">
        <f t="shared" si="20"/>
        <v>200062.55177203839</v>
      </c>
      <c r="F137" s="10">
        <f t="shared" si="21"/>
        <v>-6078.3556916423759</v>
      </c>
      <c r="G137" s="10">
        <f t="shared" si="22"/>
        <v>-700640.14451807702</v>
      </c>
      <c r="H137" s="10">
        <f t="shared" si="23"/>
        <v>42548.489841495946</v>
      </c>
      <c r="I137" s="7">
        <f t="shared" si="24"/>
        <v>-2127.4244920748315</v>
      </c>
      <c r="J137" s="7">
        <f t="shared" si="25"/>
        <v>0</v>
      </c>
      <c r="K137" s="7">
        <f t="shared" si="26"/>
        <v>2127.4244920748315</v>
      </c>
      <c r="L137" s="12">
        <f t="shared" si="27"/>
        <v>-14891.971444524315</v>
      </c>
      <c r="N137" s="11">
        <v>43799</v>
      </c>
    </row>
    <row r="138" spans="1:14" outlineLevel="1" x14ac:dyDescent="0.2">
      <c r="A138" s="40">
        <v>43982</v>
      </c>
      <c r="B138" s="7"/>
      <c r="C138" s="49">
        <f t="shared" si="19"/>
        <v>6078.3556916423759</v>
      </c>
      <c r="D138" s="12"/>
      <c r="E138" s="10">
        <f t="shared" si="20"/>
        <v>200062.55177203839</v>
      </c>
      <c r="F138" s="10">
        <f t="shared" si="21"/>
        <v>-6078.3556916423759</v>
      </c>
      <c r="G138" s="10">
        <f t="shared" si="22"/>
        <v>-706718.50020971941</v>
      </c>
      <c r="H138" s="10">
        <f t="shared" si="23"/>
        <v>36470.134149853569</v>
      </c>
      <c r="I138" s="7">
        <f t="shared" si="24"/>
        <v>-2127.4244920748315</v>
      </c>
      <c r="J138" s="7">
        <f t="shared" si="25"/>
        <v>0</v>
      </c>
      <c r="K138" s="7">
        <f t="shared" si="26"/>
        <v>2127.4244920748315</v>
      </c>
      <c r="L138" s="12">
        <f t="shared" si="27"/>
        <v>-12764.546952449484</v>
      </c>
      <c r="N138" s="11">
        <v>43830</v>
      </c>
    </row>
    <row r="139" spans="1:14" outlineLevel="1" x14ac:dyDescent="0.2">
      <c r="A139" s="40">
        <v>44012</v>
      </c>
      <c r="B139" s="7"/>
      <c r="C139" s="49">
        <f t="shared" si="19"/>
        <v>6078.3556916423759</v>
      </c>
      <c r="D139" s="12"/>
      <c r="E139" s="10">
        <f t="shared" si="20"/>
        <v>200062.55177203839</v>
      </c>
      <c r="F139" s="10">
        <f t="shared" si="21"/>
        <v>-6078.3556916423759</v>
      </c>
      <c r="G139" s="10">
        <f t="shared" si="22"/>
        <v>-712796.85590136179</v>
      </c>
      <c r="H139" s="10">
        <f t="shared" si="23"/>
        <v>30391.778458211193</v>
      </c>
      <c r="I139" s="7">
        <f t="shared" si="24"/>
        <v>-2127.4244920748315</v>
      </c>
      <c r="J139" s="7">
        <f t="shared" si="25"/>
        <v>0</v>
      </c>
      <c r="K139" s="7">
        <f t="shared" si="26"/>
        <v>2127.4244920748315</v>
      </c>
      <c r="L139" s="12">
        <f t="shared" si="27"/>
        <v>-10637.122460374652</v>
      </c>
      <c r="N139" s="11">
        <v>43861</v>
      </c>
    </row>
    <row r="140" spans="1:14" outlineLevel="1" x14ac:dyDescent="0.2">
      <c r="A140" s="40">
        <v>44043</v>
      </c>
      <c r="B140" s="7"/>
      <c r="C140" s="49">
        <f t="shared" si="19"/>
        <v>6078.3556916423759</v>
      </c>
      <c r="D140" s="12"/>
      <c r="E140" s="10">
        <f t="shared" si="20"/>
        <v>200062.55177203839</v>
      </c>
      <c r="F140" s="10">
        <f t="shared" si="21"/>
        <v>-6078.3556916423759</v>
      </c>
      <c r="G140" s="10">
        <f t="shared" si="22"/>
        <v>-718875.21159300418</v>
      </c>
      <c r="H140" s="10">
        <f t="shared" si="23"/>
        <v>24313.422766568816</v>
      </c>
      <c r="I140" s="7">
        <f t="shared" si="24"/>
        <v>-2127.4244920748315</v>
      </c>
      <c r="J140" s="7">
        <f t="shared" si="25"/>
        <v>0</v>
      </c>
      <c r="K140" s="7">
        <f t="shared" si="26"/>
        <v>2127.4244920748315</v>
      </c>
      <c r="L140" s="12">
        <f t="shared" si="27"/>
        <v>-8509.6979682998208</v>
      </c>
      <c r="N140" s="11">
        <v>43890</v>
      </c>
    </row>
    <row r="141" spans="1:14" outlineLevel="1" x14ac:dyDescent="0.2">
      <c r="A141" s="40">
        <v>44074</v>
      </c>
      <c r="B141" s="7"/>
      <c r="C141" s="49">
        <f t="shared" si="19"/>
        <v>6078.3556916423759</v>
      </c>
      <c r="D141" s="12"/>
      <c r="E141" s="10">
        <f t="shared" si="20"/>
        <v>200062.55177203839</v>
      </c>
      <c r="F141" s="10">
        <f t="shared" si="21"/>
        <v>-6078.3556916423759</v>
      </c>
      <c r="G141" s="10">
        <f t="shared" si="22"/>
        <v>-724953.56728464656</v>
      </c>
      <c r="H141" s="10">
        <f t="shared" si="23"/>
        <v>18235.067074926439</v>
      </c>
      <c r="I141" s="7">
        <f t="shared" si="24"/>
        <v>-2127.4244920748315</v>
      </c>
      <c r="J141" s="7">
        <f t="shared" si="25"/>
        <v>0</v>
      </c>
      <c r="K141" s="7">
        <f t="shared" si="26"/>
        <v>2127.4244920748315</v>
      </c>
      <c r="L141" s="12">
        <f t="shared" si="27"/>
        <v>-6382.2734762249893</v>
      </c>
      <c r="N141" s="11">
        <v>43921</v>
      </c>
    </row>
    <row r="142" spans="1:14" outlineLevel="1" x14ac:dyDescent="0.2">
      <c r="A142" s="40">
        <v>44104</v>
      </c>
      <c r="B142" s="7"/>
      <c r="C142" s="49">
        <f t="shared" si="19"/>
        <v>6078.3556916423759</v>
      </c>
      <c r="D142" s="12"/>
      <c r="E142" s="10">
        <f t="shared" si="20"/>
        <v>200062.55177203839</v>
      </c>
      <c r="F142" s="10">
        <f t="shared" si="21"/>
        <v>-6078.3556916423759</v>
      </c>
      <c r="G142" s="10">
        <f t="shared" si="22"/>
        <v>-731031.92297628894</v>
      </c>
      <c r="H142" s="10">
        <f t="shared" si="23"/>
        <v>12156.711383284062</v>
      </c>
      <c r="I142" s="7">
        <f t="shared" si="24"/>
        <v>-2127.4244920748315</v>
      </c>
      <c r="J142" s="7">
        <f t="shared" si="25"/>
        <v>0</v>
      </c>
      <c r="K142" s="7">
        <f t="shared" si="26"/>
        <v>2127.4244920748315</v>
      </c>
      <c r="L142" s="12">
        <f t="shared" si="27"/>
        <v>-4254.8489841501578</v>
      </c>
      <c r="N142" s="11">
        <v>43951</v>
      </c>
    </row>
    <row r="143" spans="1:14" outlineLevel="1" x14ac:dyDescent="0.2">
      <c r="A143" s="40">
        <v>44135</v>
      </c>
      <c r="B143" s="7"/>
      <c r="C143" s="49">
        <f t="shared" si="19"/>
        <v>6078.3556916423759</v>
      </c>
      <c r="D143" s="12"/>
      <c r="E143" s="10">
        <f t="shared" si="20"/>
        <v>200062.55177203839</v>
      </c>
      <c r="F143" s="10">
        <f t="shared" si="21"/>
        <v>-6078.3556916423759</v>
      </c>
      <c r="G143" s="10">
        <f t="shared" si="22"/>
        <v>-737110.27866793133</v>
      </c>
      <c r="H143" s="10">
        <f t="shared" si="23"/>
        <v>6078.3556916416865</v>
      </c>
      <c r="I143" s="7">
        <f t="shared" si="24"/>
        <v>-2127.4244920748315</v>
      </c>
      <c r="J143" s="7">
        <f t="shared" si="25"/>
        <v>0</v>
      </c>
      <c r="K143" s="7">
        <f t="shared" si="26"/>
        <v>2127.4244920748315</v>
      </c>
      <c r="L143" s="12">
        <f t="shared" si="27"/>
        <v>-2127.4244920753263</v>
      </c>
      <c r="N143" s="11">
        <v>43982</v>
      </c>
    </row>
    <row r="144" spans="1:14" x14ac:dyDescent="0.2">
      <c r="A144" s="40">
        <v>44165</v>
      </c>
      <c r="B144" s="7"/>
      <c r="C144" s="49">
        <f t="shared" si="19"/>
        <v>6078.3556916423759</v>
      </c>
      <c r="D144" s="12"/>
      <c r="E144" s="10">
        <f t="shared" si="20"/>
        <v>200062.55177203839</v>
      </c>
      <c r="F144" s="10">
        <f t="shared" si="21"/>
        <v>-6078.3556916423759</v>
      </c>
      <c r="G144" s="106">
        <f t="shared" si="22"/>
        <v>-743188.63435957371</v>
      </c>
      <c r="H144" s="10">
        <f t="shared" si="23"/>
        <v>-6.893969839438796E-10</v>
      </c>
      <c r="I144" s="7">
        <f t="shared" si="24"/>
        <v>-2127.4244920748315</v>
      </c>
      <c r="J144" s="7">
        <f t="shared" si="25"/>
        <v>0</v>
      </c>
      <c r="K144" s="7">
        <f t="shared" si="26"/>
        <v>2127.4244920748315</v>
      </c>
      <c r="L144" s="107">
        <f t="shared" si="27"/>
        <v>-4.9476511776447296E-10</v>
      </c>
      <c r="N144" s="11">
        <v>44012</v>
      </c>
    </row>
    <row r="145" spans="2:11" ht="13.5" thickBot="1" x14ac:dyDescent="0.25">
      <c r="B145" s="14">
        <f>SUM(B7:B144)</f>
        <v>-201315.82098681002</v>
      </c>
      <c r="C145" s="14">
        <f>SUM(C7:C144)</f>
        <v>743188.64435957372</v>
      </c>
      <c r="D145" s="14">
        <f>SUM(D7:D144)</f>
        <v>-541872.82337276253</v>
      </c>
      <c r="E145" s="14"/>
      <c r="F145" s="14">
        <f>SUM(F7:F144)</f>
        <v>-8.0581230577081442E-10</v>
      </c>
      <c r="G145" s="14"/>
      <c r="H145" s="14"/>
      <c r="I145" s="14">
        <f>SUM(I7:I144)</f>
        <v>-189655.48818046664</v>
      </c>
      <c r="J145" s="14">
        <f>SUM(J7:J144)</f>
        <v>189655.48818046684</v>
      </c>
      <c r="K145" s="14">
        <f>SUM(K7:K144)</f>
        <v>-4.9476511776447296E-10</v>
      </c>
    </row>
    <row r="146" spans="2:11" ht="14.25" thickTop="1" thickBot="1" x14ac:dyDescent="0.25"/>
    <row r="147" spans="2:11" ht="14.25" thickTop="1" thickBot="1" x14ac:dyDescent="0.25">
      <c r="B147" s="104" t="s">
        <v>51</v>
      </c>
      <c r="C147" s="105">
        <f>SUM(C137:C144)</f>
        <v>48626.845533139007</v>
      </c>
    </row>
    <row r="148" spans="2:11" ht="13.5" thickTop="1" x14ac:dyDescent="0.2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13933C-CC15-45B7-BAAB-0B4009A12292}"/>
</file>

<file path=customXml/itemProps2.xml><?xml version="1.0" encoding="utf-8"?>
<ds:datastoreItem xmlns:ds="http://schemas.openxmlformats.org/officeDocument/2006/customXml" ds:itemID="{8252F771-6596-4DCE-86DB-F12249FBD873}"/>
</file>

<file path=customXml/itemProps3.xml><?xml version="1.0" encoding="utf-8"?>
<ds:datastoreItem xmlns:ds="http://schemas.openxmlformats.org/officeDocument/2006/customXml" ds:itemID="{0C6F0B90-D7DD-4E46-BFF8-9720E75A4217}"/>
</file>

<file path=customXml/itemProps4.xml><?xml version="1.0" encoding="utf-8"?>
<ds:datastoreItem xmlns:ds="http://schemas.openxmlformats.org/officeDocument/2006/customXml" ds:itemID="{ADB48E13-521B-4338-A5D4-09F7BE0E5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2019-03-01T22:11:55Z</cp:lastPrinted>
  <dcterms:created xsi:type="dcterms:W3CDTF">2008-02-08T22:02:15Z</dcterms:created>
  <dcterms:modified xsi:type="dcterms:W3CDTF">2019-03-06T00:20:10Z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