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wner\Documents\WAG Cases\Avista 2022 MY Rate Case\AG Testimony\Coppola Testimony &amp; Exhiibts\Exhibits &amp; WP\"/>
    </mc:Choice>
  </mc:AlternateContent>
  <xr:revisionPtr revIDLastSave="0" documentId="13_ncr:1_{06D0F6CB-5B6D-4986-A244-AED5044CB6A5}" xr6:coauthVersionLast="47" xr6:coauthVersionMax="47" xr10:uidLastSave="{00000000-0000-0000-0000-000000000000}"/>
  <bookViews>
    <workbookView xWindow="-120" yWindow="-120" windowWidth="20730" windowHeight="11160" xr2:uid="{0FA6CD80-82C7-4915-98D9-0DB6F57B6F78}"/>
  </bookViews>
  <sheets>
    <sheet name="Sheet1" sheetId="1" r:id="rId1"/>
  </sheet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Area" localSheetId="0">Sheet1!$A$4:$P$55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5" i="1" l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H34" i="1" l="1"/>
  <c r="I34" i="1"/>
  <c r="J34" i="1" s="1"/>
  <c r="J35" i="1" s="1"/>
  <c r="K31" i="1"/>
  <c r="J31" i="1"/>
  <c r="K30" i="1"/>
  <c r="J30" i="1"/>
  <c r="K22" i="1"/>
  <c r="J22" i="1"/>
  <c r="I22" i="1"/>
  <c r="H22" i="1"/>
  <c r="K21" i="1"/>
  <c r="J21" i="1"/>
  <c r="I21" i="1"/>
  <c r="H21" i="1"/>
  <c r="G21" i="1"/>
  <c r="J36" i="1" l="1"/>
  <c r="K34" i="1"/>
  <c r="K38" i="1" l="1"/>
  <c r="K39" i="1" s="1"/>
  <c r="K40" i="1" s="1"/>
  <c r="J37" i="1"/>
  <c r="K44" i="1" l="1"/>
  <c r="K49" i="1" s="1"/>
  <c r="K54" i="1" s="1"/>
  <c r="K43" i="1"/>
  <c r="K48" i="1" s="1"/>
  <c r="K53" i="1" s="1"/>
  <c r="J44" i="1"/>
  <c r="J49" i="1" s="1"/>
  <c r="J54" i="1" s="1"/>
  <c r="J43" i="1"/>
  <c r="J48" i="1" s="1"/>
  <c r="J53" i="1" s="1"/>
</calcChain>
</file>

<file path=xl/sharedStrings.xml><?xml version="1.0" encoding="utf-8"?>
<sst xmlns="http://schemas.openxmlformats.org/spreadsheetml/2006/main" count="73" uniqueCount="54">
  <si>
    <t>Avista As Filed</t>
  </si>
  <si>
    <t>Actual</t>
  </si>
  <si>
    <t>Projected</t>
  </si>
  <si>
    <t>RY2</t>
  </si>
  <si>
    <t>RY1</t>
  </si>
  <si>
    <t>WA-E</t>
  </si>
  <si>
    <t>WA-G</t>
  </si>
  <si>
    <t>Avista As Updated 4-20-2022</t>
  </si>
  <si>
    <t>% Increase</t>
  </si>
  <si>
    <t>Insurance Costs - System</t>
  </si>
  <si>
    <t>% cumulative since 2019</t>
  </si>
  <si>
    <t>PC Projected Insurance Costs-System</t>
  </si>
  <si>
    <t>Increase over Historical Test Period</t>
  </si>
  <si>
    <t>Increase over Prior Year</t>
  </si>
  <si>
    <t>Insurance Expense Adjustment:</t>
  </si>
  <si>
    <t>Avista Proposed Update Adjustment:</t>
  </si>
  <si>
    <t>PC Proposed Insurance Expense</t>
  </si>
  <si>
    <t>Adjustment from Avista Filed Amount</t>
  </si>
  <si>
    <t>Wildfire Premium Increase</t>
  </si>
  <si>
    <t>Non-Wildfire Increase</t>
  </si>
  <si>
    <t>PC Revenue Requirement Adjustment:</t>
  </si>
  <si>
    <t>CF</t>
  </si>
  <si>
    <t>Explanations</t>
  </si>
  <si>
    <t>(a)</t>
  </si>
  <si>
    <t>(b)</t>
  </si>
  <si>
    <t>(c)</t>
  </si>
  <si>
    <t>(d)</t>
  </si>
  <si>
    <t>(e)</t>
  </si>
  <si>
    <t>(f)</t>
  </si>
  <si>
    <t>(g)</t>
  </si>
  <si>
    <t>(h)</t>
  </si>
  <si>
    <t>Line #</t>
  </si>
  <si>
    <t>Exh. EMA-2 and EMA-3, PF-3.12 and 5.05</t>
  </si>
  <si>
    <t>PC DR 103C (Exh SC-6 CONF)</t>
  </si>
  <si>
    <t>Line 12 - Line 4</t>
  </si>
  <si>
    <t>Line 13 - Line 5</t>
  </si>
  <si>
    <t>2022 amount x 1.024 Inflation for 2023 x 1.023 for 2024</t>
  </si>
  <si>
    <t>$4,8707088 x 34.96%  per PC DR 103C 4-20-22 update</t>
  </si>
  <si>
    <t>Line 22- Line 23</t>
  </si>
  <si>
    <t xml:space="preserve"> 2024: $14,414,105 - 14,090,034</t>
  </si>
  <si>
    <t>$324,071 x 51.05 % per PC DR 103C</t>
  </si>
  <si>
    <t>Line 25 - Line 26</t>
  </si>
  <si>
    <t>WA Insurance Expense Adjustment:</t>
  </si>
  <si>
    <t>WA share of insurance expense - electric</t>
  </si>
  <si>
    <t xml:space="preserve">WA share of insurance expense - gas </t>
  </si>
  <si>
    <t>Line 30 - Line 4</t>
  </si>
  <si>
    <t>Line 31 - Line 5</t>
  </si>
  <si>
    <t>Line 35 x CF</t>
  </si>
  <si>
    <t>Line 36 x CF</t>
  </si>
  <si>
    <t>Exhibit SC-8</t>
  </si>
  <si>
    <t>Avista Corporation</t>
  </si>
  <si>
    <t>U-220053 and U-220054</t>
  </si>
  <si>
    <t>Public Counsel Adjustment to Insurance Expense for Rate Year 1 and Rate Year 2</t>
  </si>
  <si>
    <t>Line 31, columns (g) - Line 1, column (e)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</si>
</sst>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8">
    <xf numFmtId="0" fontId="0" fillId="0" borderId="0" xfId="0"/>
    <xf numFmtId="0" fontId="2" fillId="0" borderId="0" xfId="0" applyFont="1"/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164" fontId="0" fillId="0" borderId="0" xfId="1" applyNumberFormat="1" applyFont="1"/>
    <xf numFmtId="0" fontId="0" fillId="0" borderId="0" xfId="0" applyAlignment="1">
      <alignment horizontal="center"/>
    </xf>
    <xf numFmtId="0" fontId="0" fillId="0" borderId="1" xfId="0" applyBorder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164" fontId="0" fillId="0" borderId="2" xfId="1" applyNumberFormat="1" applyFont="1" applyBorder="1"/>
    <xf numFmtId="0" fontId="0" fillId="0" borderId="3" xfId="0" applyBorder="1" applyAlignment="1">
      <alignment horizontal="center"/>
    </xf>
    <xf numFmtId="0" fontId="2" fillId="0" borderId="2" xfId="0" applyFont="1" applyBorder="1"/>
    <xf numFmtId="0" fontId="0" fillId="0" borderId="2" xfId="0" applyBorder="1"/>
    <xf numFmtId="165" fontId="0" fillId="0" borderId="4" xfId="2" applyNumberFormat="1" applyFont="1" applyBorder="1"/>
    <xf numFmtId="165" fontId="0" fillId="0" borderId="2" xfId="2" applyNumberFormat="1" applyFont="1" applyBorder="1"/>
    <xf numFmtId="165" fontId="0" fillId="0" borderId="5" xfId="2" applyNumberFormat="1" applyFont="1" applyBorder="1"/>
    <xf numFmtId="0" fontId="0" fillId="0" borderId="6" xfId="0" applyBorder="1" applyAlignment="1">
      <alignment horizontal="center"/>
    </xf>
    <xf numFmtId="0" fontId="0" fillId="0" borderId="0" xfId="0" applyBorder="1"/>
    <xf numFmtId="164" fontId="0" fillId="0" borderId="0" xfId="1" applyNumberFormat="1" applyFont="1" applyBorder="1"/>
    <xf numFmtId="164" fontId="0" fillId="0" borderId="7" xfId="1" applyNumberFormat="1" applyFont="1" applyBorder="1"/>
    <xf numFmtId="0" fontId="0" fillId="0" borderId="8" xfId="0" applyBorder="1" applyAlignment="1">
      <alignment horizontal="center"/>
    </xf>
    <xf numFmtId="164" fontId="0" fillId="0" borderId="1" xfId="1" applyNumberFormat="1" applyFont="1" applyBorder="1"/>
    <xf numFmtId="164" fontId="0" fillId="0" borderId="9" xfId="1" applyNumberFormat="1" applyFont="1" applyBorder="1"/>
    <xf numFmtId="164" fontId="0" fillId="0" borderId="10" xfId="1" applyNumberFormat="1" applyFont="1" applyBorder="1"/>
    <xf numFmtId="9" fontId="0" fillId="0" borderId="0" xfId="3" applyFont="1" applyBorder="1"/>
    <xf numFmtId="9" fontId="0" fillId="0" borderId="7" xfId="3" applyFont="1" applyBorder="1"/>
    <xf numFmtId="0" fontId="2" fillId="0" borderId="0" xfId="0" applyFont="1" applyBorder="1"/>
    <xf numFmtId="165" fontId="0" fillId="0" borderId="0" xfId="2" applyNumberFormat="1" applyFont="1" applyBorder="1"/>
    <xf numFmtId="165" fontId="2" fillId="0" borderId="0" xfId="2" applyNumberFormat="1" applyFont="1" applyBorder="1"/>
    <xf numFmtId="165" fontId="2" fillId="0" borderId="7" xfId="2" applyNumberFormat="1" applyFont="1" applyBorder="1"/>
    <xf numFmtId="0" fontId="0" fillId="0" borderId="7" xfId="0" applyBorder="1"/>
    <xf numFmtId="0" fontId="0" fillId="0" borderId="0" xfId="0" applyBorder="1" applyAlignment="1">
      <alignment horizontal="right"/>
    </xf>
    <xf numFmtId="0" fontId="0" fillId="0" borderId="8" xfId="0" applyBorder="1"/>
    <xf numFmtId="0" fontId="0" fillId="0" borderId="9" xfId="0" applyBorder="1"/>
    <xf numFmtId="0" fontId="0" fillId="0" borderId="3" xfId="0" applyBorder="1"/>
    <xf numFmtId="0" fontId="0" fillId="0" borderId="10" xfId="0" applyBorder="1"/>
    <xf numFmtId="0" fontId="0" fillId="0" borderId="6" xfId="0" applyBorder="1"/>
    <xf numFmtId="0" fontId="2" fillId="0" borderId="1" xfId="0" applyFont="1" applyBorder="1" applyAlignment="1">
      <alignment horizont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29423F-0BDE-4C9F-9EA4-D34AEE863159}">
  <sheetPr>
    <pageSetUpPr fitToPage="1"/>
  </sheetPr>
  <dimension ref="A4:Q55"/>
  <sheetViews>
    <sheetView tabSelected="1" topLeftCell="A4" workbookViewId="0">
      <pane xSplit="5" ySplit="9" topLeftCell="F29" activePane="bottomRight" state="frozen"/>
      <selection activeCell="A4" sqref="A4"/>
      <selection pane="topRight" activeCell="F4" sqref="F4"/>
      <selection pane="bottomLeft" activeCell="A7" sqref="A7"/>
      <selection pane="bottomRight" activeCell="L35" sqref="L35"/>
    </sheetView>
  </sheetViews>
  <sheetFormatPr defaultRowHeight="15" x14ac:dyDescent="0.25"/>
  <cols>
    <col min="2" max="2" width="4" customWidth="1"/>
    <col min="4" max="4" width="10.85546875" customWidth="1"/>
    <col min="5" max="5" width="15" customWidth="1"/>
    <col min="6" max="7" width="12.28515625" customWidth="1"/>
    <col min="8" max="8" width="14.85546875" customWidth="1"/>
    <col min="9" max="9" width="15.28515625" customWidth="1"/>
    <col min="10" max="10" width="15.7109375" customWidth="1"/>
    <col min="11" max="11" width="15.140625" customWidth="1"/>
    <col min="16" max="16" width="12.42578125" customWidth="1"/>
  </cols>
  <sheetData>
    <row r="4" spans="1:17" x14ac:dyDescent="0.25">
      <c r="A4" s="1" t="s">
        <v>50</v>
      </c>
      <c r="P4" s="1" t="s">
        <v>49</v>
      </c>
    </row>
    <row r="5" spans="1:17" x14ac:dyDescent="0.25">
      <c r="A5" s="1" t="s">
        <v>51</v>
      </c>
      <c r="P5" s="1"/>
    </row>
    <row r="6" spans="1:17" x14ac:dyDescent="0.25">
      <c r="A6" s="1"/>
      <c r="P6" s="1"/>
    </row>
    <row r="7" spans="1:17" x14ac:dyDescent="0.25">
      <c r="A7" s="1" t="s">
        <v>52</v>
      </c>
      <c r="P7" s="1"/>
    </row>
    <row r="9" spans="1:17" x14ac:dyDescent="0.25">
      <c r="D9" s="5" t="s">
        <v>23</v>
      </c>
      <c r="E9" s="5" t="s">
        <v>24</v>
      </c>
      <c r="F9" s="5" t="s">
        <v>25</v>
      </c>
      <c r="G9" s="5" t="s">
        <v>26</v>
      </c>
      <c r="H9" s="5" t="s">
        <v>27</v>
      </c>
      <c r="I9" s="5" t="s">
        <v>28</v>
      </c>
      <c r="J9" s="5" t="s">
        <v>29</v>
      </c>
      <c r="K9" s="5" t="s">
        <v>30</v>
      </c>
    </row>
    <row r="10" spans="1:17" x14ac:dyDescent="0.25">
      <c r="J10" s="3" t="s">
        <v>4</v>
      </c>
      <c r="K10" s="3" t="s">
        <v>3</v>
      </c>
    </row>
    <row r="11" spans="1:17" x14ac:dyDescent="0.25">
      <c r="F11" s="3">
        <v>2019</v>
      </c>
      <c r="G11" s="3">
        <v>2020</v>
      </c>
      <c r="H11" s="2">
        <v>44469</v>
      </c>
      <c r="I11" s="3">
        <v>2022</v>
      </c>
      <c r="J11" s="3">
        <v>2023</v>
      </c>
      <c r="K11" s="3">
        <v>2024</v>
      </c>
    </row>
    <row r="12" spans="1:17" x14ac:dyDescent="0.25">
      <c r="A12" s="6" t="s">
        <v>31</v>
      </c>
      <c r="B12" s="7" t="s">
        <v>9</v>
      </c>
      <c r="C12" s="6"/>
      <c r="D12" s="6"/>
      <c r="E12" s="6"/>
      <c r="F12" s="8" t="s">
        <v>1</v>
      </c>
      <c r="G12" s="8" t="s">
        <v>1</v>
      </c>
      <c r="H12" s="8" t="s">
        <v>1</v>
      </c>
      <c r="I12" s="8" t="s">
        <v>2</v>
      </c>
      <c r="J12" s="8" t="s">
        <v>2</v>
      </c>
      <c r="K12" s="8" t="s">
        <v>2</v>
      </c>
      <c r="L12" s="37" t="s">
        <v>22</v>
      </c>
      <c r="M12" s="37"/>
      <c r="N12" s="37"/>
      <c r="O12" s="37"/>
      <c r="P12" s="37"/>
    </row>
    <row r="14" spans="1:17" x14ac:dyDescent="0.25">
      <c r="A14" s="10">
        <v>1</v>
      </c>
      <c r="B14" s="11" t="s">
        <v>0</v>
      </c>
      <c r="C14" s="12"/>
      <c r="D14" s="12"/>
      <c r="E14" s="12"/>
      <c r="F14" s="12"/>
      <c r="G14" s="12"/>
      <c r="H14" s="13">
        <v>9200631</v>
      </c>
      <c r="I14" s="14"/>
      <c r="J14" s="14">
        <v>16435979</v>
      </c>
      <c r="K14" s="15">
        <v>18828214</v>
      </c>
      <c r="L14" s="34" t="s">
        <v>32</v>
      </c>
      <c r="M14" s="12"/>
      <c r="N14" s="12"/>
      <c r="O14" s="12"/>
      <c r="P14" s="35"/>
      <c r="Q14" s="35"/>
    </row>
    <row r="15" spans="1:17" x14ac:dyDescent="0.25">
      <c r="A15" s="16">
        <f>+A14+1</f>
        <v>2</v>
      </c>
      <c r="B15" s="17"/>
      <c r="C15" s="17"/>
      <c r="D15" s="17"/>
      <c r="E15" s="17"/>
      <c r="F15" s="18"/>
      <c r="G15" s="18"/>
      <c r="H15" s="18"/>
      <c r="I15" s="18"/>
      <c r="J15" s="9"/>
      <c r="K15" s="19"/>
      <c r="L15" s="36"/>
      <c r="M15" s="17"/>
      <c r="N15" s="17"/>
      <c r="O15" s="17"/>
      <c r="P15" s="30"/>
      <c r="Q15" s="30"/>
    </row>
    <row r="16" spans="1:17" x14ac:dyDescent="0.25">
      <c r="A16" s="16">
        <f t="shared" ref="A16:A54" si="0">+A15+1</f>
        <v>3</v>
      </c>
      <c r="B16" s="17"/>
      <c r="C16" s="17" t="s">
        <v>14</v>
      </c>
      <c r="D16" s="17"/>
      <c r="E16" s="17"/>
      <c r="F16" s="18"/>
      <c r="G16" s="18"/>
      <c r="H16" s="18"/>
      <c r="I16" s="18"/>
      <c r="J16" s="18"/>
      <c r="K16" s="19"/>
      <c r="L16" s="36"/>
      <c r="M16" s="17"/>
      <c r="N16" s="17"/>
      <c r="O16" s="17"/>
      <c r="P16" s="30"/>
      <c r="Q16" s="30"/>
    </row>
    <row r="17" spans="1:17" x14ac:dyDescent="0.25">
      <c r="A17" s="16">
        <f t="shared" si="0"/>
        <v>4</v>
      </c>
      <c r="B17" s="17"/>
      <c r="C17" s="17" t="s">
        <v>5</v>
      </c>
      <c r="D17" s="17"/>
      <c r="E17" s="17"/>
      <c r="F17" s="18"/>
      <c r="G17" s="18"/>
      <c r="H17" s="18"/>
      <c r="I17" s="18"/>
      <c r="J17" s="18">
        <v>4292023</v>
      </c>
      <c r="K17" s="19">
        <v>1511690</v>
      </c>
      <c r="L17" s="36"/>
      <c r="M17" s="17"/>
      <c r="N17" s="17"/>
      <c r="O17" s="17"/>
      <c r="P17" s="30"/>
      <c r="Q17" s="30"/>
    </row>
    <row r="18" spans="1:17" x14ac:dyDescent="0.25">
      <c r="A18" s="20">
        <f t="shared" si="0"/>
        <v>5</v>
      </c>
      <c r="B18" s="6"/>
      <c r="C18" s="6" t="s">
        <v>6</v>
      </c>
      <c r="D18" s="6"/>
      <c r="E18" s="6"/>
      <c r="F18" s="21"/>
      <c r="G18" s="21"/>
      <c r="H18" s="21"/>
      <c r="I18" s="21"/>
      <c r="J18" s="21">
        <v>503394</v>
      </c>
      <c r="K18" s="22">
        <v>101147</v>
      </c>
      <c r="L18" s="32"/>
      <c r="M18" s="6"/>
      <c r="N18" s="6"/>
      <c r="O18" s="6"/>
      <c r="P18" s="33"/>
      <c r="Q18" s="33"/>
    </row>
    <row r="19" spans="1:17" x14ac:dyDescent="0.25">
      <c r="A19" s="5">
        <f t="shared" si="0"/>
        <v>6</v>
      </c>
      <c r="F19" s="4"/>
      <c r="G19" s="4"/>
      <c r="H19" s="4"/>
      <c r="I19" s="4"/>
      <c r="J19" s="4"/>
      <c r="K19" s="4"/>
    </row>
    <row r="20" spans="1:17" x14ac:dyDescent="0.25">
      <c r="A20" s="10">
        <f t="shared" si="0"/>
        <v>7</v>
      </c>
      <c r="B20" s="11" t="s">
        <v>7</v>
      </c>
      <c r="C20" s="12"/>
      <c r="D20" s="12"/>
      <c r="E20" s="12"/>
      <c r="F20" s="14">
        <v>5628342</v>
      </c>
      <c r="G20" s="14">
        <v>6654546</v>
      </c>
      <c r="H20" s="9">
        <v>9282946</v>
      </c>
      <c r="I20" s="9">
        <v>13759799</v>
      </c>
      <c r="J20" s="9">
        <v>15534129</v>
      </c>
      <c r="K20" s="23">
        <v>17170815</v>
      </c>
      <c r="L20" s="34" t="s">
        <v>33</v>
      </c>
      <c r="M20" s="12"/>
      <c r="N20" s="12"/>
      <c r="O20" s="12"/>
      <c r="P20" s="35"/>
    </row>
    <row r="21" spans="1:17" x14ac:dyDescent="0.25">
      <c r="A21" s="16">
        <f t="shared" si="0"/>
        <v>8</v>
      </c>
      <c r="B21" s="17"/>
      <c r="C21" s="17" t="s">
        <v>8</v>
      </c>
      <c r="D21" s="17"/>
      <c r="E21" s="17"/>
      <c r="F21" s="18"/>
      <c r="G21" s="24">
        <f>+G20/F20-1</f>
        <v>0.18232793956017601</v>
      </c>
      <c r="H21" s="24">
        <f t="shared" ref="H21:K21" si="1">+H20/G20-1</f>
        <v>0.39497810970124791</v>
      </c>
      <c r="I21" s="24">
        <f t="shared" si="1"/>
        <v>0.48226640551393918</v>
      </c>
      <c r="J21" s="24">
        <f t="shared" si="1"/>
        <v>0.12895028481157311</v>
      </c>
      <c r="K21" s="25">
        <f t="shared" si="1"/>
        <v>0.10536065459479582</v>
      </c>
      <c r="L21" s="36"/>
      <c r="M21" s="17"/>
      <c r="N21" s="17"/>
      <c r="O21" s="17"/>
      <c r="P21" s="30"/>
    </row>
    <row r="22" spans="1:17" x14ac:dyDescent="0.25">
      <c r="A22" s="16">
        <f t="shared" si="0"/>
        <v>9</v>
      </c>
      <c r="B22" s="17"/>
      <c r="C22" s="17" t="s">
        <v>10</v>
      </c>
      <c r="D22" s="17"/>
      <c r="E22" s="17"/>
      <c r="F22" s="18"/>
      <c r="G22" s="18"/>
      <c r="H22" s="24">
        <f>+H20/$F20-1</f>
        <v>0.64932159417462554</v>
      </c>
      <c r="I22" s="24">
        <f t="shared" ref="I22:K22" si="2">+I20/$F20-1</f>
        <v>1.444733990933742</v>
      </c>
      <c r="J22" s="24">
        <f t="shared" si="2"/>
        <v>1.7599831353531821</v>
      </c>
      <c r="K22" s="25">
        <f t="shared" si="2"/>
        <v>2.0507767651645903</v>
      </c>
      <c r="L22" s="36"/>
      <c r="M22" s="17"/>
      <c r="N22" s="17"/>
      <c r="O22" s="17"/>
      <c r="P22" s="30"/>
    </row>
    <row r="23" spans="1:17" x14ac:dyDescent="0.25">
      <c r="A23" s="16">
        <f t="shared" si="0"/>
        <v>10</v>
      </c>
      <c r="B23" s="17"/>
      <c r="C23" s="17"/>
      <c r="D23" s="17"/>
      <c r="E23" s="17"/>
      <c r="F23" s="18"/>
      <c r="G23" s="18"/>
      <c r="H23" s="24"/>
      <c r="I23" s="18"/>
      <c r="J23" s="18"/>
      <c r="K23" s="19"/>
      <c r="L23" s="36"/>
      <c r="M23" s="17"/>
      <c r="N23" s="17"/>
      <c r="O23" s="17"/>
      <c r="P23" s="30"/>
    </row>
    <row r="24" spans="1:17" x14ac:dyDescent="0.25">
      <c r="A24" s="16">
        <f t="shared" si="0"/>
        <v>11</v>
      </c>
      <c r="B24" s="17"/>
      <c r="C24" s="17" t="s">
        <v>14</v>
      </c>
      <c r="D24" s="17"/>
      <c r="E24" s="17"/>
      <c r="F24" s="18"/>
      <c r="G24" s="18"/>
      <c r="H24" s="17"/>
      <c r="I24" s="18"/>
      <c r="J24" s="18"/>
      <c r="K24" s="19"/>
      <c r="L24" s="36"/>
      <c r="M24" s="17"/>
      <c r="N24" s="17"/>
      <c r="O24" s="17"/>
      <c r="P24" s="30"/>
    </row>
    <row r="25" spans="1:17" x14ac:dyDescent="0.25">
      <c r="A25" s="16">
        <f t="shared" si="0"/>
        <v>12</v>
      </c>
      <c r="B25" s="17"/>
      <c r="C25" s="17" t="s">
        <v>5</v>
      </c>
      <c r="D25" s="17"/>
      <c r="E25" s="17"/>
      <c r="F25" s="18"/>
      <c r="G25" s="18"/>
      <c r="H25" s="18"/>
      <c r="I25" s="18"/>
      <c r="J25" s="18">
        <v>3454923</v>
      </c>
      <c r="K25" s="19">
        <v>1051001</v>
      </c>
      <c r="L25" s="36"/>
      <c r="M25" s="17"/>
      <c r="N25" s="17"/>
      <c r="O25" s="17"/>
      <c r="P25" s="30"/>
    </row>
    <row r="26" spans="1:17" x14ac:dyDescent="0.25">
      <c r="A26" s="20">
        <f t="shared" si="0"/>
        <v>13</v>
      </c>
      <c r="B26" s="6"/>
      <c r="C26" s="6" t="s">
        <v>6</v>
      </c>
      <c r="D26" s="6"/>
      <c r="E26" s="6"/>
      <c r="F26" s="21"/>
      <c r="G26" s="21"/>
      <c r="H26" s="21"/>
      <c r="I26" s="21"/>
      <c r="J26" s="21">
        <v>613489</v>
      </c>
      <c r="K26" s="22">
        <v>132209</v>
      </c>
      <c r="L26" s="32"/>
      <c r="M26" s="6"/>
      <c r="N26" s="6"/>
      <c r="O26" s="6"/>
      <c r="P26" s="33"/>
    </row>
    <row r="27" spans="1:17" x14ac:dyDescent="0.25">
      <c r="A27" s="10">
        <f t="shared" si="0"/>
        <v>14</v>
      </c>
      <c r="B27" s="12"/>
      <c r="C27" s="12"/>
      <c r="D27" s="12"/>
      <c r="E27" s="12"/>
      <c r="F27" s="9"/>
      <c r="G27" s="9"/>
      <c r="H27" s="9"/>
      <c r="I27" s="9"/>
      <c r="J27" s="9"/>
      <c r="K27" s="23"/>
      <c r="L27" s="34"/>
      <c r="M27" s="12"/>
      <c r="N27" s="12"/>
      <c r="O27" s="12"/>
      <c r="P27" s="35"/>
    </row>
    <row r="28" spans="1:17" x14ac:dyDescent="0.25">
      <c r="A28" s="16">
        <f t="shared" si="0"/>
        <v>15</v>
      </c>
      <c r="B28" s="26" t="s">
        <v>15</v>
      </c>
      <c r="C28" s="17"/>
      <c r="D28" s="17"/>
      <c r="E28" s="17"/>
      <c r="F28" s="18"/>
      <c r="G28" s="18"/>
      <c r="H28" s="18"/>
      <c r="I28" s="18"/>
      <c r="J28" s="18"/>
      <c r="K28" s="19"/>
      <c r="L28" s="36"/>
      <c r="M28" s="17"/>
      <c r="N28" s="17"/>
      <c r="O28" s="17"/>
      <c r="P28" s="30"/>
    </row>
    <row r="29" spans="1:17" x14ac:dyDescent="0.25">
      <c r="A29" s="16">
        <f t="shared" si="0"/>
        <v>16</v>
      </c>
      <c r="B29" s="17"/>
      <c r="C29" s="17" t="s">
        <v>14</v>
      </c>
      <c r="D29" s="17"/>
      <c r="E29" s="17"/>
      <c r="F29" s="18"/>
      <c r="G29" s="18"/>
      <c r="H29" s="18"/>
      <c r="I29" s="18"/>
      <c r="J29" s="18"/>
      <c r="K29" s="19"/>
      <c r="L29" s="36"/>
      <c r="M29" s="17"/>
      <c r="N29" s="17"/>
      <c r="O29" s="17"/>
      <c r="P29" s="30"/>
    </row>
    <row r="30" spans="1:17" x14ac:dyDescent="0.25">
      <c r="A30" s="16">
        <f t="shared" si="0"/>
        <v>17</v>
      </c>
      <c r="B30" s="17"/>
      <c r="C30" s="17" t="s">
        <v>5</v>
      </c>
      <c r="D30" s="17"/>
      <c r="E30" s="17"/>
      <c r="F30" s="18"/>
      <c r="G30" s="18"/>
      <c r="H30" s="18"/>
      <c r="I30" s="18"/>
      <c r="J30" s="18">
        <f>+J25-J17</f>
        <v>-837100</v>
      </c>
      <c r="K30" s="19">
        <f t="shared" ref="K30:K31" si="3">+K25-K17</f>
        <v>-460689</v>
      </c>
      <c r="L30" s="36" t="s">
        <v>34</v>
      </c>
      <c r="M30" s="17"/>
      <c r="N30" s="17"/>
      <c r="O30" s="17"/>
      <c r="P30" s="30"/>
    </row>
    <row r="31" spans="1:17" x14ac:dyDescent="0.25">
      <c r="A31" s="16">
        <f t="shared" si="0"/>
        <v>18</v>
      </c>
      <c r="B31" s="17"/>
      <c r="C31" s="17" t="s">
        <v>6</v>
      </c>
      <c r="D31" s="17"/>
      <c r="E31" s="17"/>
      <c r="F31" s="18"/>
      <c r="G31" s="18"/>
      <c r="H31" s="18"/>
      <c r="I31" s="18"/>
      <c r="J31" s="18">
        <f t="shared" ref="J31" si="4">+J26-J18</f>
        <v>110095</v>
      </c>
      <c r="K31" s="19">
        <f t="shared" si="3"/>
        <v>31062</v>
      </c>
      <c r="L31" s="36" t="s">
        <v>35</v>
      </c>
      <c r="M31" s="17"/>
      <c r="N31" s="17"/>
      <c r="O31" s="17"/>
      <c r="P31" s="30"/>
    </row>
    <row r="32" spans="1:17" x14ac:dyDescent="0.25">
      <c r="A32" s="20">
        <f t="shared" si="0"/>
        <v>19</v>
      </c>
      <c r="B32" s="6"/>
      <c r="C32" s="6"/>
      <c r="D32" s="6"/>
      <c r="E32" s="6"/>
      <c r="F32" s="21"/>
      <c r="G32" s="21"/>
      <c r="H32" s="21"/>
      <c r="I32" s="21"/>
      <c r="J32" s="21"/>
      <c r="K32" s="22"/>
      <c r="L32" s="32"/>
      <c r="M32" s="6"/>
      <c r="N32" s="6"/>
      <c r="O32" s="6"/>
      <c r="P32" s="33"/>
    </row>
    <row r="33" spans="1:16" x14ac:dyDescent="0.25">
      <c r="A33" s="5">
        <f t="shared" si="0"/>
        <v>20</v>
      </c>
      <c r="F33" s="4"/>
      <c r="G33" s="4"/>
      <c r="H33" s="4"/>
      <c r="I33" s="4"/>
      <c r="J33" s="4"/>
      <c r="K33" s="4"/>
    </row>
    <row r="34" spans="1:16" x14ac:dyDescent="0.25">
      <c r="A34" s="10">
        <f t="shared" si="0"/>
        <v>21</v>
      </c>
      <c r="B34" s="11" t="s">
        <v>11</v>
      </c>
      <c r="C34" s="12"/>
      <c r="D34" s="12"/>
      <c r="E34" s="12"/>
      <c r="F34" s="9"/>
      <c r="G34" s="9"/>
      <c r="H34" s="9">
        <f>+H20</f>
        <v>9282946</v>
      </c>
      <c r="I34" s="9">
        <f>+I20</f>
        <v>13759799</v>
      </c>
      <c r="J34" s="9">
        <f>+I34*1.024</f>
        <v>14090034.176000001</v>
      </c>
      <c r="K34" s="23">
        <f>+J34*1.023</f>
        <v>14414104.962048</v>
      </c>
      <c r="L34" s="34" t="s">
        <v>36</v>
      </c>
      <c r="M34" s="12"/>
      <c r="N34" s="12"/>
      <c r="O34" s="12"/>
      <c r="P34" s="35"/>
    </row>
    <row r="35" spans="1:16" x14ac:dyDescent="0.25">
      <c r="A35" s="16">
        <f t="shared" si="0"/>
        <v>22</v>
      </c>
      <c r="B35" s="17"/>
      <c r="C35" s="17" t="s">
        <v>12</v>
      </c>
      <c r="D35" s="17"/>
      <c r="E35" s="17"/>
      <c r="F35" s="18"/>
      <c r="G35" s="18"/>
      <c r="H35" s="18"/>
      <c r="I35" s="18"/>
      <c r="J35" s="18">
        <f>+J34-H34</f>
        <v>4807088.1760000009</v>
      </c>
      <c r="K35" s="19"/>
      <c r="L35" s="36" t="s">
        <v>53</v>
      </c>
      <c r="M35" s="17"/>
      <c r="N35" s="17"/>
      <c r="O35" s="17"/>
      <c r="P35" s="30"/>
    </row>
    <row r="36" spans="1:16" x14ac:dyDescent="0.25">
      <c r="A36" s="16">
        <f t="shared" si="0"/>
        <v>23</v>
      </c>
      <c r="B36" s="17"/>
      <c r="C36" s="17"/>
      <c r="D36" s="17" t="s">
        <v>18</v>
      </c>
      <c r="E36" s="17"/>
      <c r="F36" s="18"/>
      <c r="G36" s="18"/>
      <c r="H36" s="18"/>
      <c r="I36" s="18"/>
      <c r="J36" s="18">
        <f>+J35*0.3496</f>
        <v>1680558.0263296005</v>
      </c>
      <c r="K36" s="19"/>
      <c r="L36" s="36" t="s">
        <v>37</v>
      </c>
      <c r="M36" s="17"/>
      <c r="N36" s="17"/>
      <c r="O36" s="17"/>
      <c r="P36" s="30"/>
    </row>
    <row r="37" spans="1:16" x14ac:dyDescent="0.25">
      <c r="A37" s="16">
        <f t="shared" si="0"/>
        <v>24</v>
      </c>
      <c r="B37" s="17"/>
      <c r="C37" s="17"/>
      <c r="D37" s="17" t="s">
        <v>19</v>
      </c>
      <c r="E37" s="17"/>
      <c r="F37" s="18"/>
      <c r="G37" s="18"/>
      <c r="H37" s="18"/>
      <c r="I37" s="18"/>
      <c r="J37" s="18">
        <f>+J35-J36</f>
        <v>3126530.1496704007</v>
      </c>
      <c r="K37" s="19"/>
      <c r="L37" s="36" t="s">
        <v>38</v>
      </c>
      <c r="M37" s="17"/>
      <c r="N37" s="17"/>
      <c r="O37" s="17"/>
      <c r="P37" s="30"/>
    </row>
    <row r="38" spans="1:16" x14ac:dyDescent="0.25">
      <c r="A38" s="16">
        <f t="shared" si="0"/>
        <v>25</v>
      </c>
      <c r="B38" s="17"/>
      <c r="C38" s="17" t="s">
        <v>13</v>
      </c>
      <c r="D38" s="17"/>
      <c r="E38" s="17"/>
      <c r="F38" s="18"/>
      <c r="G38" s="18"/>
      <c r="H38" s="18"/>
      <c r="I38" s="18"/>
      <c r="J38" s="18"/>
      <c r="K38" s="19">
        <f>+K34-J34</f>
        <v>324070.78604799882</v>
      </c>
      <c r="L38" s="36" t="s">
        <v>39</v>
      </c>
      <c r="M38" s="17"/>
      <c r="N38" s="17"/>
      <c r="O38" s="17"/>
      <c r="P38" s="30"/>
    </row>
    <row r="39" spans="1:16" x14ac:dyDescent="0.25">
      <c r="A39" s="16">
        <f t="shared" si="0"/>
        <v>26</v>
      </c>
      <c r="B39" s="17"/>
      <c r="C39" s="17"/>
      <c r="D39" s="17" t="s">
        <v>18</v>
      </c>
      <c r="E39" s="17"/>
      <c r="F39" s="17"/>
      <c r="G39" s="17"/>
      <c r="H39" s="18"/>
      <c r="I39" s="18"/>
      <c r="J39" s="18"/>
      <c r="K39" s="19">
        <f>+K38*0.5105</f>
        <v>165438.13627750339</v>
      </c>
      <c r="L39" s="36" t="s">
        <v>40</v>
      </c>
      <c r="M39" s="17"/>
      <c r="N39" s="17"/>
      <c r="O39" s="17"/>
      <c r="P39" s="30"/>
    </row>
    <row r="40" spans="1:16" x14ac:dyDescent="0.25">
      <c r="A40" s="16">
        <f t="shared" si="0"/>
        <v>27</v>
      </c>
      <c r="B40" s="17"/>
      <c r="C40" s="17"/>
      <c r="D40" s="17" t="s">
        <v>19</v>
      </c>
      <c r="E40" s="17"/>
      <c r="F40" s="17"/>
      <c r="G40" s="17"/>
      <c r="H40" s="18"/>
      <c r="I40" s="18"/>
      <c r="J40" s="18"/>
      <c r="K40" s="19">
        <f>+K38-K39</f>
        <v>158632.64977049542</v>
      </c>
      <c r="L40" s="36" t="s">
        <v>41</v>
      </c>
      <c r="M40" s="17"/>
      <c r="N40" s="17"/>
      <c r="O40" s="17"/>
      <c r="P40" s="30"/>
    </row>
    <row r="41" spans="1:16" x14ac:dyDescent="0.25">
      <c r="A41" s="16">
        <f t="shared" si="0"/>
        <v>28</v>
      </c>
      <c r="B41" s="17"/>
      <c r="C41" s="17"/>
      <c r="D41" s="17"/>
      <c r="E41" s="17"/>
      <c r="F41" s="17"/>
      <c r="G41" s="17"/>
      <c r="H41" s="18"/>
      <c r="I41" s="18"/>
      <c r="J41" s="18"/>
      <c r="K41" s="19"/>
      <c r="L41" s="36"/>
      <c r="M41" s="17"/>
      <c r="N41" s="17"/>
      <c r="O41" s="17"/>
      <c r="P41" s="30"/>
    </row>
    <row r="42" spans="1:16" x14ac:dyDescent="0.25">
      <c r="A42" s="16">
        <f t="shared" si="0"/>
        <v>29</v>
      </c>
      <c r="B42" s="17"/>
      <c r="C42" s="26" t="s">
        <v>42</v>
      </c>
      <c r="D42" s="17"/>
      <c r="E42" s="17"/>
      <c r="F42" s="17"/>
      <c r="G42" s="17"/>
      <c r="H42" s="18"/>
      <c r="I42" s="18"/>
      <c r="J42" s="18"/>
      <c r="K42" s="19"/>
      <c r="L42" s="36"/>
      <c r="M42" s="17"/>
      <c r="N42" s="17"/>
      <c r="O42" s="17"/>
      <c r="P42" s="30"/>
    </row>
    <row r="43" spans="1:16" x14ac:dyDescent="0.25">
      <c r="A43" s="16">
        <f t="shared" si="0"/>
        <v>30</v>
      </c>
      <c r="B43" s="17"/>
      <c r="C43" s="17" t="s">
        <v>5</v>
      </c>
      <c r="D43" s="17">
        <v>0.69998000000000005</v>
      </c>
      <c r="E43" s="17">
        <v>0.68266000000000004</v>
      </c>
      <c r="F43" s="17"/>
      <c r="G43" s="17"/>
      <c r="H43" s="18"/>
      <c r="I43" s="18"/>
      <c r="J43" s="18">
        <f>+J37*$D43*$E43+J36*0.6919</f>
        <v>2656785.3616578081</v>
      </c>
      <c r="K43" s="19">
        <f>+K40*D43*E43+K39*0.6919</f>
        <v>190268.99593173922</v>
      </c>
      <c r="L43" s="36" t="s">
        <v>43</v>
      </c>
      <c r="M43" s="17"/>
      <c r="N43" s="17"/>
      <c r="O43" s="17"/>
      <c r="P43" s="30"/>
    </row>
    <row r="44" spans="1:16" x14ac:dyDescent="0.25">
      <c r="A44" s="16">
        <f t="shared" si="0"/>
        <v>31</v>
      </c>
      <c r="B44" s="17"/>
      <c r="C44" s="17" t="s">
        <v>6</v>
      </c>
      <c r="D44" s="17">
        <v>0.20695</v>
      </c>
      <c r="E44" s="17">
        <v>0.72914999999999996</v>
      </c>
      <c r="F44" s="17"/>
      <c r="G44" s="17"/>
      <c r="H44" s="18"/>
      <c r="I44" s="18"/>
      <c r="J44" s="18">
        <f>+J37*D44*E44</f>
        <v>471785.87246392807</v>
      </c>
      <c r="K44" s="19">
        <f>+K40*D44*E44</f>
        <v>23937.284942263435</v>
      </c>
      <c r="L44" s="36" t="s">
        <v>44</v>
      </c>
      <c r="M44" s="17"/>
      <c r="N44" s="17"/>
      <c r="O44" s="17"/>
      <c r="P44" s="30"/>
    </row>
    <row r="45" spans="1:16" x14ac:dyDescent="0.25">
      <c r="A45" s="16">
        <f t="shared" si="0"/>
        <v>32</v>
      </c>
      <c r="B45" s="17"/>
      <c r="C45" s="17"/>
      <c r="D45" s="17"/>
      <c r="E45" s="17"/>
      <c r="F45" s="17"/>
      <c r="G45" s="17"/>
      <c r="H45" s="18"/>
      <c r="I45" s="18"/>
      <c r="J45" s="18"/>
      <c r="K45" s="19"/>
      <c r="L45" s="36"/>
      <c r="M45" s="17"/>
      <c r="N45" s="17"/>
      <c r="O45" s="17"/>
      <c r="P45" s="30"/>
    </row>
    <row r="46" spans="1:16" x14ac:dyDescent="0.25">
      <c r="A46" s="16">
        <f t="shared" si="0"/>
        <v>33</v>
      </c>
      <c r="B46" s="26" t="s">
        <v>16</v>
      </c>
      <c r="C46" s="26"/>
      <c r="D46" s="17"/>
      <c r="E46" s="17"/>
      <c r="F46" s="17"/>
      <c r="G46" s="17"/>
      <c r="H46" s="18"/>
      <c r="I46" s="18"/>
      <c r="J46" s="27"/>
      <c r="K46" s="19"/>
      <c r="L46" s="36"/>
      <c r="M46" s="17"/>
      <c r="N46" s="17"/>
      <c r="O46" s="17"/>
      <c r="P46" s="30"/>
    </row>
    <row r="47" spans="1:16" x14ac:dyDescent="0.25">
      <c r="A47" s="16">
        <f t="shared" si="0"/>
        <v>34</v>
      </c>
      <c r="B47" s="26"/>
      <c r="C47" s="26" t="s">
        <v>17</v>
      </c>
      <c r="D47" s="17"/>
      <c r="E47" s="17"/>
      <c r="F47" s="17"/>
      <c r="G47" s="17"/>
      <c r="H47" s="18"/>
      <c r="I47" s="18"/>
      <c r="J47" s="18"/>
      <c r="K47" s="19"/>
      <c r="L47" s="36"/>
      <c r="M47" s="17"/>
      <c r="N47" s="17"/>
      <c r="O47" s="17"/>
      <c r="P47" s="30"/>
    </row>
    <row r="48" spans="1:16" x14ac:dyDescent="0.25">
      <c r="A48" s="16">
        <f t="shared" si="0"/>
        <v>35</v>
      </c>
      <c r="B48" s="17"/>
      <c r="C48" s="17" t="s">
        <v>5</v>
      </c>
      <c r="D48" s="17"/>
      <c r="E48" s="17"/>
      <c r="F48" s="17"/>
      <c r="G48" s="17"/>
      <c r="H48" s="18"/>
      <c r="I48" s="18"/>
      <c r="J48" s="28">
        <f>+J43-J17</f>
        <v>-1635237.6383421919</v>
      </c>
      <c r="K48" s="29">
        <f>+K43-K17</f>
        <v>-1321421.0040682608</v>
      </c>
      <c r="L48" s="36" t="s">
        <v>45</v>
      </c>
      <c r="M48" s="17"/>
      <c r="N48" s="17"/>
      <c r="O48" s="17"/>
      <c r="P48" s="30"/>
    </row>
    <row r="49" spans="1:16" x14ac:dyDescent="0.25">
      <c r="A49" s="16">
        <f t="shared" si="0"/>
        <v>36</v>
      </c>
      <c r="B49" s="17"/>
      <c r="C49" s="17" t="s">
        <v>6</v>
      </c>
      <c r="D49" s="17"/>
      <c r="E49" s="17"/>
      <c r="F49" s="17"/>
      <c r="G49" s="17"/>
      <c r="H49" s="17"/>
      <c r="I49" s="17"/>
      <c r="J49" s="28">
        <f>+J44-J18</f>
        <v>-31608.12753607193</v>
      </c>
      <c r="K49" s="29">
        <f>+K44-K18</f>
        <v>-77209.715057736568</v>
      </c>
      <c r="L49" s="36" t="s">
        <v>46</v>
      </c>
      <c r="M49" s="17"/>
      <c r="N49" s="17"/>
      <c r="O49" s="17"/>
      <c r="P49" s="30"/>
    </row>
    <row r="50" spans="1:16" x14ac:dyDescent="0.25">
      <c r="A50" s="16">
        <f t="shared" si="0"/>
        <v>37</v>
      </c>
      <c r="B50" s="17"/>
      <c r="C50" s="17"/>
      <c r="D50" s="17"/>
      <c r="E50" s="17"/>
      <c r="F50" s="17"/>
      <c r="G50" s="17"/>
      <c r="H50" s="17"/>
      <c r="I50" s="17"/>
      <c r="J50" s="17"/>
      <c r="K50" s="30"/>
      <c r="L50" s="36"/>
      <c r="M50" s="17"/>
      <c r="N50" s="17"/>
      <c r="O50" s="17"/>
      <c r="P50" s="30"/>
    </row>
    <row r="51" spans="1:16" x14ac:dyDescent="0.25">
      <c r="A51" s="16">
        <f t="shared" si="0"/>
        <v>38</v>
      </c>
      <c r="B51" s="17"/>
      <c r="C51" s="17"/>
      <c r="D51" s="17"/>
      <c r="E51" s="17"/>
      <c r="F51" s="17"/>
      <c r="G51" s="17"/>
      <c r="H51" s="17"/>
      <c r="I51" s="17"/>
      <c r="J51" s="17"/>
      <c r="K51" s="30"/>
      <c r="L51" s="36"/>
      <c r="M51" s="17"/>
      <c r="N51" s="17"/>
      <c r="O51" s="17"/>
      <c r="P51" s="30"/>
    </row>
    <row r="52" spans="1:16" x14ac:dyDescent="0.25">
      <c r="A52" s="16">
        <f t="shared" si="0"/>
        <v>39</v>
      </c>
      <c r="B52" s="26" t="s">
        <v>20</v>
      </c>
      <c r="C52" s="17"/>
      <c r="D52" s="17"/>
      <c r="E52" s="17"/>
      <c r="F52" s="17"/>
      <c r="G52" s="17"/>
      <c r="H52" s="17"/>
      <c r="I52" s="17"/>
      <c r="J52" s="17"/>
      <c r="K52" s="30"/>
      <c r="L52" s="36"/>
      <c r="M52" s="17"/>
      <c r="N52" s="17"/>
      <c r="O52" s="17"/>
      <c r="P52" s="30"/>
    </row>
    <row r="53" spans="1:16" x14ac:dyDescent="0.25">
      <c r="A53" s="16">
        <f t="shared" si="0"/>
        <v>40</v>
      </c>
      <c r="B53" s="17"/>
      <c r="C53" s="17" t="s">
        <v>5</v>
      </c>
      <c r="D53" s="31" t="s">
        <v>21</v>
      </c>
      <c r="E53" s="17">
        <v>0.75529400000000002</v>
      </c>
      <c r="F53" s="17"/>
      <c r="G53" s="17"/>
      <c r="H53" s="17"/>
      <c r="I53" s="17"/>
      <c r="J53" s="28">
        <f>+J48/E53</f>
        <v>-2165034.5936048636</v>
      </c>
      <c r="K53" s="29">
        <f>+K48/E53</f>
        <v>-1749545.2155958617</v>
      </c>
      <c r="L53" s="36" t="s">
        <v>47</v>
      </c>
      <c r="M53" s="17"/>
      <c r="N53" s="17"/>
      <c r="O53" s="17"/>
      <c r="P53" s="30"/>
    </row>
    <row r="54" spans="1:16" x14ac:dyDescent="0.25">
      <c r="A54" s="16">
        <f t="shared" si="0"/>
        <v>41</v>
      </c>
      <c r="B54" s="17"/>
      <c r="C54" s="17" t="s">
        <v>6</v>
      </c>
      <c r="D54" s="31" t="s">
        <v>21</v>
      </c>
      <c r="E54" s="17">
        <v>0.75529400000000002</v>
      </c>
      <c r="F54" s="17"/>
      <c r="G54" s="17"/>
      <c r="H54" s="17"/>
      <c r="I54" s="17"/>
      <c r="J54" s="28">
        <f>+J49/E54</f>
        <v>-41848.773505511665</v>
      </c>
      <c r="K54" s="29">
        <f>+K49/E54</f>
        <v>-102224.71654446688</v>
      </c>
      <c r="L54" s="36" t="s">
        <v>48</v>
      </c>
      <c r="M54" s="17"/>
      <c r="N54" s="17"/>
      <c r="O54" s="17"/>
      <c r="P54" s="30"/>
    </row>
    <row r="55" spans="1:16" x14ac:dyDescent="0.25">
      <c r="A55" s="32"/>
      <c r="B55" s="6"/>
      <c r="C55" s="6"/>
      <c r="D55" s="6"/>
      <c r="E55" s="6"/>
      <c r="F55" s="6"/>
      <c r="G55" s="6"/>
      <c r="H55" s="6"/>
      <c r="I55" s="6"/>
      <c r="J55" s="6"/>
      <c r="K55" s="33"/>
      <c r="L55" s="32"/>
      <c r="M55" s="6"/>
      <c r="N55" s="6"/>
      <c r="O55" s="6"/>
      <c r="P55" s="33"/>
    </row>
  </sheetData>
  <mergeCells count="1">
    <mergeCell ref="L12:P12"/>
  </mergeCells>
  <pageMargins left="0.7" right="0.7" top="0.75" bottom="0.75" header="0.3" footer="0.3"/>
  <pageSetup scale="66" orientation="landscape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6FA9100C5E01D9469F27E414CADA3549" ma:contentTypeVersion="28" ma:contentTypeDescription="" ma:contentTypeScope="" ma:versionID="7f145ac18a58221b0701b619d6b703fa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2022-01-21T08:00:00+00:00</OpenedDate>
    <SignificantOrder xmlns="dc463f71-b30c-4ab2-9473-d307f9d35888">false</SignificantOrder>
    <Date1 xmlns="dc463f71-b30c-4ab2-9473-d307f9d35888">2022-07-29T07:00:00+00:00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220053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7F66B876-9929-43B8-8F5A-45959CB5681E}"/>
</file>

<file path=customXml/itemProps2.xml><?xml version="1.0" encoding="utf-8"?>
<ds:datastoreItem xmlns:ds="http://schemas.openxmlformats.org/officeDocument/2006/customXml" ds:itemID="{9010245E-F4CA-48F5-9D1C-6AD4909412F6}"/>
</file>

<file path=customXml/itemProps3.xml><?xml version="1.0" encoding="utf-8"?>
<ds:datastoreItem xmlns:ds="http://schemas.openxmlformats.org/officeDocument/2006/customXml" ds:itemID="{FD8CDC6A-FE79-4F41-A87E-5B32052D9528}"/>
</file>

<file path=customXml/itemProps4.xml><?xml version="1.0" encoding="utf-8"?>
<ds:datastoreItem xmlns:ds="http://schemas.openxmlformats.org/officeDocument/2006/customXml" ds:itemID="{514B344C-59F8-4EA2-AFA7-F072FA8D4F3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2022-07-08T19:55:53Z</cp:lastPrinted>
  <dcterms:created xsi:type="dcterms:W3CDTF">2022-06-13T17:39:27Z</dcterms:created>
  <dcterms:modified xsi:type="dcterms:W3CDTF">2022-07-25T18:52:15Z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{4CE0738F-4CF3-4E2C-8A56-BB01AA03A064}</vt:lpwstr>
  </property>
  <property fmtid="{D5CDD505-2E9C-101B-9397-08002B2CF9AE}" pid="3" name="ContentTypeId">
    <vt:lpwstr>0x0101006E56B4D1795A2E4DB2F0B01679ED314A006FA9100C5E01D9469F27E414CADA3549</vt:lpwstr>
  </property>
  <property fmtid="{D5CDD505-2E9C-101B-9397-08002B2CF9AE}" pid="4" name="_docset_NoMedatataSyncRequired">
    <vt:lpwstr>False</vt:lpwstr>
  </property>
  <property fmtid="{D5CDD505-2E9C-101B-9397-08002B2CF9AE}" pid="5" name="IsEFSEC">
    <vt:bool>false</vt:bool>
  </property>
</Properties>
</file>