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2\UE-152058 and UG-152075\"/>
    </mc:Choice>
  </mc:AlternateContent>
  <bookViews>
    <workbookView xWindow="75" yWindow="0" windowWidth="40065" windowHeight="772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Sheet1!$10:$12</definedName>
  </definedNames>
  <calcPr calcId="152511"/>
</workbook>
</file>

<file path=xl/calcChain.xml><?xml version="1.0" encoding="utf-8"?>
<calcChain xmlns="http://schemas.openxmlformats.org/spreadsheetml/2006/main">
  <c r="P15" i="1" l="1"/>
  <c r="Q15" i="1"/>
  <c r="P19" i="1"/>
  <c r="Q19" i="1"/>
  <c r="Q22" i="1"/>
  <c r="P23" i="1"/>
  <c r="Q23" i="1"/>
  <c r="P24" i="1"/>
  <c r="Q24" i="1"/>
  <c r="P25" i="1"/>
  <c r="Q25" i="1"/>
  <c r="P26" i="1"/>
  <c r="Q26" i="1"/>
  <c r="L17" i="1" l="1"/>
  <c r="P138" i="1"/>
  <c r="R134" i="1"/>
  <c r="R77" i="1" s="1"/>
  <c r="L128" i="1"/>
  <c r="K128" i="1"/>
  <c r="I128" i="1"/>
  <c r="J126" i="1"/>
  <c r="J125" i="1"/>
  <c r="J124" i="1"/>
  <c r="J122" i="1"/>
  <c r="J121" i="1"/>
  <c r="T115" i="1"/>
  <c r="L115" i="1"/>
  <c r="R113" i="1"/>
  <c r="J113" i="1"/>
  <c r="R111" i="1"/>
  <c r="J111" i="1"/>
  <c r="J109" i="1"/>
  <c r="J108" i="1"/>
  <c r="R103" i="1"/>
  <c r="J103" i="1"/>
  <c r="R102" i="1"/>
  <c r="J102" i="1"/>
  <c r="R101" i="1"/>
  <c r="J101" i="1"/>
  <c r="R99" i="1"/>
  <c r="J99" i="1"/>
  <c r="R98" i="1"/>
  <c r="J98" i="1"/>
  <c r="R97" i="1"/>
  <c r="R96" i="1"/>
  <c r="R95" i="1"/>
  <c r="J95" i="1"/>
  <c r="J89" i="1"/>
  <c r="R88" i="1"/>
  <c r="T87" i="1"/>
  <c r="L87" i="1"/>
  <c r="R86" i="1"/>
  <c r="J86" i="1"/>
  <c r="R85" i="1"/>
  <c r="J85" i="1"/>
  <c r="R84" i="1"/>
  <c r="J84" i="1"/>
  <c r="R83" i="1"/>
  <c r="J83" i="1"/>
  <c r="T82" i="1"/>
  <c r="T105" i="1" s="1"/>
  <c r="L82" i="1"/>
  <c r="L105" i="1" s="1"/>
  <c r="U77" i="1"/>
  <c r="T77" i="1"/>
  <c r="S77" i="1"/>
  <c r="Q77" i="1"/>
  <c r="S73" i="1"/>
  <c r="R73" i="1"/>
  <c r="K73" i="1"/>
  <c r="J73" i="1"/>
  <c r="T68" i="1"/>
  <c r="M68" i="1"/>
  <c r="L68" i="1"/>
  <c r="J66" i="1"/>
  <c r="K66" i="1"/>
  <c r="R65" i="1"/>
  <c r="K64" i="1"/>
  <c r="J64" i="1"/>
  <c r="U61" i="1"/>
  <c r="T61" i="1"/>
  <c r="M61" i="1"/>
  <c r="L61" i="1"/>
  <c r="J59" i="1"/>
  <c r="S58" i="1"/>
  <c r="R58" i="1"/>
  <c r="I61" i="1"/>
  <c r="J58" i="1"/>
  <c r="K54" i="1"/>
  <c r="S52" i="1"/>
  <c r="R52" i="1"/>
  <c r="K52" i="1"/>
  <c r="J52" i="1"/>
  <c r="R50" i="1"/>
  <c r="K50" i="1"/>
  <c r="J50" i="1"/>
  <c r="S49" i="1"/>
  <c r="R49" i="1"/>
  <c r="K49" i="1"/>
  <c r="J49" i="1"/>
  <c r="S47" i="1"/>
  <c r="R47" i="1"/>
  <c r="K47" i="1"/>
  <c r="J47" i="1"/>
  <c r="S45" i="1"/>
  <c r="R45" i="1"/>
  <c r="K45" i="1"/>
  <c r="J45" i="1"/>
  <c r="K44" i="1"/>
  <c r="J44" i="1"/>
  <c r="U43" i="1"/>
  <c r="U55" i="1" s="1"/>
  <c r="T43" i="1"/>
  <c r="T55" i="1" s="1"/>
  <c r="M43" i="1"/>
  <c r="M55" i="1" s="1"/>
  <c r="L43" i="1"/>
  <c r="J42" i="1"/>
  <c r="K41" i="1"/>
  <c r="J41" i="1"/>
  <c r="K40" i="1"/>
  <c r="J40" i="1"/>
  <c r="K39" i="1"/>
  <c r="J39" i="1"/>
  <c r="S38" i="1"/>
  <c r="R38" i="1"/>
  <c r="K38" i="1"/>
  <c r="J38" i="1"/>
  <c r="S37" i="1"/>
  <c r="R37" i="1"/>
  <c r="K37" i="1"/>
  <c r="J37" i="1"/>
  <c r="K36" i="1"/>
  <c r="J36" i="1"/>
  <c r="S31" i="1"/>
  <c r="R31" i="1"/>
  <c r="K31" i="1"/>
  <c r="J31" i="1"/>
  <c r="S30" i="1"/>
  <c r="R30" i="1"/>
  <c r="K30" i="1"/>
  <c r="J30" i="1"/>
  <c r="K29" i="1"/>
  <c r="J29" i="1"/>
  <c r="K28" i="1"/>
  <c r="J28" i="1"/>
  <c r="K27" i="1"/>
  <c r="J27" i="1"/>
  <c r="R26" i="1"/>
  <c r="K26" i="1"/>
  <c r="J26" i="1"/>
  <c r="S25" i="1"/>
  <c r="R25" i="1"/>
  <c r="K25" i="1"/>
  <c r="J25" i="1"/>
  <c r="S24" i="1"/>
  <c r="R24" i="1"/>
  <c r="K24" i="1"/>
  <c r="J24" i="1"/>
  <c r="S23" i="1"/>
  <c r="R23" i="1"/>
  <c r="K23" i="1"/>
  <c r="J23" i="1"/>
  <c r="S22" i="1"/>
  <c r="K22" i="1"/>
  <c r="J22" i="1"/>
  <c r="K21" i="1"/>
  <c r="J21" i="1"/>
  <c r="K20" i="1"/>
  <c r="J20" i="1"/>
  <c r="S19" i="1"/>
  <c r="R19" i="1"/>
  <c r="K19" i="1"/>
  <c r="J19" i="1"/>
  <c r="K18" i="1"/>
  <c r="U17" i="1"/>
  <c r="T17" i="1"/>
  <c r="T33" i="1" s="1"/>
  <c r="M17" i="1"/>
  <c r="M33" i="1" s="1"/>
  <c r="S15" i="1"/>
  <c r="K15" i="1"/>
  <c r="J15" i="1"/>
  <c r="C10" i="1"/>
  <c r="Q43" i="1" l="1"/>
  <c r="S43" i="1" s="1"/>
  <c r="P17" i="1"/>
  <c r="R17" i="1" s="1"/>
  <c r="P77" i="1"/>
  <c r="P61" i="1"/>
  <c r="R61" i="1" s="1"/>
  <c r="H17" i="1"/>
  <c r="H33" i="1" s="1"/>
  <c r="P82" i="1"/>
  <c r="R82" i="1" s="1"/>
  <c r="Q17" i="1"/>
  <c r="S17" i="1" s="1"/>
  <c r="H68" i="1"/>
  <c r="J68" i="1" s="1"/>
  <c r="H87" i="1"/>
  <c r="P33" i="1"/>
  <c r="R33" i="1" s="1"/>
  <c r="K61" i="1"/>
  <c r="P115" i="1"/>
  <c r="R115" i="1" s="1"/>
  <c r="J18" i="1"/>
  <c r="R15" i="1"/>
  <c r="H115" i="1"/>
  <c r="J115" i="1" s="1"/>
  <c r="M117" i="1"/>
  <c r="M119" i="1" s="1"/>
  <c r="P87" i="1"/>
  <c r="R87" i="1" s="1"/>
  <c r="I17" i="1"/>
  <c r="H43" i="1"/>
  <c r="L55" i="1"/>
  <c r="K58" i="1"/>
  <c r="Q61" i="1"/>
  <c r="S61" i="1" s="1"/>
  <c r="H82" i="1"/>
  <c r="H128" i="1"/>
  <c r="J128" i="1" s="1"/>
  <c r="T117" i="1"/>
  <c r="T130" i="1" s="1"/>
  <c r="T73" i="1" s="1"/>
  <c r="I68" i="1"/>
  <c r="K68" i="1" s="1"/>
  <c r="J88" i="1"/>
  <c r="U33" i="1"/>
  <c r="U117" i="1" s="1"/>
  <c r="U130" i="1" s="1"/>
  <c r="U73" i="1" s="1"/>
  <c r="L33" i="1"/>
  <c r="R36" i="1"/>
  <c r="I43" i="1"/>
  <c r="K43" i="1" s="1"/>
  <c r="H61" i="1"/>
  <c r="J61" i="1" s="1"/>
  <c r="P68" i="1"/>
  <c r="R68" i="1" s="1"/>
  <c r="R108" i="1"/>
  <c r="S36" i="1"/>
  <c r="P43" i="1"/>
  <c r="R43" i="1" s="1"/>
  <c r="H105" i="1" l="1"/>
  <c r="J105" i="1"/>
  <c r="J43" i="1"/>
  <c r="H55" i="1"/>
  <c r="H117" i="1" s="1"/>
  <c r="Q55" i="1"/>
  <c r="S55" i="1" s="1"/>
  <c r="J17" i="1"/>
  <c r="Q33" i="1"/>
  <c r="P105" i="1"/>
  <c r="R105" i="1" s="1"/>
  <c r="J82" i="1"/>
  <c r="L117" i="1"/>
  <c r="L130" i="1" s="1"/>
  <c r="L73" i="1" s="1"/>
  <c r="H107" i="1"/>
  <c r="M130" i="1"/>
  <c r="M131" i="1" s="1"/>
  <c r="M74" i="1" s="1"/>
  <c r="I55" i="1"/>
  <c r="K55" i="1" s="1"/>
  <c r="J33" i="1"/>
  <c r="I33" i="1"/>
  <c r="K17" i="1"/>
  <c r="P55" i="1"/>
  <c r="S33" i="1" l="1"/>
  <c r="J55" i="1"/>
  <c r="Q117" i="1"/>
  <c r="Q118" i="1" s="1"/>
  <c r="M73" i="1"/>
  <c r="H118" i="1"/>
  <c r="H130" i="1"/>
  <c r="R55" i="1"/>
  <c r="P117" i="1"/>
  <c r="I117" i="1"/>
  <c r="K33" i="1"/>
  <c r="Q130" i="1" l="1"/>
  <c r="Q73" i="1" s="1"/>
  <c r="I130" i="1"/>
  <c r="I119" i="1"/>
  <c r="I118" i="1"/>
  <c r="Q132" i="1"/>
  <c r="Q75" i="1" s="1"/>
  <c r="P130" i="1"/>
  <c r="P118" i="1"/>
  <c r="H138" i="1"/>
  <c r="H132" i="1"/>
  <c r="H75" i="1" s="1"/>
  <c r="H73" i="1"/>
  <c r="I131" i="1" l="1"/>
  <c r="I74" i="1" s="1"/>
  <c r="I132" i="1"/>
  <c r="I75" i="1" s="1"/>
  <c r="I73" i="1"/>
  <c r="P132" i="1"/>
  <c r="P75" i="1" s="1"/>
  <c r="P73" i="1"/>
</calcChain>
</file>

<file path=xl/comments1.xml><?xml version="1.0" encoding="utf-8"?>
<comments xmlns="http://schemas.openxmlformats.org/spreadsheetml/2006/main">
  <authors>
    <author>Andy Hemstreet</author>
  </authors>
  <commentList>
    <comment ref="F91" authorId="0" shapeId="0">
      <text>
        <r>
          <rPr>
            <b/>
            <sz val="9"/>
            <color rgb="FF000000"/>
            <rFont val="Tahoma"/>
            <family val="2"/>
          </rPr>
          <t>Andy Hemstreet:</t>
        </r>
        <r>
          <rPr>
            <sz val="9"/>
            <color rgb="FF000000"/>
            <rFont val="Tahoma"/>
            <family val="2"/>
          </rPr>
          <t xml:space="preserve">
Need to re-name!
"MyPSE" perhaps?</t>
        </r>
      </text>
    </comment>
  </commentList>
</comments>
</file>

<file path=xl/sharedStrings.xml><?xml version="1.0" encoding="utf-8"?>
<sst xmlns="http://schemas.openxmlformats.org/spreadsheetml/2006/main" count="268" uniqueCount="209">
  <si>
    <t>PUGET SOUND ENERGY, INC.</t>
  </si>
  <si>
    <t>ELECTRIC &amp; GAS RIDER CONSERVATION EXPENDITURES &amp; SAVINGS</t>
  </si>
  <si>
    <t>January - December 2017</t>
  </si>
  <si>
    <t>Through December 2017</t>
  </si>
  <si>
    <t>Electric</t>
  </si>
  <si>
    <t>Gas</t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</si>
  <si>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</si>
  <si>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</si>
  <si>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</si>
  <si>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</si>
  <si>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</si>
  <si>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a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</si>
  <si>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</si>
  <si>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</si>
  <si>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</si>
  <si>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</si>
  <si>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</si>
  <si>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</si>
  <si>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</si>
  <si>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</si>
  <si>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b</t>
  </si>
  <si>
    <t>Residential Energy Management</t>
  </si>
  <si>
    <t>c</t>
  </si>
  <si>
    <t xml:space="preserve">Low Income Weatherization </t>
  </si>
  <si>
    <t>d</t>
  </si>
  <si>
    <t>e</t>
  </si>
  <si>
    <t>Single Family Existing</t>
  </si>
  <si>
    <t>f</t>
  </si>
  <si>
    <t>Residential Lighting</t>
  </si>
  <si>
    <t>g</t>
  </si>
  <si>
    <t>Space heat</t>
  </si>
  <si>
    <t>h</t>
  </si>
  <si>
    <t>Water heat</t>
  </si>
  <si>
    <t>n/a</t>
  </si>
  <si>
    <t xml:space="preserve">I </t>
  </si>
  <si>
    <t>Home Energy Assessments</t>
  </si>
  <si>
    <t>j</t>
  </si>
  <si>
    <t>Home Appliances</t>
  </si>
  <si>
    <t>k</t>
  </si>
  <si>
    <t xml:space="preserve"> </t>
  </si>
  <si>
    <t>l</t>
  </si>
  <si>
    <t>Web-Enabled Thermostats</t>
  </si>
  <si>
    <t>m</t>
  </si>
  <si>
    <t>Showerheads</t>
  </si>
  <si>
    <t>n</t>
  </si>
  <si>
    <t xml:space="preserve">Weatherization </t>
  </si>
  <si>
    <t>o</t>
  </si>
  <si>
    <t>Home Energy Reports</t>
  </si>
  <si>
    <t>`</t>
  </si>
  <si>
    <t>p</t>
  </si>
  <si>
    <t xml:space="preserve">Single Family New Construction </t>
  </si>
  <si>
    <t>q</t>
  </si>
  <si>
    <t>Energy Star Manufactured Home</t>
  </si>
  <si>
    <t>r</t>
  </si>
  <si>
    <t>Fuel Conversion</t>
  </si>
  <si>
    <t>s</t>
  </si>
  <si>
    <t>Multi Family Retrofit</t>
  </si>
  <si>
    <t>t</t>
  </si>
  <si>
    <t>Multi Family New Construction</t>
  </si>
  <si>
    <t>u</t>
  </si>
  <si>
    <t>Total Residential Programs</t>
  </si>
  <si>
    <t>Business Energy Management</t>
  </si>
  <si>
    <t>v</t>
  </si>
  <si>
    <t>Commercial Industrial Retrofit</t>
  </si>
  <si>
    <t>w</t>
  </si>
  <si>
    <t>Commercial Industrial New Construction</t>
  </si>
  <si>
    <t>x</t>
  </si>
  <si>
    <t xml:space="preserve">Resource Conservation Management - RCM </t>
  </si>
  <si>
    <t>y</t>
  </si>
  <si>
    <t xml:space="preserve">Large Power User - Self Directed Program 449 </t>
  </si>
  <si>
    <t>z</t>
  </si>
  <si>
    <t xml:space="preserve">Large Power User - Self Directed Non 449 </t>
  </si>
  <si>
    <t>aa</t>
  </si>
  <si>
    <t xml:space="preserve">Energy Efficient Technology Evaluation </t>
  </si>
  <si>
    <t>ab</t>
  </si>
  <si>
    <t>Commercial Rebates</t>
  </si>
  <si>
    <t>ac</t>
  </si>
  <si>
    <t>Lighting to Go (AKA Business Lighting Markdowns)</t>
  </si>
  <si>
    <t>ad</t>
  </si>
  <si>
    <t>Commercial Kitchen &amp; Laundry</t>
  </si>
  <si>
    <t>Commercial Direct Install (NON-SBDI)</t>
  </si>
  <si>
    <t>ae</t>
  </si>
  <si>
    <t>Commercial HVAC</t>
  </si>
  <si>
    <t>af</t>
  </si>
  <si>
    <t>Business Lighting Express</t>
  </si>
  <si>
    <t>ag</t>
  </si>
  <si>
    <t>Small Business Direct Install</t>
  </si>
  <si>
    <t>ah</t>
  </si>
  <si>
    <t>Agricultural Direct Install</t>
  </si>
  <si>
    <t>Former *General* Business Rebates</t>
  </si>
  <si>
    <t>ai</t>
  </si>
  <si>
    <t>Lodging Direct Install</t>
  </si>
  <si>
    <t>Business Lighting - Rebates</t>
  </si>
  <si>
    <t>aj</t>
  </si>
  <si>
    <t>Total Business Programs</t>
  </si>
  <si>
    <t>Pilots</t>
  </si>
  <si>
    <t>ak</t>
  </si>
  <si>
    <t xml:space="preserve">Residential Pilots - Individual Energy Reports </t>
  </si>
  <si>
    <t>al</t>
  </si>
  <si>
    <t xml:space="preserve">Business Pilots - Individual Energy Reports </t>
  </si>
  <si>
    <t>am</t>
  </si>
  <si>
    <t>an</t>
  </si>
  <si>
    <t>Total Pilots</t>
  </si>
  <si>
    <t>Regional Efficiency Programs</t>
  </si>
  <si>
    <t>ao</t>
  </si>
  <si>
    <t>ap</t>
  </si>
  <si>
    <t xml:space="preserve">NW Gas Market Transformation Collaborative </t>
  </si>
  <si>
    <t>aq</t>
  </si>
  <si>
    <t>Electric Generation, Transmission and Distribution</t>
  </si>
  <si>
    <t>ar</t>
  </si>
  <si>
    <t>as</t>
  </si>
  <si>
    <t>Total Regional Programs</t>
  </si>
  <si>
    <t>See bottom of page 2.</t>
  </si>
  <si>
    <t xml:space="preserve">GRAND TOTAL CUSTOMER SOLUTIONS </t>
  </si>
  <si>
    <t>Total aMW Savings</t>
  </si>
  <si>
    <t>Energy Efficiency Portfolio Support</t>
  </si>
  <si>
    <t>at</t>
  </si>
  <si>
    <t xml:space="preserve">Customer Engagement and Education </t>
  </si>
  <si>
    <t>au</t>
  </si>
  <si>
    <t xml:space="preserve">Energy Advisors </t>
  </si>
  <si>
    <t>av</t>
  </si>
  <si>
    <t>Events</t>
  </si>
  <si>
    <t>aw</t>
  </si>
  <si>
    <t>Brochures, non program-specific</t>
  </si>
  <si>
    <t>ax</t>
  </si>
  <si>
    <t>Education</t>
  </si>
  <si>
    <t>ay</t>
  </si>
  <si>
    <t>Electronic Media Tools &amp; Awareness</t>
  </si>
  <si>
    <t>az</t>
  </si>
  <si>
    <t xml:space="preserve">Customer Digital Experience </t>
  </si>
  <si>
    <t>Web Development</t>
  </si>
  <si>
    <t>Web content, maintenance + analytics</t>
  </si>
  <si>
    <t>Online customer tools</t>
  </si>
  <si>
    <t>E-news</t>
  </si>
  <si>
    <t>ba</t>
  </si>
  <si>
    <t>Customer Awareness Tools</t>
  </si>
  <si>
    <t>bb</t>
  </si>
  <si>
    <t>ShopPSE</t>
  </si>
  <si>
    <t>bc</t>
  </si>
  <si>
    <t xml:space="preserve">Market Integration </t>
  </si>
  <si>
    <t>bd</t>
  </si>
  <si>
    <t>MyData (Automated Benchmarking System)</t>
  </si>
  <si>
    <t>be</t>
  </si>
  <si>
    <t>Rebate Processing</t>
  </si>
  <si>
    <t>bf</t>
  </si>
  <si>
    <t>Programs Support</t>
  </si>
  <si>
    <t>bg</t>
  </si>
  <si>
    <t>Data and Systems Services</t>
  </si>
  <si>
    <t>bh</t>
  </si>
  <si>
    <t>Energy Efficiency Software System (DSMC)</t>
  </si>
  <si>
    <t>bi</t>
  </si>
  <si>
    <t>Energy Efficient Communities</t>
  </si>
  <si>
    <t>bk</t>
  </si>
  <si>
    <t xml:space="preserve">Trade Ally Support </t>
  </si>
  <si>
    <t>bl</t>
  </si>
  <si>
    <t>Contractor Alliance Network [net of (revenue) + cost]</t>
  </si>
  <si>
    <t>bn</t>
  </si>
  <si>
    <t>bp</t>
  </si>
  <si>
    <t>Total Portfolio Support</t>
  </si>
  <si>
    <t>Energy Efficiency Research &amp; Compliance</t>
  </si>
  <si>
    <t>bq</t>
  </si>
  <si>
    <t>Conservation Supply Curves</t>
  </si>
  <si>
    <t>br</t>
  </si>
  <si>
    <t xml:space="preserve">Strategic Planning </t>
  </si>
  <si>
    <t>bt</t>
  </si>
  <si>
    <t>Market Research</t>
  </si>
  <si>
    <t>bu</t>
  </si>
  <si>
    <t xml:space="preserve">Program Evaluation </t>
  </si>
  <si>
    <t>bv</t>
  </si>
  <si>
    <t>Biennial Electric Conservation Acquisition Review</t>
  </si>
  <si>
    <t>bw</t>
  </si>
  <si>
    <t xml:space="preserve">Verification Team </t>
  </si>
  <si>
    <t>bx</t>
  </si>
  <si>
    <t xml:space="preserve">Total Research &amp; Compliance </t>
  </si>
  <si>
    <t>by</t>
  </si>
  <si>
    <t>SUBTOTAL CUSTOMER SOLUTIONS - ENERGY EFFICIENCY</t>
  </si>
  <si>
    <t>bz</t>
  </si>
  <si>
    <t>ca</t>
  </si>
  <si>
    <t>cb</t>
  </si>
  <si>
    <t>cc</t>
  </si>
  <si>
    <t xml:space="preserve">Net Metering </t>
  </si>
  <si>
    <t>cd</t>
  </si>
  <si>
    <t>Electric Vehicle Charger Incentive</t>
  </si>
  <si>
    <t xml:space="preserve">C/I Load Control </t>
  </si>
  <si>
    <t>249A</t>
  </si>
  <si>
    <t xml:space="preserve">Residential Demand Response Pilot </t>
  </si>
  <si>
    <t>ce</t>
  </si>
  <si>
    <t>Demand Response</t>
  </si>
  <si>
    <t>cf</t>
  </si>
  <si>
    <t>Total Other Electric Programs</t>
  </si>
  <si>
    <t>cg</t>
  </si>
  <si>
    <t>ch</t>
  </si>
  <si>
    <t>ci</t>
  </si>
  <si>
    <t>Footnotes</t>
  </si>
  <si>
    <t>Other Electric programs are separated because they are not included in cost effectiveness calculations.</t>
  </si>
  <si>
    <t>LIW shareholder funding is not limited to the gas fuel type.  Condition G(14) indicates that $300,000 in shareholder funding may be applied to electric or gas LIW.</t>
  </si>
  <si>
    <t>Some index letter combination designations are purposely omitted.</t>
  </si>
  <si>
    <r>
      <t>Index</t>
    </r>
    <r>
      <rPr>
        <b/>
        <vertAlign val="superscript"/>
        <sz val="10"/>
        <color rgb="FF000000"/>
        <rFont val="Tahoma"/>
        <family val="2"/>
      </rPr>
      <t>4</t>
    </r>
  </si>
  <si>
    <r>
      <t xml:space="preserve">Schedule
</t>
    </r>
    <r>
      <rPr>
        <sz val="8"/>
        <color rgb="FF000000"/>
        <rFont val="Tahoma"/>
        <family val="2"/>
      </rPr>
      <t>(Both electric and gas, unless otherwise noted)</t>
    </r>
  </si>
  <si>
    <r>
      <t>Programs</t>
    </r>
    <r>
      <rPr>
        <b/>
        <sz val="9"/>
        <color rgb="FF000000"/>
        <rFont val="Tahoma"/>
        <family val="2"/>
      </rPr>
      <t xml:space="preserve"> </t>
    </r>
  </si>
  <si>
    <r>
      <t xml:space="preserve">Small Business Lighting Rebate </t>
    </r>
    <r>
      <rPr>
        <i/>
        <strike/>
        <sz val="10"/>
        <color rgb="FFFF0000"/>
        <rFont val="Tahoma"/>
        <family val="2"/>
      </rPr>
      <t xml:space="preserve">(2013 rebates </t>
    </r>
    <r>
      <rPr>
        <b/>
        <i/>
        <strike/>
        <sz val="10"/>
        <color rgb="FFFF0000"/>
        <rFont val="Tahoma"/>
        <family val="2"/>
      </rPr>
      <t>paid in Q1 &amp; Q2 2014</t>
    </r>
    <r>
      <rPr>
        <i/>
        <strike/>
        <sz val="10"/>
        <color rgb="FFFF0000"/>
        <rFont val="Tahoma"/>
        <family val="2"/>
      </rPr>
      <t>)</t>
    </r>
  </si>
  <si>
    <r>
      <t>NW Energy Efficiency Alliance</t>
    </r>
    <r>
      <rPr>
        <vertAlign val="superscript"/>
        <sz val="9"/>
        <rFont val="Tahoma"/>
        <family val="2"/>
      </rPr>
      <t/>
    </r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</si>
  <si>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rgb="FF000000"/>
        <rFont val="Tahoma"/>
        <family val="2"/>
      </rPr>
      <t>.  These are NOT sub-totals from the above sectors.&gt;</t>
    </r>
  </si>
  <si>
    <r>
      <t>PSE LIW Shareholder Funding</t>
    </r>
    <r>
      <rPr>
        <b/>
        <vertAlign val="superscript"/>
        <sz val="11"/>
        <color rgb="FF000000"/>
        <rFont val="Tahoma"/>
        <family val="2"/>
      </rPr>
      <t>3</t>
    </r>
  </si>
  <si>
    <r>
      <t>Other Electric Programs</t>
    </r>
    <r>
      <rPr>
        <b/>
        <vertAlign val="superscript"/>
        <sz val="10"/>
        <color rgb="FFFFFFFF"/>
        <rFont val="Tahoma"/>
        <family val="2"/>
      </rPr>
      <t>1</t>
    </r>
  </si>
  <si>
    <r>
      <t>Renewable Energy Education</t>
    </r>
    <r>
      <rPr>
        <b/>
        <strike/>
        <vertAlign val="superscript"/>
        <sz val="11"/>
        <color rgb="FFFF0000"/>
        <rFont val="Tahoma"/>
        <family val="2"/>
      </rPr>
      <t>2</t>
    </r>
  </si>
  <si>
    <r>
      <t>PSE LIW Shareholder Funding</t>
    </r>
    <r>
      <rPr>
        <vertAlign val="superscript"/>
        <sz val="10"/>
        <color rgb="FF000000"/>
        <rFont val="Tahoma"/>
        <family val="2"/>
      </rPr>
      <t>2</t>
    </r>
  </si>
  <si>
    <t>cj</t>
  </si>
  <si>
    <r>
      <t>ck</t>
    </r>
    <r>
      <rPr>
        <vertAlign val="superscript"/>
        <sz val="8"/>
        <color rgb="FF000000"/>
        <rFont val="Tahoma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</si>
</sst>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\ &quot;MWh&quot;"/>
    <numFmt numFmtId="167" formatCode="#,###\ \ &quot;Therms&quot;"/>
    <numFmt numFmtId="168" formatCode="0.0%"/>
    <numFmt numFmtId="169" formatCode="###.0\ &quot;aMW&quot;"/>
    <numFmt numFmtId="170" formatCode="##.#\ &quot;aMW&quot;"/>
  </numFmts>
  <fonts count="5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Tahoma"/>
      <family val="2"/>
    </font>
    <font>
      <sz val="10"/>
      <name val="Tahoma"/>
      <family val="2"/>
    </font>
    <font>
      <b/>
      <sz val="12"/>
      <color rgb="FF000000"/>
      <name val="Tahoma"/>
      <family val="2"/>
    </font>
    <font>
      <b/>
      <sz val="12"/>
      <name val="Tahoma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3"/>
      <color rgb="FF000000"/>
      <name val="Tahoma"/>
      <family val="2"/>
    </font>
    <font>
      <b/>
      <vertAlign val="superscript"/>
      <sz val="10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0"/>
      <name val="Tahoma"/>
      <family val="2"/>
    </font>
    <font>
      <b/>
      <sz val="8"/>
      <color rgb="FF000000"/>
      <name val="Tahoma"/>
      <family val="2"/>
    </font>
    <font>
      <b/>
      <sz val="10"/>
      <color rgb="FFFFFFFF"/>
      <name val="Tahoma"/>
      <family val="2"/>
    </font>
    <font>
      <b/>
      <u/>
      <sz val="11"/>
      <color rgb="FF00000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Tahoma"/>
      <family val="2"/>
    </font>
    <font>
      <sz val="8"/>
      <color rgb="FF0070C0"/>
      <name val="Times New Roman"/>
      <family val="1"/>
    </font>
    <font>
      <sz val="8"/>
      <color rgb="FF000000"/>
      <name val="Times New Roman"/>
      <family val="1"/>
    </font>
    <font>
      <i/>
      <sz val="10"/>
      <color rgb="FF000000"/>
      <name val="Tahoma"/>
      <family val="2"/>
    </font>
    <font>
      <sz val="8"/>
      <name val="Times New Roman"/>
      <family val="1"/>
    </font>
    <font>
      <sz val="8"/>
      <color rgb="FFFFFFFF"/>
      <name val="Tahoma"/>
      <family val="2"/>
    </font>
    <font>
      <sz val="10"/>
      <color rgb="FFFFFFFF"/>
      <name val="Tahoma"/>
      <family val="2"/>
    </font>
    <font>
      <sz val="8"/>
      <color rgb="FFFF0000"/>
      <name val="Tahoma"/>
      <family val="2"/>
    </font>
    <font>
      <strike/>
      <sz val="10"/>
      <color rgb="FFFF0000"/>
      <name val="Tahoma"/>
      <family val="2"/>
    </font>
    <font>
      <i/>
      <strike/>
      <sz val="10"/>
      <color rgb="FFFF0000"/>
      <name val="Tahoma"/>
      <family val="2"/>
    </font>
    <font>
      <b/>
      <i/>
      <strike/>
      <sz val="10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b/>
      <u/>
      <sz val="12"/>
      <color rgb="FF00000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vertAlign val="superscript"/>
      <sz val="9"/>
      <name val="Tahoma"/>
      <family val="2"/>
    </font>
    <font>
      <i/>
      <sz val="10"/>
      <color rgb="FFFFFFFF"/>
      <name val="Tahoma"/>
      <family val="2"/>
    </font>
    <font>
      <b/>
      <sz val="11"/>
      <color rgb="FF000000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rgb="FF000000"/>
      <name val="Tahoma"/>
      <family val="2"/>
    </font>
    <font>
      <b/>
      <vertAlign val="superscript"/>
      <sz val="11"/>
      <color rgb="FF000000"/>
      <name val="Tahoma"/>
      <family val="2"/>
    </font>
    <font>
      <i/>
      <sz val="10"/>
      <color rgb="FFFF0000"/>
      <name val="Tahoma"/>
      <family val="2"/>
    </font>
    <font>
      <i/>
      <sz val="10"/>
      <color rgb="FFB4ABE7"/>
      <name val="Tahoma"/>
      <family val="2"/>
    </font>
    <font>
      <b/>
      <vertAlign val="superscript"/>
      <sz val="10"/>
      <color rgb="FFFFFFFF"/>
      <name val="Tahoma"/>
      <family val="2"/>
    </font>
    <font>
      <b/>
      <strike/>
      <vertAlign val="superscript"/>
      <sz val="11"/>
      <color rgb="FFFF0000"/>
      <name val="Tahoma"/>
      <family val="2"/>
    </font>
    <font>
      <b/>
      <i/>
      <sz val="10"/>
      <color rgb="FFFFFFFF"/>
      <name val="Tahoma"/>
      <family val="2"/>
    </font>
    <font>
      <vertAlign val="superscript"/>
      <sz val="8"/>
      <color rgb="FF000000"/>
      <name val="Tahoma"/>
      <family val="2"/>
    </font>
    <font>
      <vertAlign val="superscript"/>
      <sz val="10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rgb="FF506DE8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D6035"/>
        <bgColor rgb="FF000000"/>
      </patternFill>
    </fill>
    <fill>
      <patternFill patternType="solid">
        <fgColor rgb="FFFFE811"/>
        <bgColor rgb="FF000000"/>
      </patternFill>
    </fill>
    <fill>
      <patternFill patternType="solid">
        <fgColor rgb="FFABC78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6A71"/>
        <bgColor rgb="FF000000"/>
      </patternFill>
    </fill>
    <fill>
      <patternFill patternType="solid">
        <fgColor rgb="FFC1B071"/>
        <bgColor rgb="FF000000"/>
      </patternFill>
    </fill>
    <fill>
      <patternFill patternType="solid">
        <fgColor rgb="FFB2541A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4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Fill="1" applyBorder="1"/>
    <xf numFmtId="164" fontId="2" fillId="2" borderId="0" xfId="0" applyNumberFormat="1" applyFont="1" applyFill="1" applyBorder="1"/>
    <xf numFmtId="0" fontId="3" fillId="2" borderId="0" xfId="0" applyFont="1" applyFill="1" applyBorder="1"/>
    <xf numFmtId="9" fontId="2" fillId="2" borderId="0" xfId="3" applyFont="1" applyFill="1" applyBorder="1"/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Continuous"/>
    </xf>
    <xf numFmtId="0" fontId="4" fillId="0" borderId="0" xfId="0" applyNumberFormat="1" applyFont="1" applyFill="1" applyBorder="1" applyAlignment="1">
      <alignment horizontal="centerContinuous"/>
    </xf>
    <xf numFmtId="0" fontId="4" fillId="2" borderId="0" xfId="0" applyNumberFormat="1" applyFont="1" applyFill="1" applyBorder="1"/>
    <xf numFmtId="0" fontId="4" fillId="2" borderId="0" xfId="0" applyFont="1" applyFill="1" applyBorder="1"/>
    <xf numFmtId="0" fontId="4" fillId="2" borderId="0" xfId="1" applyNumberFormat="1" applyFont="1" applyFill="1" applyBorder="1" applyAlignment="1">
      <alignment horizontal="centerContinuous"/>
    </xf>
    <xf numFmtId="0" fontId="4" fillId="0" borderId="0" xfId="1" applyNumberFormat="1" applyFont="1" applyFill="1" applyBorder="1" applyAlignment="1">
      <alignment horizontal="centerContinuous"/>
    </xf>
    <xf numFmtId="0" fontId="4" fillId="2" borderId="0" xfId="2" applyNumberFormat="1" applyFont="1" applyFill="1" applyBorder="1" applyAlignment="1">
      <alignment horizontal="centerContinuous"/>
    </xf>
    <xf numFmtId="0" fontId="5" fillId="2" borderId="0" xfId="0" applyNumberFormat="1" applyFont="1" applyFill="1" applyBorder="1"/>
    <xf numFmtId="44" fontId="4" fillId="2" borderId="0" xfId="2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 vertical="center"/>
    </xf>
    <xf numFmtId="9" fontId="6" fillId="3" borderId="1" xfId="3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Continuous" vertical="center"/>
    </xf>
    <xf numFmtId="164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64" fontId="6" fillId="2" borderId="5" xfId="2" applyNumberFormat="1" applyFont="1" applyFill="1" applyBorder="1" applyAlignment="1">
      <alignment horizontal="center" vertical="center" wrapText="1"/>
    </xf>
    <xf numFmtId="164" fontId="6" fillId="2" borderId="6" xfId="2" applyNumberFormat="1" applyFont="1" applyFill="1" applyBorder="1" applyAlignment="1">
      <alignment horizontal="center" vertical="center" wrapText="1"/>
    </xf>
    <xf numFmtId="165" fontId="6" fillId="2" borderId="1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164" fontId="15" fillId="4" borderId="13" xfId="2" applyNumberFormat="1" applyFont="1" applyFill="1" applyBorder="1" applyAlignment="1">
      <alignment horizontal="center" wrapText="1"/>
    </xf>
    <xf numFmtId="165" fontId="15" fillId="4" borderId="0" xfId="1" applyNumberFormat="1" applyFont="1" applyFill="1" applyBorder="1" applyAlignment="1">
      <alignment horizontal="center" wrapText="1"/>
    </xf>
    <xf numFmtId="165" fontId="15" fillId="4" borderId="15" xfId="1" applyNumberFormat="1" applyFont="1" applyFill="1" applyBorder="1" applyAlignment="1">
      <alignment horizontal="center" wrapText="1"/>
    </xf>
    <xf numFmtId="0" fontId="15" fillId="4" borderId="15" xfId="0" applyFont="1" applyFill="1" applyBorder="1"/>
    <xf numFmtId="165" fontId="15" fillId="4" borderId="14" xfId="1" applyNumberFormat="1" applyFont="1" applyFill="1" applyBorder="1" applyAlignment="1">
      <alignment horizontal="center" wrapText="1"/>
    </xf>
    <xf numFmtId="165" fontId="15" fillId="0" borderId="0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center" wrapText="1"/>
    </xf>
    <xf numFmtId="0" fontId="16" fillId="0" borderId="0" xfId="0" applyFont="1" applyFill="1" applyBorder="1"/>
    <xf numFmtId="0" fontId="2" fillId="2" borderId="14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2" applyNumberFormat="1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0" fontId="2" fillId="0" borderId="0" xfId="2" applyNumberFormat="1" applyFont="1" applyFill="1" applyBorder="1" applyAlignment="1"/>
    <xf numFmtId="164" fontId="2" fillId="0" borderId="13" xfId="2" applyNumberFormat="1" applyFont="1" applyFill="1" applyBorder="1"/>
    <xf numFmtId="3" fontId="2" fillId="0" borderId="0" xfId="2" applyNumberFormat="1" applyFont="1" applyFill="1" applyBorder="1" applyAlignment="1">
      <alignment horizontal="center"/>
    </xf>
    <xf numFmtId="9" fontId="2" fillId="2" borderId="15" xfId="3" applyFont="1" applyFill="1" applyBorder="1" applyAlignment="1">
      <alignment horizontal="right" wrapText="1"/>
    </xf>
    <xf numFmtId="9" fontId="2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right"/>
    </xf>
    <xf numFmtId="165" fontId="2" fillId="2" borderId="14" xfId="1" applyNumberFormat="1" applyFont="1" applyFill="1" applyBorder="1" applyAlignment="1">
      <alignment horizontal="right"/>
    </xf>
    <xf numFmtId="0" fontId="2" fillId="2" borderId="1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6" fillId="0" borderId="13" xfId="2" applyNumberFormat="1" applyFont="1" applyFill="1" applyBorder="1"/>
    <xf numFmtId="3" fontId="6" fillId="0" borderId="0" xfId="2" applyNumberFormat="1" applyFont="1" applyFill="1" applyBorder="1" applyAlignment="1">
      <alignment horizontal="center"/>
    </xf>
    <xf numFmtId="9" fontId="6" fillId="2" borderId="15" xfId="3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/>
    </xf>
    <xf numFmtId="164" fontId="6" fillId="2" borderId="15" xfId="2" applyNumberFormat="1" applyFont="1" applyFill="1" applyBorder="1" applyAlignment="1">
      <alignment horizontal="right"/>
    </xf>
    <xf numFmtId="3" fontId="6" fillId="2" borderId="14" xfId="1" applyNumberFormat="1" applyFont="1" applyFill="1" applyBorder="1" applyAlignment="1">
      <alignment horizontal="right"/>
    </xf>
    <xf numFmtId="3" fontId="6" fillId="0" borderId="0" xfId="2" applyNumberFormat="1" applyFont="1" applyFill="1" applyBorder="1" applyAlignment="1">
      <alignment horizontal="right"/>
    </xf>
    <xf numFmtId="165" fontId="6" fillId="2" borderId="14" xfId="1" applyNumberFormat="1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164" fontId="18" fillId="2" borderId="0" xfId="2" applyNumberFormat="1" applyFont="1" applyFill="1" applyBorder="1" applyAlignment="1">
      <alignment horizontal="center"/>
    </xf>
    <xf numFmtId="0" fontId="19" fillId="2" borderId="14" xfId="0" applyFont="1" applyFill="1" applyBorder="1" applyAlignment="1"/>
    <xf numFmtId="0" fontId="18" fillId="2" borderId="14" xfId="0" applyFont="1" applyFill="1" applyBorder="1"/>
    <xf numFmtId="0" fontId="18" fillId="0" borderId="0" xfId="0" applyFont="1" applyFill="1" applyBorder="1" applyAlignment="1">
      <alignment horizontal="left" wrapText="1"/>
    </xf>
    <xf numFmtId="164" fontId="19" fillId="0" borderId="13" xfId="2" applyNumberFormat="1" applyFont="1" applyFill="1" applyBorder="1"/>
    <xf numFmtId="3" fontId="19" fillId="0" borderId="0" xfId="2" applyNumberFormat="1" applyFont="1" applyFill="1" applyBorder="1" applyAlignment="1">
      <alignment horizontal="right"/>
    </xf>
    <xf numFmtId="9" fontId="19" fillId="2" borderId="15" xfId="3" applyFont="1" applyFill="1" applyBorder="1" applyAlignment="1">
      <alignment horizontal="right" wrapText="1"/>
    </xf>
    <xf numFmtId="9" fontId="19" fillId="2" borderId="0" xfId="3" applyFont="1" applyFill="1" applyBorder="1" applyAlignment="1">
      <alignment horizontal="right"/>
    </xf>
    <xf numFmtId="164" fontId="19" fillId="2" borderId="15" xfId="2" applyNumberFormat="1" applyFont="1" applyFill="1" applyBorder="1" applyAlignment="1">
      <alignment horizontal="right"/>
    </xf>
    <xf numFmtId="3" fontId="19" fillId="0" borderId="14" xfId="1" applyNumberFormat="1" applyFont="1" applyFill="1" applyBorder="1" applyAlignment="1">
      <alignment horizontal="right"/>
    </xf>
    <xf numFmtId="3" fontId="18" fillId="0" borderId="0" xfId="1" applyNumberFormat="1" applyFont="1" applyFill="1" applyBorder="1" applyAlignment="1">
      <alignment horizontal="right"/>
    </xf>
    <xf numFmtId="9" fontId="18" fillId="2" borderId="0" xfId="3" applyFont="1" applyFill="1" applyBorder="1" applyAlignment="1">
      <alignment horizontal="right"/>
    </xf>
    <xf numFmtId="165" fontId="19" fillId="2" borderId="14" xfId="1" applyNumberFormat="1" applyFont="1" applyFill="1" applyBorder="1" applyAlignment="1">
      <alignment horizontal="right"/>
    </xf>
    <xf numFmtId="0" fontId="18" fillId="2" borderId="0" xfId="0" applyFont="1" applyFill="1" applyBorder="1"/>
    <xf numFmtId="0" fontId="20" fillId="0" borderId="0" xfId="0" applyFont="1" applyFill="1" applyBorder="1"/>
    <xf numFmtId="0" fontId="21" fillId="0" borderId="0" xfId="0" applyFont="1" applyFill="1" applyBorder="1"/>
    <xf numFmtId="0" fontId="18" fillId="0" borderId="0" xfId="0" applyFont="1" applyFill="1" applyBorder="1"/>
    <xf numFmtId="164" fontId="19" fillId="0" borderId="13" xfId="2" applyNumberFormat="1" applyFont="1" applyFill="1" applyBorder="1" applyAlignment="1">
      <alignment horizontal="center"/>
    </xf>
    <xf numFmtId="164" fontId="19" fillId="2" borderId="15" xfId="2" applyNumberFormat="1" applyFont="1" applyFill="1" applyBorder="1"/>
    <xf numFmtId="164" fontId="22" fillId="2" borderId="0" xfId="2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wrapText="1"/>
    </xf>
    <xf numFmtId="3" fontId="22" fillId="0" borderId="0" xfId="1" applyNumberFormat="1" applyFont="1" applyFill="1" applyBorder="1" applyAlignment="1">
      <alignment horizontal="right"/>
    </xf>
    <xf numFmtId="164" fontId="18" fillId="0" borderId="13" xfId="2" applyNumberFormat="1" applyFont="1" applyFill="1" applyBorder="1"/>
    <xf numFmtId="3" fontId="18" fillId="0" borderId="0" xfId="2" applyNumberFormat="1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 wrapText="1"/>
    </xf>
    <xf numFmtId="0" fontId="22" fillId="2" borderId="0" xfId="0" applyFont="1" applyFill="1" applyBorder="1"/>
    <xf numFmtId="0" fontId="22" fillId="0" borderId="0" xfId="0" applyFont="1" applyFill="1" applyBorder="1"/>
    <xf numFmtId="0" fontId="10" fillId="2" borderId="14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left"/>
    </xf>
    <xf numFmtId="0" fontId="2" fillId="5" borderId="0" xfId="0" applyFont="1" applyFill="1" applyBorder="1"/>
    <xf numFmtId="0" fontId="2" fillId="5" borderId="14" xfId="0" applyFont="1" applyFill="1" applyBorder="1"/>
    <xf numFmtId="0" fontId="23" fillId="0" borderId="0" xfId="0" applyFont="1" applyFill="1" applyBorder="1" applyAlignment="1">
      <alignment horizontal="left" wrapText="1"/>
    </xf>
    <xf numFmtId="164" fontId="24" fillId="0" borderId="13" xfId="2" applyNumberFormat="1" applyFont="1" applyFill="1" applyBorder="1"/>
    <xf numFmtId="3" fontId="24" fillId="0" borderId="0" xfId="2" applyNumberFormat="1" applyFont="1" applyFill="1" applyBorder="1" applyAlignment="1">
      <alignment horizontal="right"/>
    </xf>
    <xf numFmtId="9" fontId="24" fillId="2" borderId="15" xfId="3" applyFont="1" applyFill="1" applyBorder="1" applyAlignment="1">
      <alignment horizontal="right" wrapText="1"/>
    </xf>
    <xf numFmtId="9" fontId="24" fillId="2" borderId="0" xfId="3" applyFont="1" applyFill="1" applyBorder="1" applyAlignment="1">
      <alignment horizontal="right"/>
    </xf>
    <xf numFmtId="164" fontId="2" fillId="2" borderId="15" xfId="2" applyNumberFormat="1" applyFont="1" applyFill="1" applyBorder="1"/>
    <xf numFmtId="3" fontId="2" fillId="0" borderId="14" xfId="1" applyNumberFormat="1" applyFont="1" applyFill="1" applyBorder="1" applyAlignment="1">
      <alignment horizontal="right"/>
    </xf>
    <xf numFmtId="3" fontId="23" fillId="0" borderId="0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0" borderId="0" xfId="0" applyFont="1" applyFill="1" applyBorder="1"/>
    <xf numFmtId="0" fontId="25" fillId="2" borderId="0" xfId="0" applyFont="1" applyFill="1" applyBorder="1"/>
    <xf numFmtId="0" fontId="24" fillId="2" borderId="0" xfId="0" applyFont="1" applyFill="1" applyBorder="1" applyAlignment="1"/>
    <xf numFmtId="0" fontId="24" fillId="2" borderId="14" xfId="0" applyFont="1" applyFill="1" applyBorder="1" applyAlignment="1"/>
    <xf numFmtId="0" fontId="24" fillId="0" borderId="14" xfId="0" applyFont="1" applyFill="1" applyBorder="1" applyAlignment="1"/>
    <xf numFmtId="164" fontId="24" fillId="2" borderId="15" xfId="2" applyNumberFormat="1" applyFont="1" applyFill="1" applyBorder="1" applyAlignment="1">
      <alignment horizontal="right"/>
    </xf>
    <xf numFmtId="165" fontId="24" fillId="2" borderId="14" xfId="1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24" fillId="5" borderId="0" xfId="0" applyFont="1" applyFill="1" applyBorder="1" applyAlignment="1"/>
    <xf numFmtId="164" fontId="2" fillId="0" borderId="0" xfId="2" applyNumberFormat="1" applyFont="1" applyFill="1" applyBorder="1" applyAlignment="1">
      <alignment horizontal="center"/>
    </xf>
    <xf numFmtId="0" fontId="24" fillId="0" borderId="0" xfId="0" applyFont="1" applyFill="1" applyBorder="1" applyAlignment="1"/>
    <xf numFmtId="164" fontId="2" fillId="2" borderId="13" xfId="2" applyNumberFormat="1" applyFont="1" applyFill="1" applyBorder="1"/>
    <xf numFmtId="3" fontId="24" fillId="2" borderId="14" xfId="1" applyNumberFormat="1" applyFont="1" applyFill="1" applyBorder="1" applyAlignment="1">
      <alignment horizontal="right"/>
    </xf>
    <xf numFmtId="164" fontId="24" fillId="2" borderId="13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4" fontId="6" fillId="2" borderId="13" xfId="2" applyNumberFormat="1" applyFont="1" applyFill="1" applyBorder="1"/>
    <xf numFmtId="166" fontId="6" fillId="2" borderId="0" xfId="2" applyNumberFormat="1" applyFont="1" applyFill="1" applyBorder="1" applyAlignment="1">
      <alignment horizontal="right"/>
    </xf>
    <xf numFmtId="166" fontId="6" fillId="2" borderId="14" xfId="2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>
      <alignment horizontal="right"/>
    </xf>
    <xf numFmtId="167" fontId="6" fillId="2" borderId="14" xfId="1" applyNumberFormat="1" applyFont="1" applyFill="1" applyBorder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166" fontId="15" fillId="2" borderId="14" xfId="0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164" fontId="15" fillId="0" borderId="13" xfId="2" applyNumberFormat="1" applyFont="1" applyFill="1" applyBorder="1"/>
    <xf numFmtId="166" fontId="15" fillId="2" borderId="0" xfId="2" applyNumberFormat="1" applyFont="1" applyFill="1" applyBorder="1" applyAlignment="1">
      <alignment horizontal="right"/>
    </xf>
    <xf numFmtId="9" fontId="15" fillId="2" borderId="15" xfId="1" applyNumberFormat="1" applyFont="1" applyFill="1" applyBorder="1" applyAlignment="1">
      <alignment horizontal="right"/>
    </xf>
    <xf numFmtId="9" fontId="15" fillId="2" borderId="0" xfId="3" applyFont="1" applyFill="1" applyBorder="1" applyAlignment="1">
      <alignment horizontal="right"/>
    </xf>
    <xf numFmtId="164" fontId="15" fillId="2" borderId="15" xfId="2" applyNumberFormat="1" applyFont="1" applyFill="1" applyBorder="1" applyAlignment="1">
      <alignment horizontal="right"/>
    </xf>
    <xf numFmtId="166" fontId="15" fillId="2" borderId="14" xfId="2" applyNumberFormat="1" applyFont="1" applyFill="1" applyBorder="1" applyAlignment="1">
      <alignment horizontal="right"/>
    </xf>
    <xf numFmtId="166" fontId="15" fillId="0" borderId="0" xfId="2" applyNumberFormat="1" applyFont="1" applyFill="1" applyBorder="1" applyAlignment="1">
      <alignment horizontal="right"/>
    </xf>
    <xf numFmtId="164" fontId="15" fillId="2" borderId="13" xfId="2" applyNumberFormat="1" applyFont="1" applyFill="1" applyBorder="1"/>
    <xf numFmtId="165" fontId="15" fillId="2" borderId="0" xfId="1" applyNumberFormat="1" applyFont="1" applyFill="1" applyBorder="1" applyAlignment="1">
      <alignment horizontal="right"/>
    </xf>
    <xf numFmtId="165" fontId="15" fillId="2" borderId="15" xfId="3" applyNumberFormat="1" applyFont="1" applyFill="1" applyBorder="1" applyAlignment="1">
      <alignment horizontal="right" wrapText="1"/>
    </xf>
    <xf numFmtId="167" fontId="15" fillId="2" borderId="14" xfId="1" applyNumberFormat="1" applyFont="1" applyFill="1" applyBorder="1" applyAlignment="1">
      <alignment horizontal="right"/>
    </xf>
    <xf numFmtId="0" fontId="27" fillId="0" borderId="0" xfId="0" applyFont="1" applyFill="1" applyBorder="1"/>
    <xf numFmtId="0" fontId="27" fillId="2" borderId="0" xfId="0" applyFont="1" applyFill="1" applyBorder="1"/>
    <xf numFmtId="0" fontId="27" fillId="2" borderId="14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15" fillId="6" borderId="13" xfId="2" applyNumberFormat="1" applyFont="1" applyFill="1" applyBorder="1" applyAlignment="1">
      <alignment horizontal="center" wrapText="1"/>
    </xf>
    <xf numFmtId="165" fontId="15" fillId="6" borderId="0" xfId="1" applyNumberFormat="1" applyFont="1" applyFill="1" applyBorder="1" applyAlignment="1">
      <alignment horizontal="center" wrapText="1"/>
    </xf>
    <xf numFmtId="165" fontId="15" fillId="6" borderId="15" xfId="1" applyNumberFormat="1" applyFont="1" applyFill="1" applyBorder="1" applyAlignment="1">
      <alignment horizontal="center" wrapText="1"/>
    </xf>
    <xf numFmtId="0" fontId="27" fillId="6" borderId="15" xfId="0" applyFont="1" applyFill="1" applyBorder="1" applyAlignment="1">
      <alignment horizontal="right"/>
    </xf>
    <xf numFmtId="165" fontId="15" fillId="6" borderId="14" xfId="1" applyNumberFormat="1" applyFont="1" applyFill="1" applyBorder="1" applyAlignment="1">
      <alignment horizontal="center" wrapText="1"/>
    </xf>
    <xf numFmtId="165" fontId="6" fillId="0" borderId="0" xfId="1" applyNumberFormat="1" applyFont="1" applyFill="1" applyBorder="1" applyAlignment="1">
      <alignment horizontal="right" wrapText="1"/>
    </xf>
    <xf numFmtId="165" fontId="15" fillId="6" borderId="0" xfId="1" applyNumberFormat="1" applyFont="1" applyFill="1" applyBorder="1" applyAlignment="1">
      <alignment horizontal="right" wrapText="1"/>
    </xf>
    <xf numFmtId="164" fontId="27" fillId="6" borderId="15" xfId="0" applyNumberFormat="1" applyFont="1" applyFill="1" applyBorder="1" applyAlignment="1">
      <alignment horizontal="right"/>
    </xf>
    <xf numFmtId="0" fontId="2" fillId="2" borderId="14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65" fontId="24" fillId="0" borderId="0" xfId="1" applyNumberFormat="1" applyFont="1" applyFill="1" applyBorder="1" applyAlignment="1">
      <alignment horizontal="center"/>
    </xf>
    <xf numFmtId="9" fontId="2" fillId="0" borderId="15" xfId="3" applyFont="1" applyFill="1" applyBorder="1" applyAlignment="1">
      <alignment horizontal="right" wrapText="1"/>
    </xf>
    <xf numFmtId="0" fontId="6" fillId="0" borderId="0" xfId="0" applyFont="1" applyFill="1" applyBorder="1"/>
    <xf numFmtId="0" fontId="2" fillId="2" borderId="14" xfId="0" applyNumberFormat="1" applyFont="1" applyFill="1" applyBorder="1" applyAlignment="1"/>
    <xf numFmtId="0" fontId="2" fillId="0" borderId="0" xfId="0" applyNumberFormat="1" applyFont="1" applyFill="1" applyBorder="1" applyAlignment="1"/>
    <xf numFmtId="9" fontId="2" fillId="2" borderId="15" xfId="3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0" fontId="29" fillId="2" borderId="14" xfId="2" applyNumberFormat="1" applyFont="1" applyFill="1" applyBorder="1" applyAlignment="1"/>
    <xf numFmtId="164" fontId="29" fillId="2" borderId="0" xfId="2" applyNumberFormat="1" applyFont="1" applyFill="1" applyBorder="1" applyAlignment="1">
      <alignment horizontal="center"/>
    </xf>
    <xf numFmtId="0" fontId="32" fillId="0" borderId="0" xfId="2" applyNumberFormat="1" applyFont="1" applyFill="1" applyBorder="1" applyAlignment="1"/>
    <xf numFmtId="164" fontId="32" fillId="0" borderId="13" xfId="2" applyNumberFormat="1" applyFont="1" applyFill="1" applyBorder="1"/>
    <xf numFmtId="9" fontId="32" fillId="2" borderId="15" xfId="3" applyFont="1" applyFill="1" applyBorder="1" applyAlignment="1">
      <alignment horizontal="right" wrapText="1"/>
    </xf>
    <xf numFmtId="9" fontId="32" fillId="2" borderId="0" xfId="3" applyFont="1" applyFill="1" applyBorder="1" applyAlignment="1">
      <alignment horizontal="right"/>
    </xf>
    <xf numFmtId="164" fontId="32" fillId="2" borderId="15" xfId="2" applyNumberFormat="1" applyFont="1" applyFill="1" applyBorder="1" applyAlignment="1">
      <alignment horizontal="right"/>
    </xf>
    <xf numFmtId="3" fontId="32" fillId="2" borderId="14" xfId="1" applyNumberFormat="1" applyFont="1" applyFill="1" applyBorder="1" applyAlignment="1">
      <alignment horizontal="right"/>
    </xf>
    <xf numFmtId="3" fontId="32" fillId="0" borderId="0" xfId="1" applyNumberFormat="1" applyFont="1" applyFill="1" applyBorder="1" applyAlignment="1">
      <alignment horizontal="right"/>
    </xf>
    <xf numFmtId="3" fontId="32" fillId="0" borderId="0" xfId="2" applyNumberFormat="1" applyFont="1" applyFill="1" applyBorder="1" applyAlignment="1">
      <alignment horizontal="right"/>
    </xf>
    <xf numFmtId="165" fontId="32" fillId="2" borderId="14" xfId="1" applyNumberFormat="1" applyFont="1" applyFill="1" applyBorder="1" applyAlignment="1">
      <alignment horizontal="right"/>
    </xf>
    <xf numFmtId="0" fontId="33" fillId="0" borderId="0" xfId="0" applyFont="1" applyFill="1" applyBorder="1"/>
    <xf numFmtId="0" fontId="32" fillId="2" borderId="0" xfId="0" applyFont="1" applyFill="1" applyBorder="1"/>
    <xf numFmtId="164" fontId="2" fillId="0" borderId="15" xfId="2" applyNumberFormat="1" applyFont="1" applyFill="1" applyBorder="1" applyAlignment="1">
      <alignment horizontal="right"/>
    </xf>
    <xf numFmtId="9" fontId="2" fillId="0" borderId="15" xfId="3" applyFont="1" applyFill="1" applyBorder="1" applyAlignment="1">
      <alignment horizontal="right"/>
    </xf>
    <xf numFmtId="0" fontId="34" fillId="0" borderId="0" xfId="0" applyFont="1" applyFill="1" applyBorder="1"/>
    <xf numFmtId="165" fontId="7" fillId="0" borderId="0" xfId="1" applyNumberFormat="1" applyFont="1" applyFill="1" applyBorder="1" applyAlignment="1">
      <alignment horizontal="center"/>
    </xf>
    <xf numFmtId="165" fontId="24" fillId="0" borderId="16" xfId="1" applyNumberFormat="1" applyFont="1" applyFill="1" applyBorder="1" applyAlignment="1">
      <alignment horizontal="center"/>
    </xf>
    <xf numFmtId="43" fontId="2" fillId="2" borderId="0" xfId="1" applyFont="1" applyFill="1" applyBorder="1" applyAlignment="1">
      <alignment horizontal="right"/>
    </xf>
    <xf numFmtId="166" fontId="6" fillId="2" borderId="0" xfId="1" applyNumberFormat="1" applyFont="1" applyFill="1" applyBorder="1" applyAlignment="1">
      <alignment horizontal="right"/>
    </xf>
    <xf numFmtId="9" fontId="6" fillId="2" borderId="15" xfId="1" applyNumberFormat="1" applyFont="1" applyFill="1" applyBorder="1" applyAlignment="1">
      <alignment horizontal="right"/>
    </xf>
    <xf numFmtId="0" fontId="15" fillId="2" borderId="14" xfId="0" applyFont="1" applyFill="1" applyBorder="1" applyAlignment="1">
      <alignment horizontal="right"/>
    </xf>
    <xf numFmtId="43" fontId="15" fillId="0" borderId="0" xfId="1" applyFont="1" applyFill="1" applyBorder="1" applyAlignment="1">
      <alignment horizontal="right"/>
    </xf>
    <xf numFmtId="165" fontId="15" fillId="2" borderId="0" xfId="1" applyNumberFormat="1" applyFont="1" applyFill="1" applyBorder="1" applyAlignment="1"/>
    <xf numFmtId="9" fontId="15" fillId="2" borderId="15" xfId="3" applyFont="1" applyFill="1" applyBorder="1" applyAlignment="1">
      <alignment horizontal="right" wrapText="1"/>
    </xf>
    <xf numFmtId="0" fontId="7" fillId="7" borderId="13" xfId="0" applyFont="1" applyFill="1" applyBorder="1"/>
    <xf numFmtId="0" fontId="7" fillId="7" borderId="0" xfId="0" applyFont="1" applyFill="1" applyBorder="1"/>
    <xf numFmtId="0" fontId="6" fillId="7" borderId="14" xfId="0" applyFont="1" applyFill="1" applyBorder="1"/>
    <xf numFmtId="164" fontId="6" fillId="7" borderId="13" xfId="2" applyNumberFormat="1" applyFont="1" applyFill="1" applyBorder="1"/>
    <xf numFmtId="166" fontId="6" fillId="7" borderId="0" xfId="2" applyNumberFormat="1" applyFont="1" applyFill="1" applyBorder="1" applyAlignment="1">
      <alignment horizontal="center"/>
    </xf>
    <xf numFmtId="9" fontId="6" fillId="7" borderId="15" xfId="1" applyNumberFormat="1" applyFont="1" applyFill="1" applyBorder="1" applyAlignment="1">
      <alignment horizontal="center"/>
    </xf>
    <xf numFmtId="9" fontId="6" fillId="7" borderId="0" xfId="3" applyFont="1" applyFill="1" applyBorder="1" applyAlignment="1">
      <alignment horizontal="center"/>
    </xf>
    <xf numFmtId="164" fontId="6" fillId="7" borderId="15" xfId="2" applyNumberFormat="1" applyFont="1" applyFill="1" applyBorder="1" applyAlignment="1">
      <alignment horizontal="right"/>
    </xf>
    <xf numFmtId="166" fontId="6" fillId="7" borderId="14" xfId="2" applyNumberFormat="1" applyFont="1" applyFill="1" applyBorder="1" applyAlignment="1">
      <alignment horizontal="center"/>
    </xf>
    <xf numFmtId="165" fontId="6" fillId="7" borderId="0" xfId="1" applyNumberFormat="1" applyFont="1" applyFill="1" applyBorder="1" applyAlignment="1"/>
    <xf numFmtId="9" fontId="6" fillId="7" borderId="15" xfId="3" applyFont="1" applyFill="1" applyBorder="1" applyAlignment="1">
      <alignment horizontal="center" wrapText="1"/>
    </xf>
    <xf numFmtId="167" fontId="6" fillId="7" borderId="14" xfId="1" applyNumberFormat="1" applyFont="1" applyFill="1" applyBorder="1" applyAlignment="1">
      <alignment horizontal="center"/>
    </xf>
    <xf numFmtId="9" fontId="2" fillId="2" borderId="15" xfId="1" applyNumberFormat="1" applyFont="1" applyFill="1" applyBorder="1" applyAlignment="1">
      <alignment horizontal="right"/>
    </xf>
    <xf numFmtId="166" fontId="2" fillId="2" borderId="14" xfId="2" applyNumberFormat="1" applyFont="1" applyFill="1" applyBorder="1" applyAlignment="1">
      <alignment horizontal="right"/>
    </xf>
    <xf numFmtId="165" fontId="2" fillId="2" borderId="0" xfId="1" applyNumberFormat="1" applyFont="1" applyFill="1" applyBorder="1" applyAlignment="1"/>
    <xf numFmtId="167" fontId="2" fillId="2" borderId="14" xfId="1" applyNumberFormat="1" applyFont="1" applyFill="1" applyBorder="1" applyAlignment="1">
      <alignment horizontal="right"/>
    </xf>
    <xf numFmtId="9" fontId="2" fillId="0" borderId="15" xfId="1" applyNumberFormat="1" applyFont="1" applyFill="1" applyBorder="1" applyAlignment="1">
      <alignment horizontal="right"/>
    </xf>
    <xf numFmtId="165" fontId="6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0" fontId="7" fillId="8" borderId="13" xfId="0" applyFont="1" applyFill="1" applyBorder="1"/>
    <xf numFmtId="0" fontId="7" fillId="8" borderId="0" xfId="0" applyFont="1" applyFill="1" applyBorder="1"/>
    <xf numFmtId="0" fontId="6" fillId="8" borderId="14" xfId="0" applyFont="1" applyFill="1" applyBorder="1"/>
    <xf numFmtId="44" fontId="7" fillId="8" borderId="13" xfId="2" applyFont="1" applyFill="1" applyBorder="1"/>
    <xf numFmtId="0" fontId="7" fillId="8" borderId="0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right"/>
    </xf>
    <xf numFmtId="0" fontId="7" fillId="8" borderId="1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165" fontId="7" fillId="8" borderId="0" xfId="0" applyNumberFormat="1" applyFont="1" applyFill="1" applyBorder="1" applyAlignment="1">
      <alignment horizontal="right"/>
    </xf>
    <xf numFmtId="164" fontId="7" fillId="8" borderId="15" xfId="0" applyNumberFormat="1" applyFont="1" applyFill="1" applyBorder="1" applyAlignment="1">
      <alignment horizontal="right"/>
    </xf>
    <xf numFmtId="165" fontId="7" fillId="8" borderId="14" xfId="1" applyNumberFormat="1" applyFont="1" applyFill="1" applyBorder="1" applyAlignment="1">
      <alignment horizontal="center"/>
    </xf>
    <xf numFmtId="0" fontId="7" fillId="2" borderId="0" xfId="0" applyFont="1" applyFill="1" applyBorder="1"/>
    <xf numFmtId="0" fontId="35" fillId="2" borderId="0" xfId="0" applyFont="1" applyFill="1" applyBorder="1"/>
    <xf numFmtId="0" fontId="36" fillId="2" borderId="0" xfId="0" applyFont="1" applyFill="1" applyBorder="1"/>
    <xf numFmtId="165" fontId="2" fillId="0" borderId="0" xfId="1" applyNumberFormat="1" applyFont="1" applyFill="1" applyBorder="1" applyAlignment="1">
      <alignment horizontal="right"/>
    </xf>
    <xf numFmtId="0" fontId="24" fillId="2" borderId="0" xfId="0" applyFont="1" applyFill="1" applyBorder="1"/>
    <xf numFmtId="9" fontId="6" fillId="2" borderId="15" xfId="3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24" fillId="0" borderId="0" xfId="0" applyFont="1" applyFill="1" applyBorder="1"/>
    <xf numFmtId="0" fontId="38" fillId="2" borderId="0" xfId="0" applyFont="1" applyFill="1" applyBorder="1"/>
    <xf numFmtId="0" fontId="26" fillId="2" borderId="14" xfId="0" applyFont="1" applyFill="1" applyBorder="1" applyAlignment="1">
      <alignment horizontal="center"/>
    </xf>
    <xf numFmtId="0" fontId="38" fillId="2" borderId="10" xfId="0" applyFont="1" applyFill="1" applyBorder="1"/>
    <xf numFmtId="0" fontId="27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right"/>
    </xf>
    <xf numFmtId="0" fontId="27" fillId="0" borderId="17" xfId="0" applyFont="1" applyFill="1" applyBorder="1"/>
    <xf numFmtId="164" fontId="15" fillId="2" borderId="10" xfId="2" applyNumberFormat="1" applyFont="1" applyFill="1" applyBorder="1"/>
    <xf numFmtId="166" fontId="15" fillId="2" borderId="10" xfId="2" applyNumberFormat="1" applyFont="1" applyFill="1" applyBorder="1" applyAlignment="1">
      <alignment horizontal="right"/>
    </xf>
    <xf numFmtId="9" fontId="15" fillId="2" borderId="18" xfId="3" applyFont="1" applyFill="1" applyBorder="1" applyAlignment="1">
      <alignment horizontal="right"/>
    </xf>
    <xf numFmtId="9" fontId="27" fillId="2" borderId="10" xfId="3" applyFont="1" applyFill="1" applyBorder="1" applyAlignment="1">
      <alignment horizontal="right"/>
    </xf>
    <xf numFmtId="164" fontId="15" fillId="2" borderId="18" xfId="2" applyNumberFormat="1" applyFont="1" applyFill="1" applyBorder="1" applyAlignment="1">
      <alignment horizontal="right"/>
    </xf>
    <xf numFmtId="165" fontId="15" fillId="2" borderId="10" xfId="1" applyNumberFormat="1" applyFont="1" applyFill="1" applyBorder="1" applyAlignment="1">
      <alignment horizontal="right"/>
    </xf>
    <xf numFmtId="165" fontId="27" fillId="0" borderId="13" xfId="1" applyNumberFormat="1" applyFont="1" applyFill="1" applyBorder="1" applyAlignment="1">
      <alignment horizontal="right"/>
    </xf>
    <xf numFmtId="165" fontId="27" fillId="0" borderId="0" xfId="1" applyNumberFormat="1" applyFont="1" applyFill="1" applyBorder="1" applyAlignment="1">
      <alignment horizontal="right"/>
    </xf>
    <xf numFmtId="164" fontId="15" fillId="2" borderId="9" xfId="2" applyNumberFormat="1" applyFont="1" applyFill="1" applyBorder="1"/>
    <xf numFmtId="3" fontId="15" fillId="2" borderId="10" xfId="2" applyNumberFormat="1" applyFont="1" applyFill="1" applyBorder="1" applyAlignment="1">
      <alignment horizontal="right"/>
    </xf>
    <xf numFmtId="9" fontId="15" fillId="2" borderId="10" xfId="3" applyFont="1" applyFill="1" applyBorder="1" applyAlignment="1">
      <alignment horizontal="right"/>
    </xf>
    <xf numFmtId="0" fontId="38" fillId="0" borderId="0" xfId="0" applyFont="1" applyFill="1" applyBorder="1"/>
    <xf numFmtId="0" fontId="38" fillId="2" borderId="6" xfId="0" applyFont="1" applyFill="1" applyBorder="1"/>
    <xf numFmtId="0" fontId="6" fillId="2" borderId="0" xfId="0" applyFont="1" applyFill="1" applyBorder="1" applyAlignment="1">
      <alignment horizontal="right"/>
    </xf>
    <xf numFmtId="164" fontId="6" fillId="2" borderId="0" xfId="2" applyNumberFormat="1" applyFont="1" applyFill="1" applyBorder="1"/>
    <xf numFmtId="0" fontId="39" fillId="2" borderId="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right"/>
    </xf>
    <xf numFmtId="164" fontId="6" fillId="2" borderId="10" xfId="2" applyNumberFormat="1" applyFont="1" applyFill="1" applyBorder="1"/>
    <xf numFmtId="166" fontId="6" fillId="2" borderId="10" xfId="2" applyNumberFormat="1" applyFont="1" applyFill="1" applyBorder="1" applyAlignment="1">
      <alignment horizontal="right"/>
    </xf>
    <xf numFmtId="9" fontId="6" fillId="2" borderId="10" xfId="3" applyFont="1" applyFill="1" applyBorder="1" applyAlignment="1">
      <alignment horizontal="right"/>
    </xf>
    <xf numFmtId="9" fontId="2" fillId="2" borderId="10" xfId="3" applyFont="1" applyFill="1" applyBorder="1" applyAlignment="1">
      <alignment horizontal="right"/>
    </xf>
    <xf numFmtId="164" fontId="6" fillId="2" borderId="10" xfId="2" applyNumberFormat="1" applyFont="1" applyFill="1" applyBorder="1" applyAlignment="1">
      <alignment horizontal="right"/>
    </xf>
    <xf numFmtId="165" fontId="6" fillId="2" borderId="10" xfId="1" applyNumberFormat="1" applyFont="1" applyFill="1" applyBorder="1" applyAlignment="1">
      <alignment horizontal="right"/>
    </xf>
    <xf numFmtId="3" fontId="6" fillId="2" borderId="10" xfId="2" applyNumberFormat="1" applyFont="1" applyFill="1" applyBorder="1" applyAlignment="1">
      <alignment horizontal="right"/>
    </xf>
    <xf numFmtId="0" fontId="2" fillId="9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/>
    </xf>
    <xf numFmtId="0" fontId="4" fillId="9" borderId="2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4" fontId="4" fillId="9" borderId="19" xfId="2" applyNumberFormat="1" applyFont="1" applyFill="1" applyBorder="1"/>
    <xf numFmtId="37" fontId="4" fillId="9" borderId="20" xfId="2" applyNumberFormat="1" applyFont="1" applyFill="1" applyBorder="1"/>
    <xf numFmtId="164" fontId="4" fillId="9" borderId="22" xfId="2" applyNumberFormat="1" applyFont="1" applyFill="1" applyBorder="1"/>
    <xf numFmtId="164" fontId="4" fillId="9" borderId="20" xfId="2" applyNumberFormat="1" applyFont="1" applyFill="1" applyBorder="1"/>
    <xf numFmtId="37" fontId="4" fillId="9" borderId="21" xfId="2" applyNumberFormat="1" applyFont="1" applyFill="1" applyBorder="1"/>
    <xf numFmtId="166" fontId="4" fillId="0" borderId="0" xfId="1" applyNumberFormat="1" applyFont="1" applyFill="1" applyBorder="1" applyAlignment="1">
      <alignment horizontal="right"/>
    </xf>
    <xf numFmtId="167" fontId="4" fillId="9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165" fontId="2" fillId="2" borderId="0" xfId="0" applyNumberFormat="1" applyFont="1" applyFill="1" applyBorder="1"/>
    <xf numFmtId="0" fontId="2" fillId="10" borderId="13" xfId="0" applyFont="1" applyFill="1" applyBorder="1"/>
    <xf numFmtId="0" fontId="2" fillId="10" borderId="0" xfId="0" applyFont="1" applyFill="1" applyBorder="1"/>
    <xf numFmtId="0" fontId="6" fillId="10" borderId="14" xfId="0" applyFont="1" applyFill="1" applyBorder="1" applyAlignment="1">
      <alignment horizontal="right"/>
    </xf>
    <xf numFmtId="168" fontId="6" fillId="10" borderId="13" xfId="3" applyNumberFormat="1" applyFont="1" applyFill="1" applyBorder="1" applyAlignment="1">
      <alignment horizontal="center"/>
    </xf>
    <xf numFmtId="169" fontId="6" fillId="10" borderId="0" xfId="1" applyNumberFormat="1" applyFont="1" applyFill="1" applyBorder="1" applyAlignment="1">
      <alignment horizontal="right"/>
    </xf>
    <xf numFmtId="165" fontId="6" fillId="10" borderId="15" xfId="1" applyNumberFormat="1" applyFont="1" applyFill="1" applyBorder="1" applyAlignment="1">
      <alignment horizontal="right"/>
    </xf>
    <xf numFmtId="0" fontId="6" fillId="10" borderId="0" xfId="0" applyFont="1" applyFill="1" applyBorder="1" applyAlignment="1">
      <alignment horizontal="right"/>
    </xf>
    <xf numFmtId="43" fontId="6" fillId="10" borderId="15" xfId="0" applyNumberFormat="1" applyFont="1" applyFill="1" applyBorder="1" applyAlignment="1">
      <alignment horizontal="right"/>
    </xf>
    <xf numFmtId="169" fontId="6" fillId="10" borderId="14" xfId="1" applyNumberFormat="1" applyFont="1" applyFill="1" applyBorder="1" applyAlignment="1">
      <alignment horizontal="right"/>
    </xf>
    <xf numFmtId="169" fontId="6" fillId="0" borderId="0" xfId="1" applyNumberFormat="1" applyFont="1" applyFill="1" applyBorder="1" applyAlignment="1">
      <alignment horizontal="right"/>
    </xf>
    <xf numFmtId="169" fontId="6" fillId="2" borderId="0" xfId="1" applyNumberFormat="1" applyFont="1" applyFill="1" applyBorder="1" applyAlignment="1">
      <alignment horizontal="right"/>
    </xf>
    <xf numFmtId="0" fontId="41" fillId="2" borderId="0" xfId="0" applyFont="1" applyFill="1" applyBorder="1"/>
    <xf numFmtId="0" fontId="42" fillId="10" borderId="13" xfId="0" applyFont="1" applyFill="1" applyBorder="1" applyAlignment="1">
      <alignment horizontal="center"/>
    </xf>
    <xf numFmtId="0" fontId="42" fillId="10" borderId="0" xfId="0" applyFont="1" applyFill="1" applyBorder="1" applyAlignment="1">
      <alignment horizontal="center"/>
    </xf>
    <xf numFmtId="0" fontId="39" fillId="10" borderId="14" xfId="0" applyNumberFormat="1" applyFont="1" applyFill="1" applyBorder="1" applyAlignment="1">
      <alignment horizontal="right"/>
    </xf>
    <xf numFmtId="0" fontId="39" fillId="0" borderId="0" xfId="0" applyNumberFormat="1" applyFont="1" applyFill="1" applyBorder="1" applyAlignment="1">
      <alignment horizontal="right"/>
    </xf>
    <xf numFmtId="168" fontId="39" fillId="10" borderId="13" xfId="3" applyNumberFormat="1" applyFont="1" applyFill="1" applyBorder="1"/>
    <xf numFmtId="168" fontId="39" fillId="10" borderId="0" xfId="3" applyNumberFormat="1" applyFont="1" applyFill="1" applyBorder="1"/>
    <xf numFmtId="9" fontId="39" fillId="10" borderId="15" xfId="1" applyNumberFormat="1" applyFont="1" applyFill="1" applyBorder="1" applyAlignment="1">
      <alignment horizontal="center"/>
    </xf>
    <xf numFmtId="9" fontId="39" fillId="10" borderId="0" xfId="3" applyFont="1" applyFill="1" applyBorder="1" applyAlignment="1">
      <alignment horizontal="center"/>
    </xf>
    <xf numFmtId="164" fontId="39" fillId="10" borderId="15" xfId="2" applyNumberFormat="1" applyFont="1" applyFill="1" applyBorder="1"/>
    <xf numFmtId="9" fontId="39" fillId="10" borderId="14" xfId="3" applyFont="1" applyFill="1" applyBorder="1" applyAlignment="1">
      <alignment horizontal="center"/>
    </xf>
    <xf numFmtId="9" fontId="39" fillId="0" borderId="0" xfId="3" applyFont="1" applyFill="1" applyBorder="1" applyAlignment="1">
      <alignment horizontal="center"/>
    </xf>
    <xf numFmtId="9" fontId="39" fillId="2" borderId="0" xfId="3" applyFont="1" applyFill="1" applyBorder="1" applyAlignment="1">
      <alignment horizontal="center"/>
    </xf>
    <xf numFmtId="0" fontId="42" fillId="0" borderId="0" xfId="0" applyFont="1" applyFill="1" applyBorder="1"/>
    <xf numFmtId="0" fontId="42" fillId="2" borderId="0" xfId="0" applyFont="1" applyFill="1" applyBorder="1"/>
    <xf numFmtId="165" fontId="42" fillId="2" borderId="0" xfId="0" applyNumberFormat="1" applyFont="1" applyFill="1" applyBorder="1"/>
    <xf numFmtId="0" fontId="7" fillId="10" borderId="14" xfId="0" applyFont="1" applyFill="1" applyBorder="1"/>
    <xf numFmtId="0" fontId="2" fillId="0" borderId="0" xfId="0" applyFont="1" applyFill="1" applyBorder="1" applyAlignment="1">
      <alignment horizontal="center"/>
    </xf>
    <xf numFmtId="0" fontId="2" fillId="10" borderId="15" xfId="0" applyFont="1" applyFill="1" applyBorder="1"/>
    <xf numFmtId="0" fontId="2" fillId="10" borderId="14" xfId="0" applyFont="1" applyFill="1" applyBorder="1"/>
    <xf numFmtId="0" fontId="2" fillId="10" borderId="13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164" fontId="2" fillId="10" borderId="13" xfId="2" applyNumberFormat="1" applyFont="1" applyFill="1" applyBorder="1"/>
    <xf numFmtId="0" fontId="2" fillId="10" borderId="0" xfId="0" applyFont="1" applyFill="1" applyBorder="1" applyAlignment="1">
      <alignment horizontal="right"/>
    </xf>
    <xf numFmtId="9" fontId="2" fillId="10" borderId="15" xfId="3" applyFont="1" applyFill="1" applyBorder="1" applyAlignment="1">
      <alignment horizontal="right"/>
    </xf>
    <xf numFmtId="164" fontId="2" fillId="10" borderId="15" xfId="2" applyNumberFormat="1" applyFont="1" applyFill="1" applyBorder="1" applyAlignment="1">
      <alignment horizontal="right"/>
    </xf>
    <xf numFmtId="0" fontId="2" fillId="10" borderId="1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10" borderId="9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10" borderId="9" xfId="2" applyNumberFormat="1" applyFont="1" applyFill="1" applyBorder="1"/>
    <xf numFmtId="166" fontId="2" fillId="10" borderId="10" xfId="2" applyNumberFormat="1" applyFont="1" applyFill="1" applyBorder="1" applyAlignment="1">
      <alignment horizontal="right"/>
    </xf>
    <xf numFmtId="9" fontId="2" fillId="10" borderId="18" xfId="3" applyFont="1" applyFill="1" applyBorder="1" applyAlignment="1">
      <alignment horizontal="right"/>
    </xf>
    <xf numFmtId="9" fontId="2" fillId="10" borderId="10" xfId="3" applyFont="1" applyFill="1" applyBorder="1" applyAlignment="1">
      <alignment horizontal="right"/>
    </xf>
    <xf numFmtId="164" fontId="2" fillId="10" borderId="18" xfId="2" applyNumberFormat="1" applyFont="1" applyFill="1" applyBorder="1" applyAlignment="1">
      <alignment horizontal="right"/>
    </xf>
    <xf numFmtId="166" fontId="2" fillId="10" borderId="11" xfId="2" applyNumberFormat="1" applyFont="1" applyFill="1" applyBorder="1" applyAlignment="1">
      <alignment horizontal="right"/>
    </xf>
    <xf numFmtId="166" fontId="2" fillId="0" borderId="0" xfId="2" applyNumberFormat="1" applyFont="1" applyFill="1" applyBorder="1" applyAlignment="1">
      <alignment horizontal="right"/>
    </xf>
    <xf numFmtId="170" fontId="2" fillId="0" borderId="0" xfId="0" applyNumberFormat="1" applyFont="1" applyFill="1" applyBorder="1"/>
    <xf numFmtId="0" fontId="6" fillId="2" borderId="6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0" fontId="15" fillId="11" borderId="13" xfId="0" applyFont="1" applyFill="1" applyBorder="1" applyAlignment="1">
      <alignment horizontal="center"/>
    </xf>
    <xf numFmtId="0" fontId="15" fillId="11" borderId="0" xfId="0" applyFont="1" applyFill="1" applyBorder="1" applyAlignment="1">
      <alignment horizontal="center"/>
    </xf>
    <xf numFmtId="0" fontId="15" fillId="11" borderId="14" xfId="0" applyFont="1" applyFill="1" applyBorder="1"/>
    <xf numFmtId="164" fontId="2" fillId="11" borderId="13" xfId="2" applyNumberFormat="1" applyFont="1" applyFill="1" applyBorder="1"/>
    <xf numFmtId="3" fontId="2" fillId="11" borderId="0" xfId="2" applyNumberFormat="1" applyFont="1" applyFill="1" applyBorder="1" applyAlignment="1">
      <alignment horizontal="center"/>
    </xf>
    <xf numFmtId="9" fontId="2" fillId="11" borderId="15" xfId="3" applyFont="1" applyFill="1" applyBorder="1" applyAlignment="1">
      <alignment horizontal="center"/>
    </xf>
    <xf numFmtId="9" fontId="2" fillId="11" borderId="0" xfId="3" applyFont="1" applyFill="1" applyBorder="1" applyAlignment="1">
      <alignment horizontal="center"/>
    </xf>
    <xf numFmtId="164" fontId="2" fillId="11" borderId="15" xfId="2" applyNumberFormat="1" applyFont="1" applyFill="1" applyBorder="1" applyAlignment="1">
      <alignment horizontal="right"/>
    </xf>
    <xf numFmtId="165" fontId="2" fillId="11" borderId="14" xfId="1" applyNumberFormat="1" applyFont="1" applyFill="1" applyBorder="1" applyAlignment="1">
      <alignment horizontal="center"/>
    </xf>
    <xf numFmtId="3" fontId="2" fillId="11" borderId="0" xfId="2" applyNumberFormat="1" applyFont="1" applyFill="1" applyBorder="1" applyAlignment="1">
      <alignment horizontal="right"/>
    </xf>
    <xf numFmtId="9" fontId="6" fillId="0" borderId="15" xfId="3" applyFont="1" applyFill="1" applyBorder="1" applyAlignment="1">
      <alignment horizontal="right" wrapText="1"/>
    </xf>
    <xf numFmtId="164" fontId="6" fillId="0" borderId="15" xfId="2" applyNumberFormat="1" applyFont="1" applyFill="1" applyBorder="1" applyAlignment="1">
      <alignment horizontal="right"/>
    </xf>
    <xf numFmtId="9" fontId="6" fillId="0" borderId="0" xfId="3" applyFont="1" applyFill="1" applyBorder="1" applyAlignment="1">
      <alignment horizontal="right"/>
    </xf>
    <xf numFmtId="0" fontId="19" fillId="2" borderId="13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left"/>
    </xf>
    <xf numFmtId="0" fontId="19" fillId="2" borderId="14" xfId="0" applyFont="1" applyFill="1" applyBorder="1" applyAlignment="1">
      <alignment horizontal="center"/>
    </xf>
    <xf numFmtId="0" fontId="19" fillId="0" borderId="0" xfId="0" applyFont="1" applyFill="1" applyBorder="1"/>
    <xf numFmtId="0" fontId="19" fillId="2" borderId="0" xfId="0" applyFont="1" applyFill="1" applyBorder="1" applyAlignment="1">
      <alignment horizontal="right"/>
    </xf>
    <xf numFmtId="9" fontId="19" fillId="0" borderId="15" xfId="3" applyFont="1" applyFill="1" applyBorder="1" applyAlignment="1">
      <alignment horizontal="right" wrapText="1"/>
    </xf>
    <xf numFmtId="0" fontId="19" fillId="2" borderId="14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9" fontId="19" fillId="2" borderId="15" xfId="3" applyFont="1" applyFill="1" applyBorder="1" applyAlignment="1">
      <alignment horizontal="right"/>
    </xf>
    <xf numFmtId="0" fontId="19" fillId="2" borderId="0" xfId="0" applyFont="1" applyFill="1" applyBorder="1"/>
    <xf numFmtId="0" fontId="17" fillId="2" borderId="14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left"/>
    </xf>
    <xf numFmtId="0" fontId="19" fillId="0" borderId="1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9" fillId="0" borderId="15" xfId="2" applyNumberFormat="1" applyFont="1" applyFill="1" applyBorder="1" applyAlignment="1">
      <alignment horizontal="right"/>
    </xf>
    <xf numFmtId="9" fontId="19" fillId="0" borderId="0" xfId="3" applyFont="1" applyFill="1" applyBorder="1" applyAlignment="1">
      <alignment horizontal="right"/>
    </xf>
    <xf numFmtId="0" fontId="24" fillId="0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9" fontId="24" fillId="0" borderId="15" xfId="3" applyFont="1" applyFill="1" applyBorder="1" applyAlignment="1">
      <alignment horizontal="right" wrapText="1"/>
    </xf>
    <xf numFmtId="0" fontId="24" fillId="2" borderId="0" xfId="0" applyFont="1" applyFill="1" applyBorder="1" applyAlignment="1">
      <alignment horizontal="right"/>
    </xf>
    <xf numFmtId="164" fontId="7" fillId="0" borderId="15" xfId="2" applyNumberFormat="1" applyFont="1" applyFill="1" applyBorder="1" applyAlignment="1">
      <alignment horizontal="right"/>
    </xf>
    <xf numFmtId="0" fontId="24" fillId="2" borderId="14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18" fillId="0" borderId="1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center"/>
    </xf>
    <xf numFmtId="3" fontId="21" fillId="0" borderId="0" xfId="2" applyNumberFormat="1" applyFont="1" applyFill="1" applyBorder="1" applyAlignment="1">
      <alignment horizontal="right"/>
    </xf>
    <xf numFmtId="9" fontId="21" fillId="0" borderId="15" xfId="3" applyFont="1" applyFill="1" applyBorder="1" applyAlignment="1">
      <alignment horizontal="right" wrapText="1"/>
    </xf>
    <xf numFmtId="0" fontId="21" fillId="2" borderId="0" xfId="0" applyFont="1" applyFill="1" applyBorder="1" applyAlignment="1">
      <alignment horizontal="right"/>
    </xf>
    <xf numFmtId="164" fontId="21" fillId="0" borderId="15" xfId="2" applyNumberFormat="1" applyFont="1" applyFill="1" applyBorder="1" applyAlignment="1">
      <alignment horizontal="right"/>
    </xf>
    <xf numFmtId="0" fontId="21" fillId="2" borderId="14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9" fontId="18" fillId="2" borderId="15" xfId="3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2" borderId="14" xfId="1" applyNumberFormat="1" applyFont="1" applyFill="1" applyBorder="1" applyAlignment="1">
      <alignment horizontal="right"/>
    </xf>
    <xf numFmtId="0" fontId="18" fillId="2" borderId="0" xfId="0" applyFont="1" applyFill="1" applyBorder="1" applyAlignment="1">
      <alignment horizontal="right"/>
    </xf>
    <xf numFmtId="0" fontId="44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9" fillId="2" borderId="14" xfId="0" applyFont="1" applyFill="1" applyBorder="1"/>
    <xf numFmtId="164" fontId="18" fillId="2" borderId="15" xfId="2" applyNumberFormat="1" applyFont="1" applyFill="1" applyBorder="1" applyAlignment="1">
      <alignment horizontal="right"/>
    </xf>
    <xf numFmtId="0" fontId="18" fillId="2" borderId="14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14" xfId="0" applyFont="1" applyFill="1" applyBorder="1" applyAlignment="1">
      <alignment horizontal="left"/>
    </xf>
    <xf numFmtId="9" fontId="2" fillId="0" borderId="0" xfId="3" applyFont="1" applyFill="1" applyBorder="1" applyAlignment="1">
      <alignment horizontal="right"/>
    </xf>
    <xf numFmtId="0" fontId="45" fillId="2" borderId="0" xfId="0" applyFont="1" applyFill="1" applyBorder="1"/>
    <xf numFmtId="0" fontId="10" fillId="0" borderId="0" xfId="0" applyFont="1" applyFill="1" applyBorder="1" applyAlignment="1">
      <alignment horizontal="center"/>
    </xf>
    <xf numFmtId="0" fontId="2" fillId="0" borderId="14" xfId="0" applyFont="1" applyFill="1" applyBorder="1"/>
    <xf numFmtId="0" fontId="24" fillId="2" borderId="14" xfId="0" applyFont="1" applyFill="1" applyBorder="1"/>
    <xf numFmtId="0" fontId="44" fillId="2" borderId="0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right"/>
    </xf>
    <xf numFmtId="9" fontId="27" fillId="2" borderId="15" xfId="3" applyFont="1" applyFill="1" applyBorder="1" applyAlignment="1">
      <alignment horizontal="right"/>
    </xf>
    <xf numFmtId="164" fontId="27" fillId="2" borderId="15" xfId="2" applyNumberFormat="1" applyFont="1" applyFill="1" applyBorder="1" applyAlignment="1">
      <alignment horizontal="right"/>
    </xf>
    <xf numFmtId="0" fontId="27" fillId="2" borderId="14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164" fontId="27" fillId="2" borderId="13" xfId="2" applyNumberFormat="1" applyFont="1" applyFill="1" applyBorder="1"/>
    <xf numFmtId="165" fontId="27" fillId="2" borderId="14" xfId="1" applyNumberFormat="1" applyFont="1" applyFill="1" applyBorder="1" applyAlignment="1">
      <alignment horizontal="right"/>
    </xf>
    <xf numFmtId="0" fontId="15" fillId="12" borderId="13" xfId="0" applyFont="1" applyFill="1" applyBorder="1" applyAlignment="1"/>
    <xf numFmtId="0" fontId="15" fillId="12" borderId="0" xfId="0" applyFont="1" applyFill="1" applyBorder="1" applyAlignment="1"/>
    <xf numFmtId="0" fontId="15" fillId="12" borderId="14" xfId="0" applyFont="1" applyFill="1" applyBorder="1" applyAlignment="1"/>
    <xf numFmtId="164" fontId="15" fillId="12" borderId="13" xfId="2" applyNumberFormat="1" applyFont="1" applyFill="1" applyBorder="1"/>
    <xf numFmtId="0" fontId="15" fillId="12" borderId="0" xfId="0" applyFont="1" applyFill="1" applyBorder="1" applyAlignment="1">
      <alignment horizontal="center"/>
    </xf>
    <xf numFmtId="9" fontId="15" fillId="12" borderId="15" xfId="3" applyFont="1" applyFill="1" applyBorder="1" applyAlignment="1">
      <alignment horizontal="center"/>
    </xf>
    <xf numFmtId="164" fontId="15" fillId="12" borderId="15" xfId="2" applyNumberFormat="1" applyFont="1" applyFill="1" applyBorder="1" applyAlignment="1">
      <alignment horizontal="right"/>
    </xf>
    <xf numFmtId="0" fontId="15" fillId="12" borderId="14" xfId="0" applyFont="1" applyFill="1" applyBorder="1" applyAlignment="1">
      <alignment horizontal="center"/>
    </xf>
    <xf numFmtId="0" fontId="15" fillId="12" borderId="0" xfId="0" applyFont="1" applyFill="1" applyBorder="1" applyAlignment="1">
      <alignment horizontal="right"/>
    </xf>
    <xf numFmtId="165" fontId="15" fillId="12" borderId="14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165" fontId="2" fillId="0" borderId="14" xfId="1" applyNumberFormat="1" applyFont="1" applyFill="1" applyBorder="1" applyAlignment="1">
      <alignment horizontal="right"/>
    </xf>
    <xf numFmtId="164" fontId="2" fillId="0" borderId="0" xfId="3" applyNumberFormat="1" applyFont="1" applyFill="1" applyBorder="1" applyAlignment="1">
      <alignment horizontal="right"/>
    </xf>
    <xf numFmtId="0" fontId="36" fillId="0" borderId="0" xfId="0" applyFont="1" applyFill="1" applyBorder="1"/>
    <xf numFmtId="164" fontId="27" fillId="0" borderId="15" xfId="2" applyNumberFormat="1" applyFont="1" applyFill="1" applyBorder="1" applyAlignment="1">
      <alignment horizontal="right"/>
    </xf>
    <xf numFmtId="0" fontId="2" fillId="9" borderId="1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right"/>
    </xf>
    <xf numFmtId="164" fontId="4" fillId="9" borderId="13" xfId="2" applyNumberFormat="1" applyFont="1" applyFill="1" applyBorder="1"/>
    <xf numFmtId="166" fontId="4" fillId="9" borderId="0" xfId="1" applyNumberFormat="1" applyFont="1" applyFill="1" applyBorder="1" applyAlignment="1">
      <alignment horizontal="right"/>
    </xf>
    <xf numFmtId="165" fontId="4" fillId="9" borderId="15" xfId="1" applyNumberFormat="1" applyFont="1" applyFill="1" applyBorder="1" applyAlignment="1">
      <alignment horizontal="right"/>
    </xf>
    <xf numFmtId="0" fontId="4" fillId="9" borderId="0" xfId="0" applyFont="1" applyFill="1" applyBorder="1"/>
    <xf numFmtId="164" fontId="4" fillId="9" borderId="15" xfId="2" applyNumberFormat="1" applyFont="1" applyFill="1" applyBorder="1"/>
    <xf numFmtId="166" fontId="4" fillId="9" borderId="14" xfId="1" applyNumberFormat="1" applyFont="1" applyFill="1" applyBorder="1" applyAlignment="1">
      <alignment horizontal="right"/>
    </xf>
    <xf numFmtId="167" fontId="4" fillId="9" borderId="14" xfId="1" applyNumberFormat="1" applyFont="1" applyFill="1" applyBorder="1" applyAlignment="1">
      <alignment horizontal="right"/>
    </xf>
    <xf numFmtId="164" fontId="6" fillId="2" borderId="14" xfId="0" applyNumberFormat="1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left"/>
    </xf>
    <xf numFmtId="168" fontId="4" fillId="2" borderId="13" xfId="3" applyNumberFormat="1" applyFont="1" applyFill="1" applyBorder="1" applyAlignment="1">
      <alignment horizontal="right"/>
    </xf>
    <xf numFmtId="168" fontId="4" fillId="2" borderId="0" xfId="3" applyNumberFormat="1" applyFont="1" applyFill="1" applyBorder="1" applyAlignment="1">
      <alignment horizontal="right"/>
    </xf>
    <xf numFmtId="165" fontId="39" fillId="2" borderId="15" xfId="1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164" fontId="4" fillId="2" borderId="15" xfId="2" applyNumberFormat="1" applyFont="1" applyFill="1" applyBorder="1" applyAlignment="1">
      <alignment horizontal="right"/>
    </xf>
    <xf numFmtId="165" fontId="4" fillId="2" borderId="14" xfId="1" applyNumberFormat="1" applyFont="1" applyFill="1" applyBorder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2" fillId="2" borderId="13" xfId="0" applyFont="1" applyFill="1" applyBorder="1"/>
    <xf numFmtId="168" fontId="6" fillId="2" borderId="13" xfId="3" applyNumberFormat="1" applyFont="1" applyFill="1" applyBorder="1" applyAlignment="1">
      <alignment horizontal="right"/>
    </xf>
    <xf numFmtId="165" fontId="6" fillId="2" borderId="15" xfId="1" applyNumberFormat="1" applyFont="1" applyFill="1" applyBorder="1" applyAlignment="1">
      <alignment horizontal="right"/>
    </xf>
    <xf numFmtId="43" fontId="6" fillId="2" borderId="15" xfId="0" applyNumberFormat="1" applyFont="1" applyFill="1" applyBorder="1" applyAlignment="1">
      <alignment horizontal="right"/>
    </xf>
    <xf numFmtId="169" fontId="6" fillId="0" borderId="14" xfId="1" applyNumberFormat="1" applyFont="1" applyFill="1" applyBorder="1" applyAlignment="1">
      <alignment horizontal="right"/>
    </xf>
    <xf numFmtId="0" fontId="15" fillId="13" borderId="13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0" fontId="15" fillId="13" borderId="14" xfId="0" applyFont="1" applyFill="1" applyBorder="1"/>
    <xf numFmtId="0" fontId="7" fillId="0" borderId="0" xfId="0" applyFont="1" applyFill="1" applyBorder="1"/>
    <xf numFmtId="164" fontId="15" fillId="13" borderId="13" xfId="2" applyNumberFormat="1" applyFont="1" applyFill="1" applyBorder="1"/>
    <xf numFmtId="3" fontId="15" fillId="13" borderId="0" xfId="2" applyNumberFormat="1" applyFont="1" applyFill="1" applyBorder="1" applyAlignment="1">
      <alignment horizontal="center"/>
    </xf>
    <xf numFmtId="9" fontId="15" fillId="13" borderId="15" xfId="3" applyFont="1" applyFill="1" applyBorder="1" applyAlignment="1">
      <alignment horizontal="center"/>
    </xf>
    <xf numFmtId="9" fontId="15" fillId="13" borderId="0" xfId="3" applyFont="1" applyFill="1" applyBorder="1" applyAlignment="1">
      <alignment horizontal="center"/>
    </xf>
    <xf numFmtId="164" fontId="15" fillId="13" borderId="15" xfId="2" applyNumberFormat="1" applyFont="1" applyFill="1" applyBorder="1" applyAlignment="1">
      <alignment horizontal="right"/>
    </xf>
    <xf numFmtId="165" fontId="15" fillId="13" borderId="14" xfId="1" applyNumberFormat="1" applyFont="1" applyFill="1" applyBorder="1" applyAlignment="1">
      <alignment horizontal="center"/>
    </xf>
    <xf numFmtId="3" fontId="15" fillId="13" borderId="0" xfId="2" applyNumberFormat="1" applyFont="1" applyFill="1" applyBorder="1" applyAlignment="1">
      <alignment horizontal="right"/>
    </xf>
    <xf numFmtId="164" fontId="2" fillId="2" borderId="13" xfId="2" applyNumberFormat="1" applyFont="1" applyFill="1" applyBorder="1" applyAlignment="1">
      <alignment horizontal="center"/>
    </xf>
    <xf numFmtId="0" fontId="29" fillId="2" borderId="14" xfId="0" applyFont="1" applyFill="1" applyBorder="1"/>
    <xf numFmtId="0" fontId="29" fillId="2" borderId="0" xfId="0" applyFont="1" applyFill="1" applyBorder="1" applyAlignment="1">
      <alignment horizontal="center"/>
    </xf>
    <xf numFmtId="0" fontId="38" fillId="2" borderId="13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/>
    </xf>
    <xf numFmtId="0" fontId="48" fillId="2" borderId="14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166" fontId="48" fillId="2" borderId="0" xfId="2" applyNumberFormat="1" applyFont="1" applyFill="1" applyBorder="1" applyAlignment="1">
      <alignment horizontal="right"/>
    </xf>
    <xf numFmtId="9" fontId="48" fillId="2" borderId="15" xfId="3" applyFont="1" applyFill="1" applyBorder="1" applyAlignment="1">
      <alignment horizontal="right"/>
    </xf>
    <xf numFmtId="9" fontId="48" fillId="2" borderId="0" xfId="3" applyFont="1" applyFill="1" applyBorder="1" applyAlignment="1">
      <alignment horizontal="right"/>
    </xf>
    <xf numFmtId="164" fontId="48" fillId="2" borderId="15" xfId="2" applyNumberFormat="1" applyFont="1" applyFill="1" applyBorder="1" applyAlignment="1">
      <alignment horizontal="right"/>
    </xf>
    <xf numFmtId="166" fontId="48" fillId="2" borderId="14" xfId="2" applyNumberFormat="1" applyFont="1" applyFill="1" applyBorder="1" applyAlignment="1">
      <alignment horizontal="right"/>
    </xf>
    <xf numFmtId="166" fontId="48" fillId="0" borderId="0" xfId="2" applyNumberFormat="1" applyFont="1" applyFill="1" applyBorder="1" applyAlignment="1">
      <alignment horizontal="right"/>
    </xf>
    <xf numFmtId="164" fontId="48" fillId="2" borderId="13" xfId="2" applyNumberFormat="1" applyFont="1" applyFill="1" applyBorder="1"/>
    <xf numFmtId="170" fontId="27" fillId="0" borderId="0" xfId="0" applyNumberFormat="1" applyFont="1" applyFill="1" applyBorder="1"/>
    <xf numFmtId="164" fontId="4" fillId="9" borderId="15" xfId="2" applyNumberFormat="1" applyFont="1" applyFill="1" applyBorder="1" applyAlignment="1">
      <alignment horizontal="right"/>
    </xf>
    <xf numFmtId="165" fontId="6" fillId="2" borderId="13" xfId="1" applyNumberFormat="1" applyFont="1" applyFill="1" applyBorder="1" applyAlignment="1">
      <alignment horizontal="center"/>
    </xf>
    <xf numFmtId="169" fontId="6" fillId="2" borderId="14" xfId="1" applyNumberFormat="1" applyFont="1" applyFill="1" applyBorder="1" applyAlignment="1">
      <alignment horizontal="right"/>
    </xf>
    <xf numFmtId="168" fontId="6" fillId="2" borderId="13" xfId="3" applyNumberFormat="1" applyFont="1" applyFill="1" applyBorder="1" applyAlignment="1">
      <alignment horizontal="center"/>
    </xf>
    <xf numFmtId="0" fontId="42" fillId="2" borderId="13" xfId="0" applyFont="1" applyFill="1" applyBorder="1" applyAlignment="1">
      <alignment horizontal="center"/>
    </xf>
    <xf numFmtId="0" fontId="42" fillId="2" borderId="0" xfId="0" applyFont="1" applyFill="1" applyBorder="1" applyAlignment="1">
      <alignment horizontal="center"/>
    </xf>
    <xf numFmtId="0" fontId="39" fillId="2" borderId="14" xfId="0" applyNumberFormat="1" applyFont="1" applyFill="1" applyBorder="1" applyAlignment="1">
      <alignment horizontal="right"/>
    </xf>
    <xf numFmtId="168" fontId="39" fillId="2" borderId="13" xfId="3" applyNumberFormat="1" applyFont="1" applyFill="1" applyBorder="1"/>
    <xf numFmtId="168" fontId="39" fillId="2" borderId="0" xfId="3" applyNumberFormat="1" applyFont="1" applyFill="1" applyBorder="1"/>
    <xf numFmtId="9" fontId="39" fillId="2" borderId="15" xfId="1" applyNumberFormat="1" applyFont="1" applyFill="1" applyBorder="1" applyAlignment="1">
      <alignment horizontal="center"/>
    </xf>
    <xf numFmtId="164" fontId="39" fillId="2" borderId="15" xfId="2" applyNumberFormat="1" applyFont="1" applyFill="1" applyBorder="1"/>
    <xf numFmtId="9" fontId="39" fillId="2" borderId="14" xfId="3" applyFont="1" applyFill="1" applyBorder="1" applyAlignment="1">
      <alignment horizontal="center"/>
    </xf>
    <xf numFmtId="0" fontId="2" fillId="0" borderId="13" xfId="0" applyFont="1" applyFill="1" applyBorder="1"/>
    <xf numFmtId="0" fontId="7" fillId="0" borderId="14" xfId="0" applyFont="1" applyFill="1" applyBorder="1"/>
    <xf numFmtId="0" fontId="2" fillId="2" borderId="15" xfId="0" applyFont="1" applyFill="1" applyBorder="1"/>
    <xf numFmtId="0" fontId="49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164" fontId="2" fillId="2" borderId="9" xfId="2" applyNumberFormat="1" applyFont="1" applyFill="1" applyBorder="1"/>
    <xf numFmtId="166" fontId="2" fillId="2" borderId="10" xfId="2" applyNumberFormat="1" applyFont="1" applyFill="1" applyBorder="1" applyAlignment="1">
      <alignment horizontal="right"/>
    </xf>
    <xf numFmtId="9" fontId="2" fillId="2" borderId="18" xfId="3" applyFont="1" applyFill="1" applyBorder="1" applyAlignment="1">
      <alignment horizontal="right"/>
    </xf>
    <xf numFmtId="164" fontId="2" fillId="2" borderId="18" xfId="2" applyNumberFormat="1" applyFont="1" applyFill="1" applyBorder="1" applyAlignment="1">
      <alignment horizontal="right"/>
    </xf>
    <xf numFmtId="166" fontId="2" fillId="2" borderId="11" xfId="2" applyNumberFormat="1" applyFont="1" applyFill="1" applyBorder="1" applyAlignment="1">
      <alignment horizontal="right"/>
    </xf>
    <xf numFmtId="165" fontId="2" fillId="2" borderId="0" xfId="1" applyNumberFormat="1" applyFont="1" applyFill="1" applyBorder="1"/>
    <xf numFmtId="44" fontId="2" fillId="2" borderId="0" xfId="2" applyFont="1" applyFill="1" applyBorder="1"/>
    <xf numFmtId="0" fontId="6" fillId="0" borderId="0" xfId="0" applyFont="1" applyFill="1" applyBorder="1" applyAlignment="1">
      <alignment horizontal="center"/>
    </xf>
    <xf numFmtId="10" fontId="2" fillId="2" borderId="0" xfId="0" applyNumberFormat="1" applyFont="1" applyFill="1" applyBorder="1"/>
    <xf numFmtId="0" fontId="24" fillId="2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165" fontId="18" fillId="0" borderId="0" xfId="1" applyNumberFormat="1" applyFont="1" applyFill="1" applyBorder="1" applyAlignment="1">
      <alignment horizontal="right"/>
    </xf>
    <xf numFmtId="164" fontId="18" fillId="0" borderId="0" xfId="3" applyNumberFormat="1" applyFont="1" applyFill="1" applyBorder="1" applyAlignment="1">
      <alignment horizontal="right"/>
    </xf>
    <xf numFmtId="8" fontId="18" fillId="0" borderId="0" xfId="0" applyNumberFormat="1" applyFont="1" applyFill="1" applyBorder="1"/>
    <xf numFmtId="165" fontId="22" fillId="0" borderId="0" xfId="1" applyNumberFormat="1" applyFont="1" applyFill="1" applyBorder="1" applyAlignment="1">
      <alignment horizontal="right"/>
    </xf>
    <xf numFmtId="164" fontId="22" fillId="0" borderId="0" xfId="3" applyNumberFormat="1" applyFont="1" applyFill="1" applyBorder="1" applyAlignment="1">
      <alignment horizontal="right"/>
    </xf>
    <xf numFmtId="165" fontId="23" fillId="0" borderId="0" xfId="1" applyNumberFormat="1" applyFont="1" applyFill="1" applyBorder="1" applyAlignment="1">
      <alignment horizontal="right"/>
    </xf>
    <xf numFmtId="164" fontId="23" fillId="0" borderId="0" xfId="3" applyNumberFormat="1" applyFont="1" applyFill="1" applyBorder="1" applyAlignment="1">
      <alignment horizontal="right"/>
    </xf>
    <xf numFmtId="165" fontId="6" fillId="0" borderId="0" xfId="1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5" fontId="15" fillId="0" borderId="0" xfId="1" applyNumberFormat="1" applyFont="1" applyFill="1" applyBorder="1" applyAlignment="1">
      <alignment horizontal="right"/>
    </xf>
    <xf numFmtId="164" fontId="15" fillId="0" borderId="0" xfId="2" applyNumberFormat="1" applyFont="1" applyFill="1" applyBorder="1" applyAlignment="1">
      <alignment horizontal="right"/>
    </xf>
    <xf numFmtId="164" fontId="32" fillId="0" borderId="0" xfId="3" applyNumberFormat="1" applyFont="1" applyFill="1" applyBorder="1" applyAlignment="1">
      <alignment horizontal="right"/>
    </xf>
    <xf numFmtId="0" fontId="32" fillId="0" borderId="0" xfId="0" applyFont="1" applyFill="1" applyBorder="1"/>
    <xf numFmtId="8" fontId="2" fillId="0" borderId="0" xfId="0" applyNumberFormat="1" applyFont="1" applyFill="1" applyBorder="1"/>
    <xf numFmtId="167" fontId="4" fillId="0" borderId="0" xfId="1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5" fontId="2" fillId="0" borderId="0" xfId="0" applyNumberFormat="1" applyFont="1" applyFill="1" applyBorder="1"/>
    <xf numFmtId="164" fontId="19" fillId="0" borderId="0" xfId="3" applyNumberFormat="1" applyFont="1" applyFill="1" applyBorder="1" applyAlignment="1">
      <alignment horizontal="right"/>
    </xf>
    <xf numFmtId="164" fontId="24" fillId="0" borderId="0" xfId="3" applyNumberFormat="1" applyFont="1" applyFill="1" applyBorder="1" applyAlignment="1">
      <alignment horizontal="right"/>
    </xf>
    <xf numFmtId="164" fontId="27" fillId="0" borderId="0" xfId="3" applyNumberFormat="1" applyFont="1" applyFill="1" applyBorder="1" applyAlignment="1">
      <alignment horizontal="right"/>
    </xf>
    <xf numFmtId="0" fontId="3" fillId="0" borderId="0" xfId="0" applyFont="1" applyFill="1" applyBorder="1"/>
    <xf numFmtId="164" fontId="2" fillId="0" borderId="0" xfId="2" applyNumberFormat="1" applyFont="1" applyFill="1" applyBorder="1" applyAlignment="1">
      <alignment horizontal="right"/>
    </xf>
    <xf numFmtId="165" fontId="2" fillId="0" borderId="0" xfId="3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165" fontId="18" fillId="0" borderId="0" xfId="3" applyNumberFormat="1" applyFont="1" applyFill="1" applyBorder="1" applyAlignment="1">
      <alignment horizontal="right"/>
    </xf>
    <xf numFmtId="164" fontId="22" fillId="0" borderId="0" xfId="2" applyNumberFormat="1" applyFont="1" applyFill="1" applyBorder="1" applyAlignment="1">
      <alignment horizontal="right"/>
    </xf>
    <xf numFmtId="165" fontId="22" fillId="0" borderId="0" xfId="3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5" fontId="23" fillId="0" borderId="0" xfId="3" applyNumberFormat="1" applyFont="1" applyFill="1" applyBorder="1" applyAlignment="1">
      <alignment horizontal="right"/>
    </xf>
    <xf numFmtId="167" fontId="6" fillId="0" borderId="0" xfId="1" applyNumberFormat="1" applyFont="1" applyFill="1" applyBorder="1" applyAlignment="1">
      <alignment horizontal="right"/>
    </xf>
    <xf numFmtId="167" fontId="15" fillId="0" borderId="0" xfId="1" applyNumberFormat="1" applyFont="1" applyFill="1" applyBorder="1" applyAlignment="1">
      <alignment horizontal="right"/>
    </xf>
    <xf numFmtId="3" fontId="27" fillId="0" borderId="0" xfId="1" applyNumberFormat="1" applyFont="1" applyFill="1" applyBorder="1" applyAlignment="1">
      <alignment horizontal="right"/>
    </xf>
    <xf numFmtId="165" fontId="32" fillId="0" borderId="0" xfId="3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>
      <alignment horizontal="right"/>
    </xf>
    <xf numFmtId="164" fontId="24" fillId="0" borderId="0" xfId="2" applyNumberFormat="1" applyFont="1" applyFill="1" applyBorder="1" applyAlignment="1">
      <alignment horizontal="right"/>
    </xf>
    <xf numFmtId="164" fontId="27" fillId="0" borderId="0" xfId="2" applyNumberFormat="1" applyFont="1" applyFill="1" applyBorder="1" applyAlignment="1">
      <alignment horizontal="right"/>
    </xf>
    <xf numFmtId="165" fontId="15" fillId="2" borderId="11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 textRotation="90" wrapText="1"/>
    </xf>
    <xf numFmtId="164" fontId="8" fillId="3" borderId="1" xfId="2" applyNumberFormat="1" applyFont="1" applyFill="1" applyBorder="1" applyAlignment="1">
      <alignment horizontal="center" vertical="center"/>
    </xf>
    <xf numFmtId="164" fontId="8" fillId="3" borderId="2" xfId="2" applyNumberFormat="1" applyFont="1" applyFill="1" applyBorder="1" applyAlignment="1">
      <alignment horizontal="center" vertical="center"/>
    </xf>
    <xf numFmtId="164" fontId="8" fillId="3" borderId="3" xfId="2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165" fontId="6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9" borderId="23" xfId="0" applyFont="1" applyFill="1" applyBorder="1" applyAlignment="1">
      <alignment horizontal="center"/>
    </xf>
    <xf numFmtId="0" fontId="6" fillId="9" borderId="24" xfId="0" applyFont="1" applyFill="1" applyBorder="1" applyAlignment="1">
      <alignment horizontal="center"/>
    </xf>
    <xf numFmtId="0" fontId="6" fillId="9" borderId="25" xfId="0" applyFont="1" applyFill="1" applyBorder="1" applyAlignment="1">
      <alignment horizontal="center"/>
    </xf>
    <xf numFmtId="0" fontId="4" fillId="0" borderId="0" xfId="2" applyNumberFormat="1" applyFont="1" applyFill="1" applyBorder="1" applyAlignment="1">
      <alignment horizontal="center" vertical="center" wrapText="1"/>
    </xf>
    <xf numFmtId="164" fontId="2" fillId="0" borderId="9" xfId="2" applyNumberFormat="1" applyFont="1" applyFill="1" applyBorder="1" applyAlignment="1">
      <alignment horizontal="center" vertical="center"/>
    </xf>
    <xf numFmtId="164" fontId="2" fillId="0" borderId="10" xfId="2" applyNumberFormat="1" applyFont="1" applyFill="1" applyBorder="1" applyAlignment="1">
      <alignment horizontal="center" vertical="center"/>
    </xf>
    <xf numFmtId="164" fontId="2" fillId="0" borderId="11" xfId="2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</xdr:colOff>
      <xdr:row>1</xdr:row>
      <xdr:rowOff>160020</xdr:rowOff>
    </xdr:from>
    <xdr:ext cx="1996440" cy="623248"/>
    <xdr:sp macro="" textlink="">
      <xdr:nvSpPr>
        <xdr:cNvPr id="2" name="TextBox 1"/>
        <xdr:cNvSpPr txBox="1"/>
      </xdr:nvSpPr>
      <xdr:spPr>
        <a:xfrm>
          <a:off x="1005840" y="327660"/>
          <a:ext cx="199644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</a:t>
          </a:r>
        </a:p>
      </xdr:txBody>
    </xdr:sp>
    <xdr:clientData/>
  </xdr:oneCellAnchor>
  <xdr:twoCellAnchor editAs="oneCell">
    <xdr:from>
      <xdr:col>19</xdr:col>
      <xdr:colOff>937260</xdr:colOff>
      <xdr:row>1</xdr:row>
      <xdr:rowOff>39528</xdr:rowOff>
    </xdr:from>
    <xdr:to>
      <xdr:col>20</xdr:col>
      <xdr:colOff>1821180</xdr:colOff>
      <xdr:row>7</xdr:row>
      <xdr:rowOff>129539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3" t="20000" r="5041" b="9412"/>
        <a:stretch/>
      </xdr:blipFill>
      <xdr:spPr>
        <a:xfrm>
          <a:off x="20398740" y="207168"/>
          <a:ext cx="2110740" cy="11872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-Budget%20&amp;%20Administration/Tracking/2017%20Program%20Tracking/TRACKING/2017%20Energy%20Efficiency%20Program%20Tracking%20-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-Budget%20&amp;%20Administration\Tracking\2017%20Program%20Tracking\TRACKING\2017%20Energy%20Efficiency%20Program%20Tracking%20-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 May"/>
      <sheetName val="JUNE"/>
      <sheetName val="Aug 2009"/>
      <sheetName val="1-2010 DL"/>
      <sheetName val="Elec Cost "/>
      <sheetName val="kWh Data Entry"/>
      <sheetName val="Gas Cost "/>
      <sheetName val="Therms Data Entry"/>
      <sheetName val="Peak Capacity Impact"/>
      <sheetName val="Elec Cons Pgm Costs"/>
      <sheetName val="Gas Cons Pgm Costs"/>
      <sheetName val="Elec Cons kWh Savings"/>
      <sheetName val="Gas Cons Therm Savings"/>
      <sheetName val="PTD  Summary"/>
      <sheetName val="YTD Summary &amp; Forecast"/>
      <sheetName val="Data Graphs"/>
      <sheetName val="Exhibit 1_CURRENT-year View"/>
      <sheetName val="AR_Sector tables"/>
      <sheetName val="AR_Exec Summary Tables"/>
      <sheetName val="AR_Intro Tables"/>
      <sheetName val="AR_5-year views tables"/>
      <sheetName val="AR_5-yr elec spending"/>
      <sheetName val="AR_5-yr elec svgs"/>
      <sheetName val="AR_5-yr gas svgs"/>
      <sheetName val="AR_5-yr gas spending"/>
      <sheetName val="Cumulative Elect savings"/>
      <sheetName val="Cumulative Gas savings"/>
      <sheetName val="AR_Compare prev yr to current"/>
      <sheetName val="AR_Sector Pie Charts"/>
      <sheetName val="Fact Sheet"/>
      <sheetName val="-RETIRED-Peak Capacity Impact "/>
      <sheetName val="-RETIRED- YTD Summary"/>
      <sheetName val="January DL"/>
      <sheetName val="February DL"/>
      <sheetName val="March DL"/>
      <sheetName val="April DL"/>
      <sheetName val="May DL"/>
      <sheetName val="June DL"/>
      <sheetName val="July DL"/>
      <sheetName val="Aug DL"/>
      <sheetName val="Sept DL"/>
      <sheetName val="Oct DL"/>
      <sheetName val="Nov DL"/>
      <sheetName val="Dec DL"/>
      <sheetName val="17Jan DL"/>
      <sheetName val="17Feb DL"/>
      <sheetName val="CRAG Meeting Updates"/>
      <sheetName val="17Apr DL"/>
      <sheetName val="17MayDL"/>
      <sheetName val="17JuneDL"/>
      <sheetName val="17JulyDL"/>
      <sheetName val="17AugDL"/>
      <sheetName val="17SeptDL"/>
      <sheetName val="17OctDL"/>
      <sheetName val="17NovDL"/>
      <sheetName val="17DecDL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AD14">
            <v>2868348.4000000004</v>
          </cell>
        </row>
        <row r="15">
          <cell r="AD15">
            <v>2405127.37</v>
          </cell>
        </row>
        <row r="21">
          <cell r="AD21">
            <v>242270.89</v>
          </cell>
        </row>
        <row r="37">
          <cell r="AD37">
            <v>1221272.54</v>
          </cell>
        </row>
        <row r="46">
          <cell r="AD46">
            <v>438021.88999999996</v>
          </cell>
        </row>
        <row r="53">
          <cell r="AD53">
            <v>0</v>
          </cell>
        </row>
        <row r="56">
          <cell r="AD56">
            <v>1936.2800000000002</v>
          </cell>
        </row>
        <row r="72">
          <cell r="AC72">
            <v>13643850.32</v>
          </cell>
        </row>
      </sheetData>
      <sheetData sheetId="7">
        <row r="8">
          <cell r="AC8">
            <v>13057</v>
          </cell>
        </row>
        <row r="15">
          <cell r="AC15">
            <v>480802</v>
          </cell>
        </row>
        <row r="16">
          <cell r="AC16">
            <v>677556</v>
          </cell>
        </row>
        <row r="17">
          <cell r="AC17">
            <v>26737</v>
          </cell>
        </row>
        <row r="18">
          <cell r="AC18">
            <v>275753</v>
          </cell>
        </row>
        <row r="19">
          <cell r="AC19">
            <v>223161</v>
          </cell>
        </row>
        <row r="20">
          <cell r="AC20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1">
          <cell r="P131">
            <v>14721637.930000002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Cost "/>
      <sheetName val="Therms Data Entry"/>
      <sheetName val="Elec Cost "/>
      <sheetName val="kWh Data Ent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P151"/>
  <sheetViews>
    <sheetView showGridLines="0" tabSelected="1" zoomScaleNormal="100" workbookViewId="0"/>
  </sheetViews>
  <sheetFormatPr defaultColWidth="9.140625" defaultRowHeight="12.75" x14ac:dyDescent="0.2"/>
  <cols>
    <col min="1" max="1" width="9.140625" style="5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59.425781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5" width="1.42578125" style="3" customWidth="1"/>
    <col min="16" max="16" width="19.28515625" style="2" customWidth="1"/>
    <col min="17" max="17" width="22.5703125" style="2" customWidth="1"/>
    <col min="18" max="18" width="9" style="2" customWidth="1"/>
    <col min="19" max="19" width="16.85546875" style="2" customWidth="1"/>
    <col min="20" max="20" width="17.85546875" style="2" bestFit="1" customWidth="1"/>
    <col min="21" max="21" width="26.7109375" style="2" customWidth="1"/>
    <col min="22" max="22" width="39.85546875" style="3" customWidth="1"/>
    <col min="23" max="23" width="21.7109375" style="3" customWidth="1"/>
    <col min="24" max="24" width="23.5703125" style="3" customWidth="1"/>
    <col min="25" max="25" width="20.28515625" style="3" customWidth="1"/>
    <col min="26" max="26" width="1.5703125" style="3" customWidth="1"/>
    <col min="27" max="27" width="9.42578125" style="3" customWidth="1"/>
    <col min="28" max="28" width="13.140625" style="3" customWidth="1"/>
    <col min="29" max="29" width="8" style="3" customWidth="1"/>
    <col min="30" max="30" width="4.7109375" style="3" customWidth="1"/>
    <col min="31" max="34" width="9.140625" style="3"/>
    <col min="35" max="35" width="9.85546875" style="3" bestFit="1" customWidth="1"/>
    <col min="36" max="44" width="9.140625" style="3"/>
    <col min="45" max="61" width="9.140625" style="2"/>
    <col min="62" max="16384" width="9.140625" style="5"/>
  </cols>
  <sheetData>
    <row r="2" spans="2:61" x14ac:dyDescent="0.2">
      <c r="Q2" s="4"/>
    </row>
    <row r="3" spans="2:61" x14ac:dyDescent="0.2">
      <c r="Q3" s="6"/>
    </row>
    <row r="4" spans="2:61" s="15" customFormat="1" ht="15" x14ac:dyDescent="0.2">
      <c r="B4" s="7"/>
      <c r="C4" s="8"/>
      <c r="D4" s="8"/>
      <c r="E4" s="8"/>
      <c r="F4" s="8"/>
      <c r="G4" s="9"/>
      <c r="H4" s="10"/>
      <c r="I4" s="11" t="s">
        <v>0</v>
      </c>
      <c r="J4" s="12"/>
      <c r="K4" s="8"/>
      <c r="L4" s="8"/>
      <c r="M4" s="12"/>
      <c r="N4" s="13"/>
      <c r="O4" s="13"/>
      <c r="P4" s="14"/>
      <c r="Q4" s="12"/>
      <c r="R4" s="12"/>
      <c r="S4" s="8"/>
      <c r="T4" s="8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528"/>
      <c r="AI4" s="529"/>
      <c r="AJ4" s="529"/>
      <c r="AK4" s="530"/>
      <c r="AL4" s="531"/>
      <c r="AM4" s="528"/>
      <c r="AN4" s="13"/>
      <c r="AO4" s="9"/>
      <c r="AP4" s="9"/>
      <c r="AQ4" s="9"/>
      <c r="AR4" s="9"/>
      <c r="AS4" s="12"/>
      <c r="AT4" s="12"/>
      <c r="AU4" s="7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2:61" s="15" customFormat="1" ht="15" x14ac:dyDescent="0.2">
      <c r="B5" s="7"/>
      <c r="C5" s="8"/>
      <c r="D5" s="8"/>
      <c r="E5" s="8"/>
      <c r="F5" s="8"/>
      <c r="G5" s="9"/>
      <c r="H5" s="10"/>
      <c r="I5" s="11" t="s">
        <v>1</v>
      </c>
      <c r="J5" s="12"/>
      <c r="K5" s="8"/>
      <c r="L5" s="8"/>
      <c r="M5" s="12"/>
      <c r="N5" s="13"/>
      <c r="O5" s="13"/>
      <c r="P5" s="14"/>
      <c r="Q5" s="12"/>
      <c r="R5" s="12"/>
      <c r="S5" s="8"/>
      <c r="T5" s="8"/>
      <c r="U5" s="12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528"/>
      <c r="AI5" s="529"/>
      <c r="AJ5" s="529"/>
      <c r="AK5" s="530"/>
      <c r="AL5" s="531"/>
      <c r="AM5" s="528"/>
      <c r="AN5" s="13"/>
      <c r="AO5" s="9"/>
      <c r="AP5" s="9"/>
      <c r="AQ5" s="9"/>
      <c r="AR5" s="9"/>
      <c r="AS5" s="12"/>
      <c r="AT5" s="12"/>
      <c r="AU5" s="7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2:61" s="15" customFormat="1" ht="15" x14ac:dyDescent="0.2">
      <c r="B6" s="7"/>
      <c r="C6" s="8"/>
      <c r="D6" s="8"/>
      <c r="E6" s="8"/>
      <c r="F6" s="8"/>
      <c r="G6" s="9"/>
      <c r="H6" s="10"/>
      <c r="I6" s="11" t="s">
        <v>2</v>
      </c>
      <c r="J6" s="12"/>
      <c r="K6" s="8"/>
      <c r="L6" s="8"/>
      <c r="M6" s="12"/>
      <c r="N6" s="13"/>
      <c r="O6" s="13"/>
      <c r="P6" s="14"/>
      <c r="Q6" s="12"/>
      <c r="R6" s="12"/>
      <c r="S6" s="8"/>
      <c r="T6" s="8"/>
      <c r="U6" s="12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528"/>
      <c r="AI6" s="529"/>
      <c r="AJ6" s="529"/>
      <c r="AK6" s="530"/>
      <c r="AL6" s="531"/>
      <c r="AM6" s="528"/>
      <c r="AN6" s="13"/>
      <c r="AO6" s="9"/>
      <c r="AP6" s="9"/>
      <c r="AQ6" s="9"/>
      <c r="AR6" s="9"/>
      <c r="AS6" s="12"/>
      <c r="AT6" s="12"/>
      <c r="AU6" s="7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2:61" s="15" customFormat="1" ht="15" x14ac:dyDescent="0.2">
      <c r="B7" s="7"/>
      <c r="C7" s="8"/>
      <c r="D7" s="8"/>
      <c r="E7" s="8"/>
      <c r="F7" s="8"/>
      <c r="G7" s="9"/>
      <c r="H7" s="14"/>
      <c r="I7" s="12"/>
      <c r="J7" s="12"/>
      <c r="K7" s="8"/>
      <c r="L7" s="8"/>
      <c r="M7" s="12"/>
      <c r="N7" s="13"/>
      <c r="O7" s="13"/>
      <c r="P7" s="16"/>
      <c r="Q7" s="12"/>
      <c r="R7" s="12"/>
      <c r="S7" s="8"/>
      <c r="T7" s="8"/>
      <c r="U7" s="12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528"/>
      <c r="AI7" s="529"/>
      <c r="AJ7" s="529"/>
      <c r="AK7" s="530"/>
      <c r="AL7" s="531"/>
      <c r="AM7" s="528"/>
      <c r="AN7" s="13"/>
      <c r="AO7" s="9"/>
      <c r="AP7" s="9"/>
      <c r="AQ7" s="9"/>
      <c r="AR7" s="9"/>
      <c r="AS7" s="12"/>
      <c r="AT7" s="12"/>
      <c r="AU7" s="7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9" spans="2:61" ht="10.5" customHeight="1" thickBot="1" x14ac:dyDescent="0.25"/>
    <row r="10" spans="2:61" s="26" customFormat="1" ht="20.25" customHeight="1" thickBot="1" x14ac:dyDescent="0.25">
      <c r="B10" s="17"/>
      <c r="C10" s="18">
        <f>12/12</f>
        <v>1</v>
      </c>
      <c r="D10" s="19"/>
      <c r="E10" s="19"/>
      <c r="F10" s="20" t="s">
        <v>3</v>
      </c>
      <c r="G10" s="21"/>
      <c r="H10" s="571" t="s">
        <v>4</v>
      </c>
      <c r="I10" s="572"/>
      <c r="J10" s="572"/>
      <c r="K10" s="572"/>
      <c r="L10" s="572"/>
      <c r="M10" s="573"/>
      <c r="N10" s="22"/>
      <c r="O10" s="23"/>
      <c r="P10" s="571" t="s">
        <v>5</v>
      </c>
      <c r="Q10" s="572"/>
      <c r="R10" s="572"/>
      <c r="S10" s="572"/>
      <c r="T10" s="572"/>
      <c r="U10" s="573"/>
      <c r="V10" s="23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</row>
    <row r="11" spans="2:61" s="33" customFormat="1" ht="46.5" customHeight="1" x14ac:dyDescent="0.2">
      <c r="B11" s="27" t="s">
        <v>197</v>
      </c>
      <c r="C11" s="574" t="s">
        <v>198</v>
      </c>
      <c r="D11" s="576" t="s">
        <v>199</v>
      </c>
      <c r="E11" s="577"/>
      <c r="F11" s="578"/>
      <c r="G11" s="28"/>
      <c r="H11" s="582" t="s">
        <v>6</v>
      </c>
      <c r="I11" s="582"/>
      <c r="J11" s="583" t="s">
        <v>7</v>
      </c>
      <c r="K11" s="583"/>
      <c r="L11" s="584" t="s">
        <v>8</v>
      </c>
      <c r="M11" s="585"/>
      <c r="N11" s="28"/>
      <c r="O11" s="29"/>
      <c r="P11" s="582" t="s">
        <v>6</v>
      </c>
      <c r="Q11" s="582"/>
      <c r="R11" s="583" t="s">
        <v>7</v>
      </c>
      <c r="S11" s="583"/>
      <c r="T11" s="586" t="s">
        <v>9</v>
      </c>
      <c r="U11" s="586"/>
      <c r="V11" s="29"/>
      <c r="W11" s="590"/>
      <c r="X11" s="590"/>
      <c r="Y11" s="590"/>
      <c r="Z11" s="590"/>
      <c r="AA11" s="30"/>
      <c r="AB11" s="30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2:61" s="33" customFormat="1" ht="16.5" customHeight="1" thickBot="1" x14ac:dyDescent="0.25">
      <c r="B12" s="27"/>
      <c r="C12" s="575"/>
      <c r="D12" s="579"/>
      <c r="E12" s="580"/>
      <c r="F12" s="581"/>
      <c r="G12" s="28"/>
      <c r="H12" s="591" t="s">
        <v>10</v>
      </c>
      <c r="I12" s="592"/>
      <c r="J12" s="592"/>
      <c r="K12" s="592"/>
      <c r="L12" s="592"/>
      <c r="M12" s="593"/>
      <c r="N12" s="28"/>
      <c r="O12" s="29"/>
      <c r="P12" s="591" t="s">
        <v>10</v>
      </c>
      <c r="Q12" s="592"/>
      <c r="R12" s="592"/>
      <c r="S12" s="592"/>
      <c r="T12" s="592"/>
      <c r="U12" s="593"/>
      <c r="V12" s="29"/>
      <c r="W12" s="30"/>
      <c r="X12" s="30"/>
      <c r="Y12" s="30"/>
      <c r="Z12" s="30"/>
      <c r="AA12" s="30"/>
      <c r="AB12" s="30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</row>
    <row r="13" spans="2:61" s="49" customFormat="1" ht="41.25" customHeight="1" x14ac:dyDescent="0.2">
      <c r="B13" s="34" t="s">
        <v>11</v>
      </c>
      <c r="C13" s="35"/>
      <c r="D13" s="36"/>
      <c r="E13" s="36"/>
      <c r="F13" s="37"/>
      <c r="G13" s="38"/>
      <c r="H13" s="39" t="s">
        <v>12</v>
      </c>
      <c r="I13" s="40" t="s">
        <v>13</v>
      </c>
      <c r="J13" s="41" t="s">
        <v>14</v>
      </c>
      <c r="K13" s="42" t="s">
        <v>15</v>
      </c>
      <c r="L13" s="43" t="s">
        <v>16</v>
      </c>
      <c r="M13" s="44" t="s">
        <v>17</v>
      </c>
      <c r="N13" s="45"/>
      <c r="O13" s="46"/>
      <c r="P13" s="39" t="s">
        <v>12</v>
      </c>
      <c r="Q13" s="40" t="s">
        <v>18</v>
      </c>
      <c r="R13" s="41" t="s">
        <v>14</v>
      </c>
      <c r="S13" s="42" t="s">
        <v>15</v>
      </c>
      <c r="T13" s="43" t="s">
        <v>16</v>
      </c>
      <c r="U13" s="47" t="s">
        <v>19</v>
      </c>
      <c r="V13" s="46"/>
      <c r="W13" s="28"/>
      <c r="X13" s="28"/>
      <c r="Y13" s="28"/>
      <c r="Z13" s="28"/>
      <c r="AA13" s="28"/>
      <c r="AB13" s="46"/>
      <c r="AC13" s="569"/>
      <c r="AD13" s="569"/>
      <c r="AE13" s="569"/>
      <c r="AF13" s="569"/>
      <c r="AG13" s="569"/>
      <c r="AH13" s="569"/>
      <c r="AI13" s="569"/>
      <c r="AJ13" s="46"/>
      <c r="AK13" s="46"/>
      <c r="AL13" s="46"/>
      <c r="AM13" s="46"/>
      <c r="AN13" s="46"/>
      <c r="AO13" s="46"/>
      <c r="AP13" s="46"/>
      <c r="AQ13" s="46"/>
      <c r="AR13" s="46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</row>
    <row r="14" spans="2:61" ht="15.75" customHeight="1" x14ac:dyDescent="0.2">
      <c r="B14" s="50" t="s">
        <v>20</v>
      </c>
      <c r="C14" s="51"/>
      <c r="D14" s="52"/>
      <c r="E14" s="52"/>
      <c r="F14" s="53" t="s">
        <v>21</v>
      </c>
      <c r="G14" s="54"/>
      <c r="H14" s="55"/>
      <c r="I14" s="56"/>
      <c r="J14" s="57"/>
      <c r="K14" s="52"/>
      <c r="L14" s="58"/>
      <c r="M14" s="59"/>
      <c r="N14" s="60"/>
      <c r="O14" s="60"/>
      <c r="P14" s="55"/>
      <c r="Q14" s="56"/>
      <c r="R14" s="57"/>
      <c r="S14" s="52"/>
      <c r="T14" s="58"/>
      <c r="U14" s="59"/>
      <c r="V14" s="61"/>
      <c r="W14" s="61"/>
      <c r="X14" s="61"/>
      <c r="Y14" s="61"/>
      <c r="Z14" s="61"/>
      <c r="AA14" s="61"/>
      <c r="AC14" s="61"/>
      <c r="AD14" s="62"/>
    </row>
    <row r="15" spans="2:61" x14ac:dyDescent="0.2">
      <c r="B15" s="50" t="s">
        <v>22</v>
      </c>
      <c r="C15" s="64">
        <v>201</v>
      </c>
      <c r="D15" s="65" t="s">
        <v>23</v>
      </c>
      <c r="E15" s="66"/>
      <c r="F15" s="63"/>
      <c r="G15" s="67"/>
      <c r="H15" s="68">
        <v>4188878.67</v>
      </c>
      <c r="I15" s="69">
        <v>2148</v>
      </c>
      <c r="J15" s="70">
        <f>IF(L15=0, " ", H15/L15)</f>
        <v>1.1213918913709486</v>
      </c>
      <c r="K15" s="71">
        <f>IF(M15=0, " ", I15/M15)</f>
        <v>1.1699346405228759</v>
      </c>
      <c r="L15" s="72">
        <v>3735428</v>
      </c>
      <c r="M15" s="73">
        <v>1836</v>
      </c>
      <c r="N15" s="74"/>
      <c r="O15" s="74"/>
      <c r="P15" s="68">
        <f>'[1]Gas Cost '!AD21</f>
        <v>242270.89</v>
      </c>
      <c r="Q15" s="75">
        <f>'[1]Therms Data Entry'!AC8</f>
        <v>13057</v>
      </c>
      <c r="R15" s="70">
        <f>P15/T15</f>
        <v>1.3195582244008714</v>
      </c>
      <c r="S15" s="71">
        <f>Q15/U15</f>
        <v>1.4861142727065786</v>
      </c>
      <c r="T15" s="72">
        <v>183600</v>
      </c>
      <c r="U15" s="76">
        <v>8786</v>
      </c>
      <c r="V15" s="74"/>
      <c r="W15" s="553"/>
      <c r="X15" s="255"/>
      <c r="Y15" s="447"/>
      <c r="Z15" s="554"/>
      <c r="AA15" s="74"/>
      <c r="AC15" s="74"/>
    </row>
    <row r="16" spans="2:61" x14ac:dyDescent="0.2">
      <c r="B16" s="50" t="s">
        <v>24</v>
      </c>
      <c r="C16" s="64"/>
      <c r="D16" s="66"/>
      <c r="E16" s="66"/>
      <c r="F16" s="65"/>
      <c r="G16" s="67"/>
      <c r="H16" s="68"/>
      <c r="I16" s="75"/>
      <c r="J16" s="70"/>
      <c r="K16" s="71"/>
      <c r="L16" s="72"/>
      <c r="M16" s="73">
        <v>0</v>
      </c>
      <c r="N16" s="74"/>
      <c r="O16" s="74"/>
      <c r="P16" s="68"/>
      <c r="Q16" s="75"/>
      <c r="R16" s="70"/>
      <c r="S16" s="71"/>
      <c r="T16" s="72"/>
      <c r="U16" s="76"/>
      <c r="V16" s="74"/>
      <c r="W16" s="553"/>
      <c r="X16" s="255"/>
      <c r="Y16" s="447"/>
      <c r="Z16" s="554"/>
      <c r="AA16" s="74"/>
      <c r="AC16" s="74"/>
    </row>
    <row r="17" spans="2:61" x14ac:dyDescent="0.2">
      <c r="B17" s="50" t="s">
        <v>25</v>
      </c>
      <c r="C17" s="64">
        <v>214</v>
      </c>
      <c r="D17" s="77" t="s">
        <v>26</v>
      </c>
      <c r="F17" s="63"/>
      <c r="G17" s="78"/>
      <c r="H17" s="79">
        <f>SUM(H18:H26)</f>
        <v>25339409</v>
      </c>
      <c r="I17" s="80">
        <f>SUM(I18:I26)</f>
        <v>101938.227</v>
      </c>
      <c r="J17" s="81">
        <f>IF(L17=0, " ", H17/L17)</f>
        <v>0.91619571336954886</v>
      </c>
      <c r="K17" s="82">
        <f>IF($M$17=0, " ",I17/$M$17)</f>
        <v>1.0542025812589841</v>
      </c>
      <c r="L17" s="83">
        <f>SUM(L18:L26)</f>
        <v>27657201</v>
      </c>
      <c r="M17" s="84">
        <f>SUM(M18:M26)</f>
        <v>96697</v>
      </c>
      <c r="N17" s="74"/>
      <c r="O17" s="74"/>
      <c r="P17" s="79">
        <f>SUM(P18:P26)</f>
        <v>6934706.4800000014</v>
      </c>
      <c r="Q17" s="85">
        <f>SUM(Q18:Q26)</f>
        <v>1684009</v>
      </c>
      <c r="R17" s="81">
        <f>P17/T17</f>
        <v>1.1977994240992247</v>
      </c>
      <c r="S17" s="82">
        <f>Q17/U17</f>
        <v>1.1803475978933291</v>
      </c>
      <c r="T17" s="83">
        <f>SUM(T18:T26)</f>
        <v>5789539</v>
      </c>
      <c r="U17" s="86">
        <f>SUM(U18:U26)</f>
        <v>1426706</v>
      </c>
      <c r="V17" s="74"/>
      <c r="W17" s="553"/>
      <c r="X17" s="255"/>
      <c r="Y17" s="447"/>
      <c r="Z17" s="554"/>
      <c r="AA17" s="74"/>
      <c r="AC17" s="74"/>
    </row>
    <row r="18" spans="2:61" s="102" customFormat="1" ht="15" x14ac:dyDescent="0.2">
      <c r="B18" s="87" t="s">
        <v>27</v>
      </c>
      <c r="C18" s="88"/>
      <c r="D18" s="89"/>
      <c r="E18" s="90" t="s">
        <v>28</v>
      </c>
      <c r="F18" s="91"/>
      <c r="G18" s="92"/>
      <c r="H18" s="93">
        <v>11955075.780000001</v>
      </c>
      <c r="I18" s="94">
        <v>73696.236000000004</v>
      </c>
      <c r="J18" s="95">
        <f>IF(L18=0, " ", H18/L18)</f>
        <v>0.86423198745566732</v>
      </c>
      <c r="K18" s="96">
        <f>IF(M18=0, " ",I18/M18)</f>
        <v>1.0607896017157745</v>
      </c>
      <c r="L18" s="97">
        <v>13833179</v>
      </c>
      <c r="M18" s="98">
        <v>69473</v>
      </c>
      <c r="N18" s="99"/>
      <c r="O18" s="99"/>
      <c r="P18" s="93"/>
      <c r="Q18" s="94"/>
      <c r="R18" s="95"/>
      <c r="S18" s="100"/>
      <c r="T18" s="97"/>
      <c r="U18" s="101"/>
      <c r="V18" s="99"/>
      <c r="W18" s="555"/>
      <c r="X18" s="532"/>
      <c r="Y18" s="533"/>
      <c r="Z18" s="556"/>
      <c r="AA18" s="99"/>
      <c r="AB18" s="105"/>
      <c r="AC18" s="99"/>
      <c r="AD18" s="103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</row>
    <row r="19" spans="2:61" s="102" customFormat="1" x14ac:dyDescent="0.2">
      <c r="B19" s="87" t="s">
        <v>29</v>
      </c>
      <c r="C19" s="88"/>
      <c r="D19" s="89"/>
      <c r="E19" s="90" t="s">
        <v>30</v>
      </c>
      <c r="F19" s="91"/>
      <c r="G19" s="92"/>
      <c r="H19" s="93">
        <v>4376056.2399999993</v>
      </c>
      <c r="I19" s="94">
        <v>8029.7110000000002</v>
      </c>
      <c r="J19" s="95">
        <f t="shared" ref="J19:J31" si="0">IF(L19=0, " ", H19/L19)</f>
        <v>1.0948423082061578</v>
      </c>
      <c r="K19" s="96">
        <f t="shared" ref="K19:K31" si="1">IF(M19=0, " ",I19/M19)</f>
        <v>1.0386380804553099</v>
      </c>
      <c r="L19" s="97">
        <v>3996974</v>
      </c>
      <c r="M19" s="98">
        <v>7731</v>
      </c>
      <c r="N19" s="99"/>
      <c r="O19" s="99"/>
      <c r="P19" s="93">
        <f>'[1]Gas Cost '!AD15</f>
        <v>2405127.37</v>
      </c>
      <c r="Q19" s="94">
        <f>'[1]Therms Data Entry'!AC16</f>
        <v>677556</v>
      </c>
      <c r="R19" s="95">
        <f>P19/T19</f>
        <v>1.023791732202185</v>
      </c>
      <c r="S19" s="100">
        <f>Q19/U19</f>
        <v>1.0960053703868458</v>
      </c>
      <c r="T19" s="97">
        <v>2349235</v>
      </c>
      <c r="U19" s="101">
        <v>618205</v>
      </c>
      <c r="V19" s="99"/>
      <c r="W19" s="555"/>
      <c r="X19" s="532"/>
      <c r="Y19" s="533"/>
      <c r="Z19" s="556"/>
      <c r="AA19" s="99"/>
      <c r="AB19" s="105"/>
      <c r="AC19" s="99"/>
      <c r="AD19" s="104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</row>
    <row r="20" spans="2:61" s="102" customFormat="1" x14ac:dyDescent="0.2">
      <c r="B20" s="87" t="s">
        <v>31</v>
      </c>
      <c r="C20" s="88"/>
      <c r="D20" s="89"/>
      <c r="E20" s="90" t="s">
        <v>32</v>
      </c>
      <c r="F20" s="91"/>
      <c r="G20" s="92"/>
      <c r="H20" s="93">
        <v>566088.18000000005</v>
      </c>
      <c r="I20" s="94">
        <v>941.21699999999998</v>
      </c>
      <c r="J20" s="95">
        <f t="shared" si="0"/>
        <v>1.1863001165159226</v>
      </c>
      <c r="K20" s="96">
        <f t="shared" si="1"/>
        <v>1.2928804945054946</v>
      </c>
      <c r="L20" s="97">
        <v>477188</v>
      </c>
      <c r="M20" s="98">
        <v>728</v>
      </c>
      <c r="N20" s="99"/>
      <c r="O20" s="99"/>
      <c r="P20" s="93"/>
      <c r="Q20" s="94"/>
      <c r="R20" s="95" t="s">
        <v>33</v>
      </c>
      <c r="S20" s="100">
        <v>0</v>
      </c>
      <c r="T20" s="97">
        <v>0</v>
      </c>
      <c r="U20" s="101">
        <v>0</v>
      </c>
      <c r="V20" s="99"/>
      <c r="W20" s="555"/>
      <c r="X20" s="532"/>
      <c r="Y20" s="533"/>
      <c r="Z20" s="556"/>
      <c r="AA20" s="99"/>
      <c r="AB20" s="105"/>
      <c r="AC20" s="99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</row>
    <row r="21" spans="2:61" s="102" customFormat="1" x14ac:dyDescent="0.2">
      <c r="B21" s="87" t="s">
        <v>34</v>
      </c>
      <c r="C21" s="88"/>
      <c r="D21" s="89"/>
      <c r="E21" s="90" t="s">
        <v>35</v>
      </c>
      <c r="F21" s="91"/>
      <c r="G21" s="92"/>
      <c r="H21" s="93">
        <v>2210482.7800000003</v>
      </c>
      <c r="I21" s="94">
        <v>5140.5919999999996</v>
      </c>
      <c r="J21" s="95">
        <f t="shared" si="0"/>
        <v>0.77725850824276688</v>
      </c>
      <c r="K21" s="96">
        <f t="shared" si="1"/>
        <v>1.0201611430839452</v>
      </c>
      <c r="L21" s="97">
        <v>2843948</v>
      </c>
      <c r="M21" s="98">
        <v>5039</v>
      </c>
      <c r="N21" s="99"/>
      <c r="O21" s="99"/>
      <c r="P21" s="93"/>
      <c r="Q21" s="94"/>
      <c r="R21" s="95" t="s">
        <v>33</v>
      </c>
      <c r="S21" s="100">
        <v>0</v>
      </c>
      <c r="T21" s="97">
        <v>0</v>
      </c>
      <c r="U21" s="101">
        <v>0</v>
      </c>
      <c r="V21" s="99"/>
      <c r="W21" s="555"/>
      <c r="X21" s="532"/>
      <c r="Y21" s="533"/>
      <c r="Z21" s="556"/>
      <c r="AA21" s="99"/>
      <c r="AB21" s="105"/>
      <c r="AC21" s="99"/>
      <c r="AD21" s="104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</row>
    <row r="22" spans="2:61" s="102" customFormat="1" x14ac:dyDescent="0.2">
      <c r="B22" s="87" t="s">
        <v>36</v>
      </c>
      <c r="C22" s="88"/>
      <c r="D22" s="89"/>
      <c r="E22" s="90" t="s">
        <v>37</v>
      </c>
      <c r="F22" s="91"/>
      <c r="G22" s="92"/>
      <c r="H22" s="93">
        <v>4271393.0900000008</v>
      </c>
      <c r="I22" s="94">
        <v>6055.4030000000002</v>
      </c>
      <c r="J22" s="95">
        <f t="shared" si="0"/>
        <v>0.95808631179688031</v>
      </c>
      <c r="K22" s="96">
        <f t="shared" si="1"/>
        <v>0.90083353168699798</v>
      </c>
      <c r="L22" s="97">
        <v>4458255</v>
      </c>
      <c r="M22" s="98">
        <v>6722</v>
      </c>
      <c r="N22" s="99"/>
      <c r="O22" s="99"/>
      <c r="P22" s="106"/>
      <c r="Q22" s="94">
        <f>'[1]Therms Data Entry'!AC17</f>
        <v>26737</v>
      </c>
      <c r="R22" s="95" t="s">
        <v>33</v>
      </c>
      <c r="S22" s="100">
        <f>Q22/U22</f>
        <v>0.65684805306473404</v>
      </c>
      <c r="T22" s="97">
        <v>14805</v>
      </c>
      <c r="U22" s="101">
        <v>40705</v>
      </c>
      <c r="V22" s="99"/>
      <c r="W22" s="555"/>
      <c r="X22" s="532"/>
      <c r="Y22" s="533"/>
      <c r="Z22" s="556"/>
      <c r="AA22" s="99"/>
      <c r="AB22" s="105"/>
      <c r="AC22" s="99"/>
      <c r="AD22" s="105"/>
      <c r="AE22" s="105"/>
      <c r="AF22" s="105"/>
      <c r="AG22" s="105"/>
      <c r="AH22" s="105"/>
      <c r="AI22" s="534"/>
      <c r="AJ22" s="105"/>
      <c r="AK22" s="105"/>
      <c r="AL22" s="105"/>
      <c r="AM22" s="105"/>
      <c r="AN22" s="105"/>
      <c r="AO22" s="105"/>
      <c r="AP22" s="105"/>
      <c r="AQ22" s="105"/>
      <c r="AR22" s="105"/>
    </row>
    <row r="23" spans="2:61" s="102" customFormat="1" x14ac:dyDescent="0.2">
      <c r="B23" s="87" t="s">
        <v>38</v>
      </c>
      <c r="C23" s="88"/>
      <c r="D23" s="89"/>
      <c r="E23" s="90" t="s">
        <v>41</v>
      </c>
      <c r="F23" s="91"/>
      <c r="G23" s="92"/>
      <c r="H23" s="93">
        <v>510669.99</v>
      </c>
      <c r="I23" s="94">
        <v>1283.4380000000001</v>
      </c>
      <c r="J23" s="95">
        <f t="shared" si="0"/>
        <v>3.231270501138952</v>
      </c>
      <c r="K23" s="96">
        <f t="shared" si="1"/>
        <v>1.8256586059743956</v>
      </c>
      <c r="L23" s="97">
        <v>158040</v>
      </c>
      <c r="M23" s="98">
        <v>703</v>
      </c>
      <c r="N23" s="99"/>
      <c r="O23" s="99"/>
      <c r="P23" s="93">
        <f>'[1]Gas Cost '!AD37</f>
        <v>1221272.54</v>
      </c>
      <c r="Q23" s="94">
        <f>'[1]Therms Data Entry'!AC18</f>
        <v>275753</v>
      </c>
      <c r="R23" s="95">
        <f t="shared" ref="R23:S26" si="2">P23/T23</f>
        <v>3.4593035916610018</v>
      </c>
      <c r="S23" s="100">
        <f t="shared" si="2"/>
        <v>1.6220764705882353</v>
      </c>
      <c r="T23" s="97">
        <v>353040</v>
      </c>
      <c r="U23" s="101">
        <v>170000</v>
      </c>
      <c r="V23" s="99"/>
      <c r="W23" s="555"/>
      <c r="X23" s="532"/>
      <c r="Y23" s="533"/>
      <c r="Z23" s="556"/>
      <c r="AA23" s="99"/>
      <c r="AB23" s="105"/>
      <c r="AC23" s="99"/>
      <c r="AD23" s="105"/>
      <c r="AE23" s="105"/>
      <c r="AF23" s="105"/>
      <c r="AG23" s="105"/>
      <c r="AH23" s="105"/>
      <c r="AI23" s="534"/>
      <c r="AJ23" s="105"/>
      <c r="AK23" s="105"/>
      <c r="AL23" s="105"/>
      <c r="AM23" s="105"/>
      <c r="AN23" s="105"/>
      <c r="AO23" s="105"/>
      <c r="AP23" s="105"/>
      <c r="AQ23" s="105"/>
      <c r="AR23" s="105"/>
    </row>
    <row r="24" spans="2:61" s="102" customFormat="1" x14ac:dyDescent="0.2">
      <c r="B24" s="87" t="s">
        <v>40</v>
      </c>
      <c r="C24" s="88"/>
      <c r="D24" s="89"/>
      <c r="E24" s="90" t="s">
        <v>43</v>
      </c>
      <c r="F24" s="91"/>
      <c r="G24" s="92"/>
      <c r="H24" s="93">
        <v>507772.35000000003</v>
      </c>
      <c r="I24" s="94">
        <v>4939.3729999999996</v>
      </c>
      <c r="J24" s="95">
        <f t="shared" si="0"/>
        <v>0.79238524379110986</v>
      </c>
      <c r="K24" s="96">
        <f t="shared" si="1"/>
        <v>1.1559496840627193</v>
      </c>
      <c r="L24" s="97">
        <v>640815</v>
      </c>
      <c r="M24" s="98">
        <v>4273</v>
      </c>
      <c r="N24" s="99"/>
      <c r="O24" s="99"/>
      <c r="P24" s="93">
        <f>'[1]Gas Cost '!AD46</f>
        <v>438021.88999999996</v>
      </c>
      <c r="Q24" s="94">
        <f>'[1]Therms Data Entry'!AC19</f>
        <v>223161</v>
      </c>
      <c r="R24" s="95">
        <f t="shared" si="2"/>
        <v>1.3251866362514217</v>
      </c>
      <c r="S24" s="100">
        <f t="shared" si="2"/>
        <v>1.1883983108162082</v>
      </c>
      <c r="T24" s="97">
        <v>330536</v>
      </c>
      <c r="U24" s="101">
        <v>187783</v>
      </c>
      <c r="V24" s="99"/>
      <c r="W24" s="555"/>
      <c r="X24" s="532"/>
      <c r="Y24" s="533"/>
      <c r="Z24" s="556"/>
      <c r="AA24" s="99"/>
      <c r="AB24" s="105"/>
      <c r="AC24" s="99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</row>
    <row r="25" spans="2:61" s="102" customFormat="1" x14ac:dyDescent="0.2">
      <c r="B25" s="87" t="s">
        <v>42</v>
      </c>
      <c r="C25" s="88"/>
      <c r="D25" s="89"/>
      <c r="E25" s="90" t="s">
        <v>45</v>
      </c>
      <c r="F25" s="91"/>
      <c r="G25" s="92"/>
      <c r="H25" s="93">
        <v>937090.24999999988</v>
      </c>
      <c r="I25" s="94">
        <v>1852.2570000000001</v>
      </c>
      <c r="J25" s="95">
        <f t="shared" si="0"/>
        <v>0.83487857116765718</v>
      </c>
      <c r="K25" s="96">
        <f t="shared" si="1"/>
        <v>0.9133417159763314</v>
      </c>
      <c r="L25" s="107">
        <v>1122427</v>
      </c>
      <c r="M25" s="98">
        <v>2028</v>
      </c>
      <c r="N25" s="99"/>
      <c r="O25" s="99"/>
      <c r="P25" s="93">
        <f>'[1]Gas Cost '!AD53+'[1]Gas Cost '!AD14</f>
        <v>2868348.4000000004</v>
      </c>
      <c r="Q25" s="94">
        <f>'[1]Therms Data Entry'!AC15</f>
        <v>480802</v>
      </c>
      <c r="R25" s="95">
        <f t="shared" si="2"/>
        <v>1.062779913824502</v>
      </c>
      <c r="S25" s="100">
        <f t="shared" si="2"/>
        <v>1.1726506232729206</v>
      </c>
      <c r="T25" s="97">
        <v>2698911</v>
      </c>
      <c r="U25" s="101">
        <v>410013</v>
      </c>
      <c r="V25" s="99"/>
      <c r="W25" s="555"/>
      <c r="X25" s="532"/>
      <c r="Y25" s="533"/>
      <c r="Z25" s="556"/>
      <c r="AA25" s="99"/>
      <c r="AB25" s="105"/>
      <c r="AC25" s="99"/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</row>
    <row r="26" spans="2:61" s="114" customFormat="1" x14ac:dyDescent="0.2">
      <c r="B26" s="87" t="s">
        <v>44</v>
      </c>
      <c r="C26" s="88"/>
      <c r="D26" s="108"/>
      <c r="E26" s="90" t="s">
        <v>47</v>
      </c>
      <c r="F26" s="90"/>
      <c r="G26" s="109"/>
      <c r="H26" s="93">
        <v>4780.34</v>
      </c>
      <c r="I26" s="94">
        <v>0</v>
      </c>
      <c r="J26" s="95">
        <f t="shared" si="0"/>
        <v>3.7826627101879326E-2</v>
      </c>
      <c r="K26" s="96" t="str">
        <f t="shared" si="1"/>
        <v xml:space="preserve"> </v>
      </c>
      <c r="L26" s="107">
        <v>126375</v>
      </c>
      <c r="M26" s="98">
        <v>0</v>
      </c>
      <c r="N26" s="110"/>
      <c r="O26" s="110"/>
      <c r="P26" s="111">
        <f>'[1]Gas Cost '!AD56</f>
        <v>1936.2800000000002</v>
      </c>
      <c r="Q26" s="112">
        <f>'[1]Therms Data Entry'!AC20</f>
        <v>0</v>
      </c>
      <c r="R26" s="113">
        <f t="shared" si="2"/>
        <v>4.5017204501069476E-2</v>
      </c>
      <c r="S26" s="100"/>
      <c r="T26" s="97">
        <v>43012</v>
      </c>
      <c r="U26" s="101">
        <v>0</v>
      </c>
      <c r="V26" s="110" t="s">
        <v>48</v>
      </c>
      <c r="W26" s="557"/>
      <c r="X26" s="535"/>
      <c r="Y26" s="536"/>
      <c r="Z26" s="558"/>
      <c r="AA26" s="110"/>
      <c r="AB26" s="115"/>
      <c r="AC26" s="110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</row>
    <row r="27" spans="2:61" s="131" customFormat="1" x14ac:dyDescent="0.2">
      <c r="B27" s="116" t="s">
        <v>46</v>
      </c>
      <c r="C27" s="117">
        <v>215</v>
      </c>
      <c r="D27" s="118" t="s">
        <v>50</v>
      </c>
      <c r="E27" s="119"/>
      <c r="F27" s="120"/>
      <c r="G27" s="121"/>
      <c r="H27" s="122">
        <v>58317.859999999993</v>
      </c>
      <c r="I27" s="123"/>
      <c r="J27" s="124">
        <f t="shared" si="0"/>
        <v>1.0581891092522362</v>
      </c>
      <c r="K27" s="125" t="str">
        <f t="shared" si="1"/>
        <v xml:space="preserve"> </v>
      </c>
      <c r="L27" s="126">
        <v>55111</v>
      </c>
      <c r="M27" s="127">
        <v>0</v>
      </c>
      <c r="N27" s="128"/>
      <c r="O27" s="128"/>
      <c r="P27" s="68">
        <v>23033.819999999996</v>
      </c>
      <c r="Q27" s="75"/>
      <c r="R27" s="70"/>
      <c r="S27" s="71"/>
      <c r="T27" s="72">
        <v>30611</v>
      </c>
      <c r="U27" s="76">
        <v>0</v>
      </c>
      <c r="V27" s="128"/>
      <c r="W27" s="559"/>
      <c r="X27" s="537"/>
      <c r="Y27" s="538"/>
      <c r="Z27" s="560"/>
      <c r="AA27" s="128"/>
      <c r="AB27" s="130"/>
      <c r="AC27" s="128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</row>
    <row r="28" spans="2:61" s="131" customFormat="1" x14ac:dyDescent="0.2">
      <c r="B28" s="116" t="s">
        <v>49</v>
      </c>
      <c r="C28" s="1">
        <v>215</v>
      </c>
      <c r="D28" s="132"/>
      <c r="E28" s="133" t="s">
        <v>52</v>
      </c>
      <c r="F28" s="63"/>
      <c r="G28" s="121"/>
      <c r="H28" s="122">
        <v>0</v>
      </c>
      <c r="I28" s="123"/>
      <c r="J28" s="124" t="str">
        <f t="shared" si="0"/>
        <v xml:space="preserve"> </v>
      </c>
      <c r="K28" s="125" t="str">
        <f t="shared" si="1"/>
        <v xml:space="preserve"> </v>
      </c>
      <c r="L28" s="126">
        <v>0</v>
      </c>
      <c r="M28" s="127">
        <v>0</v>
      </c>
      <c r="N28" s="128"/>
      <c r="O28" s="128"/>
      <c r="P28" s="68">
        <v>0</v>
      </c>
      <c r="Q28" s="75"/>
      <c r="R28" s="70"/>
      <c r="S28" s="71"/>
      <c r="T28" s="72"/>
      <c r="U28" s="76"/>
      <c r="V28" s="128"/>
      <c r="W28" s="559"/>
      <c r="X28" s="537"/>
      <c r="Y28" s="538"/>
      <c r="Z28" s="560"/>
      <c r="AA28" s="128"/>
      <c r="AB28" s="130"/>
      <c r="AC28" s="128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</row>
    <row r="29" spans="2:61" s="131" customFormat="1" x14ac:dyDescent="0.2">
      <c r="B29" s="116" t="s">
        <v>51</v>
      </c>
      <c r="C29" s="1">
        <v>216</v>
      </c>
      <c r="D29" s="77" t="s">
        <v>54</v>
      </c>
      <c r="E29" s="2"/>
      <c r="F29" s="63"/>
      <c r="G29" s="121"/>
      <c r="H29" s="122">
        <v>916221.1</v>
      </c>
      <c r="I29" s="123">
        <v>2060.09</v>
      </c>
      <c r="J29" s="124">
        <f t="shared" si="0"/>
        <v>1.0946083239449913</v>
      </c>
      <c r="K29" s="125">
        <f t="shared" si="1"/>
        <v>1.0564564102564102</v>
      </c>
      <c r="L29" s="126">
        <v>837031</v>
      </c>
      <c r="M29" s="127">
        <v>1950</v>
      </c>
      <c r="N29" s="128"/>
      <c r="O29" s="128"/>
      <c r="P29" s="68"/>
      <c r="Q29" s="75"/>
      <c r="R29" s="70"/>
      <c r="S29" s="71"/>
      <c r="T29" s="72"/>
      <c r="U29" s="76"/>
      <c r="V29" s="128"/>
      <c r="W29" s="559"/>
      <c r="X29" s="537"/>
      <c r="Y29" s="538"/>
      <c r="Z29" s="560"/>
      <c r="AA29" s="128"/>
      <c r="AB29" s="130"/>
      <c r="AC29" s="128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</row>
    <row r="30" spans="2:61" x14ac:dyDescent="0.2">
      <c r="B30" s="116" t="s">
        <v>53</v>
      </c>
      <c r="C30" s="1">
        <v>217</v>
      </c>
      <c r="D30" s="77" t="s">
        <v>56</v>
      </c>
      <c r="E30" s="134"/>
      <c r="F30" s="63"/>
      <c r="G30" s="78"/>
      <c r="H30" s="122">
        <v>11593884.66</v>
      </c>
      <c r="I30" s="123">
        <v>18013.074000000001</v>
      </c>
      <c r="J30" s="124">
        <f t="shared" si="0"/>
        <v>1.1508493936688557</v>
      </c>
      <c r="K30" s="125">
        <f t="shared" si="1"/>
        <v>0.94880558335528054</v>
      </c>
      <c r="L30" s="72">
        <v>10074198</v>
      </c>
      <c r="M30" s="127">
        <v>18985</v>
      </c>
      <c r="N30" s="74"/>
      <c r="O30" s="74"/>
      <c r="P30" s="122">
        <v>308475.67</v>
      </c>
      <c r="Q30" s="75">
        <v>30534</v>
      </c>
      <c r="R30" s="70">
        <f t="shared" ref="R30:R31" si="3">P30/T30</f>
        <v>0.50656312914847978</v>
      </c>
      <c r="S30" s="71">
        <f>Q30/U30</f>
        <v>0.36119523043437113</v>
      </c>
      <c r="T30" s="135">
        <v>608958</v>
      </c>
      <c r="U30" s="136">
        <v>84536</v>
      </c>
      <c r="V30" s="74"/>
      <c r="W30" s="553"/>
      <c r="X30" s="255"/>
      <c r="Y30" s="447"/>
      <c r="Z30" s="554"/>
      <c r="AA30" s="74"/>
      <c r="AC30" s="74"/>
    </row>
    <row r="31" spans="2:61" x14ac:dyDescent="0.2">
      <c r="B31" s="116" t="s">
        <v>55</v>
      </c>
      <c r="C31" s="117">
        <v>218</v>
      </c>
      <c r="D31" s="137" t="s">
        <v>58</v>
      </c>
      <c r="E31" s="138"/>
      <c r="F31" s="120"/>
      <c r="G31" s="78"/>
      <c r="H31" s="122">
        <v>562531.05000000005</v>
      </c>
      <c r="I31" s="123">
        <v>1318.1079999999999</v>
      </c>
      <c r="J31" s="124">
        <f t="shared" si="0"/>
        <v>0.83542891894781868</v>
      </c>
      <c r="K31" s="125">
        <f t="shared" si="1"/>
        <v>1.0186306027820711</v>
      </c>
      <c r="L31" s="72">
        <v>673344</v>
      </c>
      <c r="M31" s="127">
        <v>1294</v>
      </c>
      <c r="N31" s="74"/>
      <c r="O31" s="74"/>
      <c r="P31" s="122">
        <v>539051.34</v>
      </c>
      <c r="Q31" s="75">
        <v>104219</v>
      </c>
      <c r="R31" s="70">
        <f t="shared" si="3"/>
        <v>2.4659030566966451</v>
      </c>
      <c r="S31" s="71">
        <f>Q31/U31</f>
        <v>2.6805298353909466</v>
      </c>
      <c r="T31" s="135">
        <v>218602</v>
      </c>
      <c r="U31" s="136">
        <v>38880</v>
      </c>
      <c r="V31" s="74"/>
      <c r="W31" s="553"/>
      <c r="X31" s="255"/>
      <c r="Y31" s="447"/>
      <c r="Z31" s="554"/>
      <c r="AA31" s="74"/>
      <c r="AC31" s="74"/>
    </row>
    <row r="32" spans="2:61" x14ac:dyDescent="0.2">
      <c r="B32" s="116"/>
      <c r="C32" s="1"/>
      <c r="D32" s="139"/>
      <c r="E32" s="140"/>
      <c r="F32" s="63"/>
      <c r="G32" s="78"/>
      <c r="H32" s="141"/>
      <c r="I32" s="75"/>
      <c r="J32" s="70"/>
      <c r="K32" s="125"/>
      <c r="L32" s="135"/>
      <c r="M32" s="142"/>
      <c r="N32" s="74"/>
      <c r="O32" s="74"/>
      <c r="P32" s="143"/>
      <c r="Q32" s="144"/>
      <c r="R32" s="124"/>
      <c r="S32" s="71"/>
      <c r="T32" s="135"/>
      <c r="U32" s="136"/>
      <c r="V32" s="74"/>
      <c r="W32" s="553"/>
      <c r="X32" s="255"/>
      <c r="Y32" s="447"/>
      <c r="Z32" s="554"/>
      <c r="AA32" s="74"/>
      <c r="AC32" s="74"/>
    </row>
    <row r="33" spans="2:61" x14ac:dyDescent="0.2">
      <c r="B33" s="50" t="s">
        <v>57</v>
      </c>
      <c r="C33" s="64"/>
      <c r="D33" s="1"/>
      <c r="E33" s="1"/>
      <c r="F33" s="145" t="s">
        <v>60</v>
      </c>
      <c r="G33" s="146"/>
      <c r="H33" s="147">
        <f>SUM(H15,H17,H27:H31)</f>
        <v>42659242.340000004</v>
      </c>
      <c r="I33" s="148">
        <f>SUM(I17,I15,I27:I31)</f>
        <v>125477.499</v>
      </c>
      <c r="J33" s="81">
        <f>H33/L33</f>
        <v>0.9913304530016781</v>
      </c>
      <c r="K33" s="82">
        <f>I33/M33</f>
        <v>1.0390478710190292</v>
      </c>
      <c r="L33" s="83">
        <f>SUM(L15,L17,L27:L31)</f>
        <v>43032313</v>
      </c>
      <c r="M33" s="149">
        <f>SUM(M15,M17,M27:M31)</f>
        <v>120762</v>
      </c>
      <c r="N33" s="150"/>
      <c r="O33" s="150"/>
      <c r="P33" s="147">
        <f>SUM(P15,P17,P27:P31)</f>
        <v>8047538.2000000011</v>
      </c>
      <c r="Q33" s="151">
        <f>SUM(Q15,Q17,Q27:Q31)</f>
        <v>1831819</v>
      </c>
      <c r="R33" s="81">
        <f>P33/T33</f>
        <v>1.1780373310536341</v>
      </c>
      <c r="S33" s="82">
        <f>Q33/U33</f>
        <v>1.1750654945641437</v>
      </c>
      <c r="T33" s="83">
        <f>SUM(T15,T17,T27:T32)</f>
        <v>6831310</v>
      </c>
      <c r="U33" s="152">
        <f>SUM(U15,U17,U27:U31)</f>
        <v>1558908</v>
      </c>
      <c r="V33" s="150"/>
      <c r="W33" s="540"/>
      <c r="X33" s="539"/>
      <c r="Y33" s="540"/>
      <c r="Z33" s="561"/>
      <c r="AA33" s="150"/>
      <c r="AB33" s="150"/>
      <c r="AC33" s="74"/>
    </row>
    <row r="34" spans="2:61" s="171" customFormat="1" x14ac:dyDescent="0.2">
      <c r="B34" s="154"/>
      <c r="C34" s="155"/>
      <c r="D34" s="156"/>
      <c r="E34" s="156"/>
      <c r="F34" s="157"/>
      <c r="G34" s="158"/>
      <c r="H34" s="159"/>
      <c r="I34" s="160"/>
      <c r="J34" s="161"/>
      <c r="K34" s="162"/>
      <c r="L34" s="163"/>
      <c r="M34" s="164"/>
      <c r="N34" s="165"/>
      <c r="O34" s="165"/>
      <c r="P34" s="166"/>
      <c r="Q34" s="167"/>
      <c r="R34" s="168"/>
      <c r="S34" s="162"/>
      <c r="T34" s="163"/>
      <c r="U34" s="169"/>
      <c r="V34" s="165"/>
      <c r="W34" s="542"/>
      <c r="X34" s="541"/>
      <c r="Y34" s="542"/>
      <c r="Z34" s="562"/>
      <c r="AA34" s="165"/>
      <c r="AB34" s="165"/>
      <c r="AC34" s="563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</row>
    <row r="35" spans="2:61" x14ac:dyDescent="0.2">
      <c r="B35" s="50"/>
      <c r="C35" s="173"/>
      <c r="D35" s="174"/>
      <c r="E35" s="174"/>
      <c r="F35" s="175" t="s">
        <v>61</v>
      </c>
      <c r="G35" s="176"/>
      <c r="H35" s="177"/>
      <c r="I35" s="178"/>
      <c r="J35" s="179"/>
      <c r="K35" s="178" t="s">
        <v>39</v>
      </c>
      <c r="L35" s="180"/>
      <c r="M35" s="181"/>
      <c r="N35" s="182"/>
      <c r="O35" s="182"/>
      <c r="P35" s="177"/>
      <c r="Q35" s="183"/>
      <c r="R35" s="179"/>
      <c r="S35" s="174"/>
      <c r="T35" s="184"/>
      <c r="U35" s="181"/>
      <c r="V35" s="182"/>
      <c r="W35" s="182"/>
      <c r="X35" s="182"/>
      <c r="Y35" s="182"/>
      <c r="Z35" s="182"/>
      <c r="AA35" s="182"/>
      <c r="AB35" s="182"/>
      <c r="AC35" s="74"/>
    </row>
    <row r="36" spans="2:61" x14ac:dyDescent="0.2">
      <c r="B36" s="50" t="s">
        <v>59</v>
      </c>
      <c r="C36" s="64">
        <v>250</v>
      </c>
      <c r="D36" s="185" t="s">
        <v>63</v>
      </c>
      <c r="E36" s="1"/>
      <c r="F36" s="185"/>
      <c r="G36" s="186"/>
      <c r="H36" s="122">
        <v>20529333.369999997</v>
      </c>
      <c r="I36" s="187">
        <v>84678.26</v>
      </c>
      <c r="J36" s="70">
        <f t="shared" ref="J36:K43" si="4">IF(L36=0, " ", H36/L36)</f>
        <v>1.0847887061004304</v>
      </c>
      <c r="K36" s="71">
        <f t="shared" si="4"/>
        <v>1.1760869444444444</v>
      </c>
      <c r="L36" s="72">
        <v>18924730</v>
      </c>
      <c r="M36" s="73">
        <v>72000</v>
      </c>
      <c r="N36" s="74"/>
      <c r="O36" s="74"/>
      <c r="P36" s="68">
        <v>1743705.26</v>
      </c>
      <c r="Q36" s="75">
        <v>621452</v>
      </c>
      <c r="R36" s="188">
        <f t="shared" ref="R36:S38" si="5">P36/T36</f>
        <v>0.87243847243423955</v>
      </c>
      <c r="S36" s="71">
        <f t="shared" si="5"/>
        <v>1.46224</v>
      </c>
      <c r="T36" s="72">
        <v>1998657</v>
      </c>
      <c r="U36" s="76">
        <v>425000</v>
      </c>
      <c r="V36" s="74"/>
      <c r="W36" s="74"/>
      <c r="X36" s="74"/>
      <c r="Y36" s="447"/>
      <c r="Z36" s="554"/>
      <c r="AA36" s="74"/>
      <c r="AB36" s="74"/>
      <c r="AC36" s="74"/>
      <c r="AD36" s="189"/>
    </row>
    <row r="37" spans="2:61" x14ac:dyDescent="0.2">
      <c r="B37" s="50" t="s">
        <v>62</v>
      </c>
      <c r="C37" s="64">
        <v>251</v>
      </c>
      <c r="D37" s="190" t="s">
        <v>65</v>
      </c>
      <c r="E37" s="66"/>
      <c r="F37" s="190"/>
      <c r="G37" s="191"/>
      <c r="H37" s="122">
        <v>4818187.5699999994</v>
      </c>
      <c r="I37" s="187">
        <v>24477.593000000001</v>
      </c>
      <c r="J37" s="192">
        <f>IF(L37=0, " ", H37/L37)</f>
        <v>1.9404991415498336</v>
      </c>
      <c r="K37" s="71">
        <f t="shared" si="4"/>
        <v>2.4477593</v>
      </c>
      <c r="L37" s="72">
        <v>2482963</v>
      </c>
      <c r="M37" s="73">
        <v>10000</v>
      </c>
      <c r="N37" s="74"/>
      <c r="O37" s="74"/>
      <c r="P37" s="68">
        <v>190894.94</v>
      </c>
      <c r="Q37" s="75">
        <v>12546</v>
      </c>
      <c r="R37" s="70">
        <f t="shared" si="5"/>
        <v>0.35686166523656498</v>
      </c>
      <c r="S37" s="71">
        <f t="shared" si="5"/>
        <v>0.12545999999999999</v>
      </c>
      <c r="T37" s="72">
        <v>534927</v>
      </c>
      <c r="U37" s="76">
        <v>100000</v>
      </c>
      <c r="V37" s="74"/>
      <c r="W37" s="74"/>
      <c r="X37" s="74"/>
      <c r="Y37" s="447"/>
      <c r="Z37" s="554"/>
      <c r="AA37" s="74"/>
      <c r="AB37" s="74"/>
      <c r="AC37" s="74"/>
    </row>
    <row r="38" spans="2:61" x14ac:dyDescent="0.2">
      <c r="B38" s="50" t="s">
        <v>64</v>
      </c>
      <c r="C38" s="64">
        <v>253</v>
      </c>
      <c r="D38" s="190" t="s">
        <v>67</v>
      </c>
      <c r="E38" s="1"/>
      <c r="F38" s="190"/>
      <c r="G38" s="191"/>
      <c r="H38" s="122">
        <v>1455455.0499999998</v>
      </c>
      <c r="I38" s="187">
        <v>14394.11</v>
      </c>
      <c r="J38" s="70">
        <f t="shared" si="4"/>
        <v>0.71415045365042484</v>
      </c>
      <c r="K38" s="71">
        <f t="shared" si="4"/>
        <v>0.47583834710743805</v>
      </c>
      <c r="L38" s="72">
        <v>2038023</v>
      </c>
      <c r="M38" s="73">
        <v>30250</v>
      </c>
      <c r="N38" s="74"/>
      <c r="O38" s="74"/>
      <c r="P38" s="68">
        <v>495080.34</v>
      </c>
      <c r="Q38" s="75">
        <v>676636</v>
      </c>
      <c r="R38" s="70">
        <f t="shared" si="5"/>
        <v>0.90620280273244458</v>
      </c>
      <c r="S38" s="71">
        <f t="shared" si="5"/>
        <v>1.2302472727272726</v>
      </c>
      <c r="T38" s="72">
        <v>546324</v>
      </c>
      <c r="U38" s="76">
        <v>550000</v>
      </c>
      <c r="V38" s="74"/>
      <c r="W38" s="74"/>
      <c r="X38" s="74"/>
      <c r="Y38" s="447"/>
      <c r="Z38" s="554"/>
      <c r="AA38" s="74"/>
      <c r="AB38" s="74"/>
      <c r="AC38" s="74"/>
    </row>
    <row r="39" spans="2:61" s="207" customFormat="1" hidden="1" x14ac:dyDescent="0.2">
      <c r="B39" s="193" t="s">
        <v>39</v>
      </c>
      <c r="C39" s="194">
        <v>255</v>
      </c>
      <c r="D39" s="195" t="s">
        <v>200</v>
      </c>
      <c r="E39" s="196"/>
      <c r="F39" s="195"/>
      <c r="G39" s="197"/>
      <c r="H39" s="198"/>
      <c r="I39" s="187"/>
      <c r="J39" s="199" t="str">
        <f t="shared" si="4"/>
        <v xml:space="preserve"> </v>
      </c>
      <c r="K39" s="200" t="str">
        <f t="shared" si="4"/>
        <v xml:space="preserve"> </v>
      </c>
      <c r="L39" s="201">
        <v>0</v>
      </c>
      <c r="M39" s="202">
        <v>0</v>
      </c>
      <c r="N39" s="203"/>
      <c r="O39" s="203"/>
      <c r="P39" s="198"/>
      <c r="Q39" s="204"/>
      <c r="R39" s="199"/>
      <c r="S39" s="200"/>
      <c r="T39" s="201"/>
      <c r="U39" s="205"/>
      <c r="V39" s="203"/>
      <c r="W39" s="203"/>
      <c r="X39" s="203"/>
      <c r="Y39" s="543"/>
      <c r="Z39" s="564"/>
      <c r="AA39" s="203"/>
      <c r="AB39" s="203"/>
      <c r="AC39" s="203"/>
      <c r="AD39" s="206"/>
      <c r="AE39" s="544"/>
      <c r="AF39" s="544"/>
      <c r="AG39" s="544"/>
      <c r="AH39" s="544"/>
      <c r="AI39" s="544"/>
      <c r="AJ39" s="544"/>
      <c r="AK39" s="544"/>
      <c r="AL39" s="544"/>
      <c r="AM39" s="544"/>
      <c r="AN39" s="544"/>
      <c r="AO39" s="544"/>
      <c r="AP39" s="544"/>
      <c r="AQ39" s="544"/>
      <c r="AR39" s="544"/>
    </row>
    <row r="40" spans="2:61" x14ac:dyDescent="0.2">
      <c r="B40" s="50" t="s">
        <v>66</v>
      </c>
      <c r="C40" s="64">
        <v>258</v>
      </c>
      <c r="D40" s="65" t="s">
        <v>69</v>
      </c>
      <c r="E40" s="66"/>
      <c r="F40" s="65"/>
      <c r="G40" s="67"/>
      <c r="H40" s="68">
        <v>1267620.83</v>
      </c>
      <c r="I40" s="187">
        <v>1968.2159999999999</v>
      </c>
      <c r="J40" s="70">
        <f>IF(L40=0, " ", H40/L40)</f>
        <v>0.50245827516471531</v>
      </c>
      <c r="K40" s="71">
        <f t="shared" si="4"/>
        <v>0.46354592557701363</v>
      </c>
      <c r="L40" s="208">
        <v>2522838</v>
      </c>
      <c r="M40" s="127">
        <v>4246</v>
      </c>
      <c r="N40" s="74"/>
      <c r="O40" s="74"/>
      <c r="P40" s="68"/>
      <c r="Q40" s="75"/>
      <c r="R40" s="70"/>
      <c r="S40" s="71"/>
      <c r="T40" s="72"/>
      <c r="U40" s="76">
        <v>0</v>
      </c>
      <c r="V40" s="74"/>
      <c r="W40" s="74"/>
      <c r="X40" s="74"/>
      <c r="Y40" s="447"/>
      <c r="Z40" s="554"/>
      <c r="AA40" s="74"/>
      <c r="AB40" s="74"/>
      <c r="AC40" s="74"/>
    </row>
    <row r="41" spans="2:61" x14ac:dyDescent="0.2">
      <c r="B41" s="50" t="s">
        <v>68</v>
      </c>
      <c r="C41" s="64">
        <v>258</v>
      </c>
      <c r="D41" s="65" t="s">
        <v>71</v>
      </c>
      <c r="E41" s="66"/>
      <c r="F41" s="65"/>
      <c r="G41" s="67"/>
      <c r="H41" s="68">
        <v>5743960.75</v>
      </c>
      <c r="I41" s="187">
        <v>12562.954</v>
      </c>
      <c r="J41" s="188">
        <f>IF(L41=0, " ", H41/L41)</f>
        <v>0.68035544906372314</v>
      </c>
      <c r="K41" s="71">
        <f t="shared" si="4"/>
        <v>0.72921720455073136</v>
      </c>
      <c r="L41" s="208">
        <v>8442588</v>
      </c>
      <c r="M41" s="127">
        <v>17228</v>
      </c>
      <c r="N41" s="74"/>
      <c r="O41" s="74"/>
      <c r="P41" s="68"/>
      <c r="Q41" s="75"/>
      <c r="R41" s="70"/>
      <c r="S41" s="71"/>
      <c r="T41" s="72"/>
      <c r="U41" s="76">
        <v>0</v>
      </c>
      <c r="V41" s="74"/>
      <c r="W41" s="74"/>
      <c r="X41" s="74"/>
      <c r="Y41" s="447"/>
      <c r="Z41" s="554"/>
      <c r="AA41" s="74"/>
      <c r="AB41" s="74"/>
      <c r="AC41" s="74"/>
    </row>
    <row r="42" spans="2:61" ht="15" x14ac:dyDescent="0.2">
      <c r="B42" s="50" t="s">
        <v>70</v>
      </c>
      <c r="C42" s="64">
        <v>261</v>
      </c>
      <c r="D42" s="65" t="s">
        <v>73</v>
      </c>
      <c r="E42" s="66"/>
      <c r="F42" s="65"/>
      <c r="G42" s="67"/>
      <c r="H42" s="68">
        <v>0</v>
      </c>
      <c r="I42" s="187">
        <v>0</v>
      </c>
      <c r="J42" s="209" t="str">
        <f>IF(L42=0, " ", H42/L42)</f>
        <v xml:space="preserve"> </v>
      </c>
      <c r="K42" s="71"/>
      <c r="L42" s="72"/>
      <c r="M42" s="73">
        <v>0</v>
      </c>
      <c r="N42" s="74"/>
      <c r="O42" s="74"/>
      <c r="P42" s="68">
        <v>0</v>
      </c>
      <c r="Q42" s="75"/>
      <c r="R42" s="209"/>
      <c r="S42" s="71"/>
      <c r="T42" s="208">
        <v>0</v>
      </c>
      <c r="U42" s="76" t="s">
        <v>33</v>
      </c>
      <c r="V42" s="74"/>
      <c r="W42" s="74"/>
      <c r="X42" s="74"/>
      <c r="Y42" s="447"/>
      <c r="Z42" s="554"/>
      <c r="AA42" s="74"/>
      <c r="AB42" s="74"/>
      <c r="AC42" s="74"/>
      <c r="AD42" s="210"/>
    </row>
    <row r="43" spans="2:61" x14ac:dyDescent="0.2">
      <c r="B43" s="50" t="s">
        <v>72</v>
      </c>
      <c r="C43" s="64">
        <v>262</v>
      </c>
      <c r="D43" s="190" t="s">
        <v>75</v>
      </c>
      <c r="E43" s="1"/>
      <c r="F43" s="190"/>
      <c r="G43" s="191"/>
      <c r="H43" s="79">
        <f>SUM(H44:H53)</f>
        <v>6613594.8999999994</v>
      </c>
      <c r="I43" s="211">
        <f>SUM(I44:I54)</f>
        <v>33799.836000000003</v>
      </c>
      <c r="J43" s="81">
        <f>IF(L43=0, " ", H43/L43)</f>
        <v>0.81295313789139434</v>
      </c>
      <c r="K43" s="82">
        <f t="shared" si="4"/>
        <v>1.0232452167595061</v>
      </c>
      <c r="L43" s="83">
        <f>SUM(L44:L52)</f>
        <v>8135272</v>
      </c>
      <c r="M43" s="84">
        <f>SUM(M44:M53)</f>
        <v>33032</v>
      </c>
      <c r="N43" s="74"/>
      <c r="O43" s="74"/>
      <c r="P43" s="79">
        <f>SUM(P44:P52)</f>
        <v>520816.87</v>
      </c>
      <c r="Q43" s="85">
        <f>SUM(Q44:Q52)</f>
        <v>154262</v>
      </c>
      <c r="R43" s="81">
        <f>P43/T43</f>
        <v>0.30720786705078201</v>
      </c>
      <c r="S43" s="82">
        <f>Q43/U43</f>
        <v>0.26750713152350153</v>
      </c>
      <c r="T43" s="83">
        <f>SUM(T44:T53)</f>
        <v>1695324</v>
      </c>
      <c r="U43" s="86">
        <f>SUM(U44:U53)</f>
        <v>576665</v>
      </c>
      <c r="V43" s="74"/>
      <c r="W43" s="74"/>
      <c r="X43" s="74"/>
      <c r="Y43" s="447"/>
      <c r="Z43" s="554"/>
      <c r="AA43" s="74"/>
      <c r="AB43" s="74"/>
      <c r="AC43" s="74"/>
      <c r="AD43" s="189"/>
    </row>
    <row r="44" spans="2:61" s="102" customFormat="1" x14ac:dyDescent="0.2">
      <c r="B44" s="50" t="s">
        <v>74</v>
      </c>
      <c r="C44" s="64"/>
      <c r="D44" s="66"/>
      <c r="E44" s="90" t="s">
        <v>77</v>
      </c>
      <c r="F44" s="63"/>
      <c r="G44" s="78"/>
      <c r="H44" s="122">
        <v>1719587.67</v>
      </c>
      <c r="I44" s="187">
        <v>16373.59</v>
      </c>
      <c r="J44" s="124">
        <f>H44/L44</f>
        <v>1.4080784700670634</v>
      </c>
      <c r="K44" s="125">
        <f>I44/M44</f>
        <v>1.5671506508422666</v>
      </c>
      <c r="L44" s="135">
        <v>1221230</v>
      </c>
      <c r="M44" s="142">
        <v>10448</v>
      </c>
      <c r="N44" s="74"/>
      <c r="O44" s="74"/>
      <c r="P44" s="122"/>
      <c r="Q44" s="123"/>
      <c r="R44" s="124"/>
      <c r="S44" s="71"/>
      <c r="T44" s="135"/>
      <c r="U44" s="136"/>
      <c r="V44" s="74"/>
      <c r="W44" s="553"/>
      <c r="X44" s="255"/>
      <c r="Y44" s="447"/>
      <c r="Z44" s="554"/>
      <c r="AA44" s="74"/>
      <c r="AB44" s="3"/>
      <c r="AC44" s="74"/>
      <c r="AD44" s="3"/>
      <c r="AE44" s="3"/>
      <c r="AF44" s="3"/>
      <c r="AG44" s="3"/>
      <c r="AH44" s="3"/>
      <c r="AI44" s="545"/>
      <c r="AJ44" s="3"/>
      <c r="AK44" s="3"/>
      <c r="AL44" s="3"/>
      <c r="AM44" s="3"/>
      <c r="AN44" s="3"/>
      <c r="AO44" s="3"/>
      <c r="AP44" s="3"/>
      <c r="AQ44" s="3"/>
      <c r="AR44" s="3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2:61" s="102" customFormat="1" x14ac:dyDescent="0.2">
      <c r="B45" s="50" t="s">
        <v>76</v>
      </c>
      <c r="C45" s="64"/>
      <c r="D45" s="66"/>
      <c r="E45" s="90" t="s">
        <v>79</v>
      </c>
      <c r="F45" s="63"/>
      <c r="G45" s="78"/>
      <c r="H45" s="122">
        <v>155502.66</v>
      </c>
      <c r="I45" s="187">
        <v>514.68600000000004</v>
      </c>
      <c r="J45" s="124">
        <f>H45/L45</f>
        <v>0.66114233236820963</v>
      </c>
      <c r="K45" s="125">
        <f>I45/M45</f>
        <v>0.46243126684636121</v>
      </c>
      <c r="L45" s="135">
        <v>235203</v>
      </c>
      <c r="M45" s="142">
        <v>1113</v>
      </c>
      <c r="N45" s="74"/>
      <c r="O45" s="74"/>
      <c r="P45" s="122">
        <v>282623.37</v>
      </c>
      <c r="Q45" s="123">
        <v>104845</v>
      </c>
      <c r="R45" s="124">
        <f>P45/T45</f>
        <v>0.65536157848847998</v>
      </c>
      <c r="S45" s="71">
        <f>Q45/U45</f>
        <v>0.46404117925634797</v>
      </c>
      <c r="T45" s="135">
        <v>431248</v>
      </c>
      <c r="U45" s="136">
        <v>225939</v>
      </c>
      <c r="V45" s="74"/>
      <c r="W45" s="553"/>
      <c r="X45" s="255"/>
      <c r="Y45" s="447"/>
      <c r="Z45" s="554"/>
      <c r="AA45" s="74"/>
      <c r="AB45" s="3"/>
      <c r="AC45" s="74"/>
      <c r="AD45" s="3"/>
      <c r="AE45" s="3"/>
      <c r="AF45" s="3"/>
      <c r="AG45" s="3"/>
      <c r="AH45" s="3"/>
      <c r="AI45" s="545"/>
      <c r="AJ45" s="3"/>
      <c r="AK45" s="3"/>
      <c r="AL45" s="3"/>
      <c r="AM45" s="3"/>
      <c r="AN45" s="3"/>
      <c r="AO45" s="3"/>
      <c r="AP45" s="3"/>
      <c r="AQ45" s="3"/>
      <c r="AR45" s="3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2:61" s="102" customFormat="1" hidden="1" x14ac:dyDescent="0.2">
      <c r="B46" s="50"/>
      <c r="C46" s="64"/>
      <c r="D46" s="66"/>
      <c r="E46" s="90" t="s">
        <v>80</v>
      </c>
      <c r="F46" s="63"/>
      <c r="G46" s="78"/>
      <c r="H46" s="122"/>
      <c r="I46" s="187"/>
      <c r="J46" s="124"/>
      <c r="K46" s="125"/>
      <c r="L46" s="135"/>
      <c r="M46" s="142"/>
      <c r="N46" s="74"/>
      <c r="O46" s="74"/>
      <c r="P46" s="122">
        <v>0</v>
      </c>
      <c r="Q46" s="123">
        <v>0</v>
      </c>
      <c r="R46" s="124"/>
      <c r="S46" s="71"/>
      <c r="T46" s="135"/>
      <c r="U46" s="136"/>
      <c r="V46" s="74"/>
      <c r="W46" s="553"/>
      <c r="X46" s="255"/>
      <c r="Y46" s="447"/>
      <c r="Z46" s="554"/>
      <c r="AA46" s="74"/>
      <c r="AB46" s="3"/>
      <c r="AC46" s="74"/>
      <c r="AD46" s="3"/>
      <c r="AE46" s="3"/>
      <c r="AF46" s="3"/>
      <c r="AG46" s="3"/>
      <c r="AH46" s="3"/>
      <c r="AI46" s="545"/>
      <c r="AJ46" s="3"/>
      <c r="AK46" s="3"/>
      <c r="AL46" s="3"/>
      <c r="AM46" s="3"/>
      <c r="AN46" s="3"/>
      <c r="AO46" s="3"/>
      <c r="AP46" s="3"/>
      <c r="AQ46" s="3"/>
      <c r="AR46" s="3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2:61" s="102" customFormat="1" x14ac:dyDescent="0.2">
      <c r="B47" s="50" t="s">
        <v>78</v>
      </c>
      <c r="C47" s="64"/>
      <c r="D47" s="66"/>
      <c r="E47" s="90" t="s">
        <v>82</v>
      </c>
      <c r="F47" s="63"/>
      <c r="G47" s="78"/>
      <c r="H47" s="122">
        <v>802683.59</v>
      </c>
      <c r="I47" s="187">
        <v>1800.9770000000001</v>
      </c>
      <c r="J47" s="124">
        <f>H47/L47</f>
        <v>0.68900706961285374</v>
      </c>
      <c r="K47" s="125">
        <f>I47/M47</f>
        <v>0.52217367352855903</v>
      </c>
      <c r="L47" s="135">
        <v>1164986</v>
      </c>
      <c r="M47" s="142">
        <v>3449</v>
      </c>
      <c r="N47" s="74"/>
      <c r="O47" s="74"/>
      <c r="P47" s="122">
        <v>90833.349999999977</v>
      </c>
      <c r="Q47" s="123">
        <v>41933</v>
      </c>
      <c r="R47" s="124">
        <f>P47/T47</f>
        <v>0.43892719769599492</v>
      </c>
      <c r="S47" s="71">
        <f>Q47/U47</f>
        <v>0.60763657440950591</v>
      </c>
      <c r="T47" s="135">
        <v>206944</v>
      </c>
      <c r="U47" s="136">
        <v>69010</v>
      </c>
      <c r="V47" s="74"/>
      <c r="W47" s="553"/>
      <c r="X47" s="255"/>
      <c r="Y47" s="447"/>
      <c r="Z47" s="554"/>
      <c r="AA47" s="74"/>
      <c r="AB47" s="3"/>
      <c r="AC47" s="74"/>
      <c r="AD47" s="3"/>
      <c r="AE47" s="3"/>
      <c r="AF47" s="3"/>
      <c r="AG47" s="3"/>
      <c r="AH47" s="3"/>
      <c r="AI47" s="545"/>
      <c r="AJ47" s="3"/>
      <c r="AK47" s="3"/>
      <c r="AL47" s="3"/>
      <c r="AM47" s="3"/>
      <c r="AN47" s="3"/>
      <c r="AO47" s="3"/>
      <c r="AP47" s="3"/>
      <c r="AQ47" s="3"/>
      <c r="AR47" s="3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2:61" s="102" customFormat="1" x14ac:dyDescent="0.2">
      <c r="B48" s="50" t="s">
        <v>81</v>
      </c>
      <c r="C48" s="64"/>
      <c r="D48" s="66"/>
      <c r="E48" s="90" t="s">
        <v>84</v>
      </c>
      <c r="F48" s="63"/>
      <c r="G48" s="78"/>
      <c r="H48" s="122"/>
      <c r="I48" s="212"/>
      <c r="J48" s="124"/>
      <c r="K48" s="125"/>
      <c r="L48" s="135"/>
      <c r="M48" s="142"/>
      <c r="N48" s="74"/>
      <c r="O48" s="74"/>
      <c r="P48" s="122"/>
      <c r="Q48" s="123"/>
      <c r="R48" s="124"/>
      <c r="S48" s="71"/>
      <c r="T48" s="135"/>
      <c r="U48" s="136"/>
      <c r="V48" s="74"/>
      <c r="W48" s="553"/>
      <c r="X48" s="255"/>
      <c r="Y48" s="447"/>
      <c r="Z48" s="554"/>
      <c r="AA48" s="74"/>
      <c r="AB48" s="3"/>
      <c r="AC48" s="74"/>
      <c r="AD48" s="3"/>
      <c r="AE48" s="3"/>
      <c r="AF48" s="3"/>
      <c r="AG48" s="3"/>
      <c r="AH48" s="3"/>
      <c r="AI48" s="545"/>
      <c r="AJ48" s="3"/>
      <c r="AK48" s="3"/>
      <c r="AL48" s="3"/>
      <c r="AM48" s="3"/>
      <c r="AN48" s="3"/>
      <c r="AO48" s="3"/>
      <c r="AP48" s="3"/>
      <c r="AQ48" s="3"/>
      <c r="AR48" s="3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2:61" s="102" customFormat="1" x14ac:dyDescent="0.2">
      <c r="B49" s="50" t="s">
        <v>83</v>
      </c>
      <c r="C49" s="64"/>
      <c r="D49" s="66"/>
      <c r="E49" s="90" t="s">
        <v>86</v>
      </c>
      <c r="F49" s="63"/>
      <c r="G49" s="78"/>
      <c r="H49" s="122">
        <v>2938969.28</v>
      </c>
      <c r="I49" s="187">
        <v>9941.52</v>
      </c>
      <c r="J49" s="124">
        <f>H49/L49</f>
        <v>0.92046615724695369</v>
      </c>
      <c r="K49" s="125">
        <f>I49/M49</f>
        <v>0.98989544956686248</v>
      </c>
      <c r="L49" s="135">
        <v>3192914</v>
      </c>
      <c r="M49" s="142">
        <v>10043</v>
      </c>
      <c r="N49" s="74"/>
      <c r="O49" s="74"/>
      <c r="P49" s="122">
        <v>84317.920000000013</v>
      </c>
      <c r="Q49" s="123">
        <v>1516</v>
      </c>
      <c r="R49" s="124">
        <f>P49/T49</f>
        <v>0.63271815882878224</v>
      </c>
      <c r="S49" s="71">
        <f>Q49/U49</f>
        <v>6.4496915549883002E-2</v>
      </c>
      <c r="T49" s="135">
        <v>133263</v>
      </c>
      <c r="U49" s="136">
        <v>23505</v>
      </c>
      <c r="V49" s="74"/>
      <c r="W49" s="553"/>
      <c r="X49" s="255"/>
      <c r="Y49" s="447"/>
      <c r="Z49" s="554"/>
      <c r="AA49" s="74"/>
      <c r="AB49" s="3"/>
      <c r="AC49" s="74"/>
      <c r="AD49" s="3"/>
      <c r="AE49" s="3"/>
      <c r="AF49" s="3"/>
      <c r="AG49" s="3"/>
      <c r="AH49" s="3"/>
      <c r="AI49" s="545"/>
      <c r="AJ49" s="3"/>
      <c r="AK49" s="3"/>
      <c r="AL49" s="3"/>
      <c r="AM49" s="3"/>
      <c r="AN49" s="3"/>
      <c r="AO49" s="3"/>
      <c r="AP49" s="3"/>
      <c r="AQ49" s="3"/>
      <c r="AR49" s="3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2:61" s="102" customFormat="1" x14ac:dyDescent="0.2">
      <c r="B50" s="50" t="s">
        <v>85</v>
      </c>
      <c r="C50" s="64"/>
      <c r="D50" s="66"/>
      <c r="E50" s="90" t="s">
        <v>88</v>
      </c>
      <c r="F50" s="63"/>
      <c r="G50" s="78"/>
      <c r="H50" s="122">
        <v>162988.41</v>
      </c>
      <c r="I50" s="187">
        <v>577.83600000000001</v>
      </c>
      <c r="J50" s="124">
        <f>H50/L50</f>
        <v>0.26553733590091982</v>
      </c>
      <c r="K50" s="125">
        <f>I50/M50</f>
        <v>0.2006375</v>
      </c>
      <c r="L50" s="135">
        <v>613806</v>
      </c>
      <c r="M50" s="142">
        <v>2880</v>
      </c>
      <c r="N50" s="74"/>
      <c r="O50" s="74"/>
      <c r="P50" s="122">
        <v>-292.11</v>
      </c>
      <c r="Q50" s="123">
        <v>0</v>
      </c>
      <c r="R50" s="124">
        <f>P50/T50</f>
        <v>-7.9425199847735061E-3</v>
      </c>
      <c r="S50" s="71"/>
      <c r="T50" s="135">
        <v>36778</v>
      </c>
      <c r="U50" s="136">
        <v>0</v>
      </c>
      <c r="V50" s="74"/>
      <c r="W50" s="553"/>
      <c r="X50" s="255"/>
      <c r="Y50" s="447"/>
      <c r="Z50" s="554"/>
      <c r="AA50" s="74"/>
      <c r="AB50" s="3"/>
      <c r="AC50" s="74"/>
      <c r="AD50" s="3"/>
      <c r="AE50" s="3"/>
      <c r="AF50" s="3"/>
      <c r="AG50" s="3"/>
      <c r="AH50" s="3"/>
      <c r="AI50" s="545"/>
      <c r="AJ50" s="3"/>
      <c r="AK50" s="3"/>
      <c r="AL50" s="3"/>
      <c r="AM50" s="3"/>
      <c r="AN50" s="3"/>
      <c r="AO50" s="3"/>
      <c r="AP50" s="3"/>
      <c r="AQ50" s="3"/>
      <c r="AR50" s="3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</row>
    <row r="51" spans="2:61" s="102" customFormat="1" hidden="1" x14ac:dyDescent="0.2">
      <c r="B51" s="50"/>
      <c r="C51" s="64"/>
      <c r="D51" s="66"/>
      <c r="E51" s="90" t="s">
        <v>89</v>
      </c>
      <c r="F51" s="63"/>
      <c r="G51" s="78"/>
      <c r="H51" s="122"/>
      <c r="I51" s="187"/>
      <c r="J51" s="124"/>
      <c r="K51" s="125"/>
      <c r="L51" s="135"/>
      <c r="M51" s="142"/>
      <c r="N51" s="74"/>
      <c r="O51" s="74"/>
      <c r="P51" s="122">
        <v>0</v>
      </c>
      <c r="Q51" s="123"/>
      <c r="R51" s="124"/>
      <c r="S51" s="71"/>
      <c r="T51" s="135"/>
      <c r="U51" s="136"/>
      <c r="V51" s="74"/>
      <c r="W51" s="553"/>
      <c r="X51" s="255"/>
      <c r="Y51" s="447"/>
      <c r="Z51" s="554"/>
      <c r="AA51" s="74"/>
      <c r="AB51" s="3"/>
      <c r="AC51" s="74"/>
      <c r="AD51" s="3"/>
      <c r="AE51" s="3"/>
      <c r="AF51" s="3"/>
      <c r="AG51" s="3"/>
      <c r="AH51" s="3"/>
      <c r="AI51" s="545"/>
      <c r="AJ51" s="3"/>
      <c r="AK51" s="3"/>
      <c r="AL51" s="3"/>
      <c r="AM51" s="3"/>
      <c r="AN51" s="3"/>
      <c r="AO51" s="3"/>
      <c r="AP51" s="3"/>
      <c r="AQ51" s="3"/>
      <c r="AR51" s="3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  <row r="52" spans="2:61" s="102" customFormat="1" x14ac:dyDescent="0.2">
      <c r="B52" s="50" t="s">
        <v>87</v>
      </c>
      <c r="C52" s="64"/>
      <c r="D52" s="66"/>
      <c r="E52" s="90" t="s">
        <v>91</v>
      </c>
      <c r="F52" s="63"/>
      <c r="G52" s="78"/>
      <c r="H52" s="122">
        <v>833863.29</v>
      </c>
      <c r="I52" s="187">
        <v>4591.2269999999999</v>
      </c>
      <c r="J52" s="124">
        <f>H52/L52</f>
        <v>0.4884583040688687</v>
      </c>
      <c r="K52" s="125">
        <f>I52/M52</f>
        <v>0.90041714061580702</v>
      </c>
      <c r="L52" s="135">
        <v>1707133</v>
      </c>
      <c r="M52" s="142">
        <v>5099</v>
      </c>
      <c r="N52" s="74"/>
      <c r="O52" s="74"/>
      <c r="P52" s="122">
        <v>63334.34</v>
      </c>
      <c r="Q52" s="123">
        <v>5968</v>
      </c>
      <c r="R52" s="124">
        <f>P52/T52</f>
        <v>7.1395538901871392E-2</v>
      </c>
      <c r="S52" s="71">
        <f>Q52/U52</f>
        <v>2.3112880551177137E-2</v>
      </c>
      <c r="T52" s="135">
        <v>887091</v>
      </c>
      <c r="U52" s="136">
        <v>258211</v>
      </c>
      <c r="V52" s="74"/>
      <c r="W52" s="553"/>
      <c r="X52" s="255"/>
      <c r="Y52" s="447"/>
      <c r="Z52" s="554"/>
      <c r="AA52" s="74"/>
      <c r="AB52" s="3"/>
      <c r="AC52" s="74"/>
      <c r="AD52" s="3"/>
      <c r="AE52" s="3"/>
      <c r="AF52" s="3"/>
      <c r="AG52" s="3"/>
      <c r="AH52" s="3"/>
      <c r="AI52" s="545"/>
      <c r="AJ52" s="3"/>
      <c r="AK52" s="3"/>
      <c r="AL52" s="3"/>
      <c r="AM52" s="3"/>
      <c r="AN52" s="3"/>
      <c r="AO52" s="3"/>
      <c r="AP52" s="3"/>
      <c r="AQ52" s="3"/>
      <c r="AR52" s="3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</row>
    <row r="53" spans="2:61" s="102" customFormat="1" hidden="1" x14ac:dyDescent="0.2">
      <c r="B53" s="50"/>
      <c r="C53" s="64"/>
      <c r="D53" s="66"/>
      <c r="E53" s="133" t="s">
        <v>92</v>
      </c>
      <c r="F53" s="63"/>
      <c r="G53" s="78"/>
      <c r="H53" s="122">
        <v>0</v>
      </c>
      <c r="I53" s="187">
        <v>0</v>
      </c>
      <c r="J53" s="124"/>
      <c r="K53" s="125"/>
      <c r="L53" s="135"/>
      <c r="M53" s="142"/>
      <c r="N53" s="74"/>
      <c r="O53" s="74"/>
      <c r="P53" s="122"/>
      <c r="Q53" s="123"/>
      <c r="R53" s="124"/>
      <c r="S53" s="71"/>
      <c r="T53" s="135"/>
      <c r="U53" s="136"/>
      <c r="V53" s="74"/>
      <c r="W53" s="553"/>
      <c r="X53" s="255"/>
      <c r="Y53" s="447"/>
      <c r="Z53" s="554"/>
      <c r="AA53" s="74"/>
      <c r="AB53" s="3"/>
      <c r="AC53" s="74"/>
      <c r="AD53" s="3"/>
      <c r="AE53" s="3"/>
      <c r="AF53" s="3"/>
      <c r="AG53" s="3"/>
      <c r="AH53" s="3"/>
      <c r="AI53" s="545"/>
      <c r="AJ53" s="3"/>
      <c r="AK53" s="3"/>
      <c r="AL53" s="3"/>
      <c r="AM53" s="3"/>
      <c r="AN53" s="3"/>
      <c r="AO53" s="3"/>
      <c r="AP53" s="3"/>
      <c r="AQ53" s="3"/>
      <c r="AR53" s="3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</row>
    <row r="54" spans="2:61" x14ac:dyDescent="0.2">
      <c r="B54" s="50" t="s">
        <v>90</v>
      </c>
      <c r="C54" s="64"/>
      <c r="D54" s="66"/>
      <c r="E54" s="66"/>
      <c r="F54" s="65"/>
      <c r="G54" s="67"/>
      <c r="H54" s="141"/>
      <c r="I54" s="213"/>
      <c r="J54" s="70"/>
      <c r="K54" s="71" t="str">
        <f t="shared" ref="K54:K55" si="6">IF(M54=0, " ", I54/M54)</f>
        <v xml:space="preserve"> </v>
      </c>
      <c r="L54" s="72"/>
      <c r="M54" s="73"/>
      <c r="N54" s="74"/>
      <c r="O54" s="74"/>
      <c r="P54" s="141"/>
      <c r="Q54" s="144"/>
      <c r="R54" s="70"/>
      <c r="S54" s="71"/>
      <c r="T54" s="72"/>
      <c r="U54" s="76"/>
      <c r="V54" s="74"/>
      <c r="W54" s="74"/>
      <c r="X54" s="74"/>
      <c r="Y54" s="447"/>
      <c r="Z54" s="554"/>
      <c r="AA54" s="74"/>
      <c r="AB54" s="74"/>
      <c r="AC54" s="74"/>
    </row>
    <row r="55" spans="2:61" x14ac:dyDescent="0.2">
      <c r="B55" s="50" t="s">
        <v>93</v>
      </c>
      <c r="C55" s="64"/>
      <c r="D55" s="1"/>
      <c r="E55" s="1"/>
      <c r="F55" s="145" t="s">
        <v>94</v>
      </c>
      <c r="G55" s="146"/>
      <c r="H55" s="147">
        <f>SUM(H36:H43)</f>
        <v>40428152.469999999</v>
      </c>
      <c r="I55" s="214">
        <f>SUM(I36:I43)</f>
        <v>171880.96900000001</v>
      </c>
      <c r="J55" s="215">
        <f>H55/L55</f>
        <v>0.95021292440768335</v>
      </c>
      <c r="K55" s="82">
        <f t="shared" si="6"/>
        <v>1.0307333409292621</v>
      </c>
      <c r="L55" s="83">
        <f>SUM(L36:L43)</f>
        <v>42546414</v>
      </c>
      <c r="M55" s="149">
        <f>SUM(M36:M43)</f>
        <v>166756</v>
      </c>
      <c r="N55" s="150"/>
      <c r="O55" s="150"/>
      <c r="P55" s="147">
        <f>SUM(P36:P43)</f>
        <v>2950497.41</v>
      </c>
      <c r="Q55" s="151">
        <f>SUM(Q36:Q43)</f>
        <v>1464896</v>
      </c>
      <c r="R55" s="81">
        <f>P55/T55</f>
        <v>0.6178751964302468</v>
      </c>
      <c r="S55" s="82">
        <f>Q55/U55</f>
        <v>0.88692077388574564</v>
      </c>
      <c r="T55" s="83">
        <f>SUM(T36:T43)</f>
        <v>4775232</v>
      </c>
      <c r="U55" s="152">
        <f>SUM(U36:U43)</f>
        <v>1651665</v>
      </c>
      <c r="V55" s="150"/>
      <c r="W55" s="540"/>
      <c r="X55" s="539"/>
      <c r="Y55" s="540"/>
      <c r="Z55" s="561"/>
      <c r="AA55" s="150"/>
      <c r="AB55" s="150"/>
      <c r="AC55" s="74"/>
    </row>
    <row r="56" spans="2:61" s="171" customFormat="1" x14ac:dyDescent="0.2">
      <c r="B56" s="154"/>
      <c r="C56" s="155"/>
      <c r="D56" s="156"/>
      <c r="E56" s="156"/>
      <c r="F56" s="216"/>
      <c r="G56" s="158"/>
      <c r="H56" s="166"/>
      <c r="I56" s="217"/>
      <c r="J56" s="161"/>
      <c r="K56" s="162"/>
      <c r="L56" s="163"/>
      <c r="M56" s="164"/>
      <c r="N56" s="165"/>
      <c r="O56" s="165"/>
      <c r="P56" s="166"/>
      <c r="Q56" s="218"/>
      <c r="R56" s="219"/>
      <c r="S56" s="162"/>
      <c r="T56" s="163"/>
      <c r="U56" s="169"/>
      <c r="V56" s="165"/>
      <c r="W56" s="542"/>
      <c r="X56" s="541"/>
      <c r="Y56" s="542"/>
      <c r="Z56" s="562"/>
      <c r="AA56" s="165"/>
      <c r="AB56" s="165"/>
      <c r="AC56" s="563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</row>
    <row r="57" spans="2:61" x14ac:dyDescent="0.2">
      <c r="B57" s="50"/>
      <c r="C57" s="220"/>
      <c r="D57" s="221"/>
      <c r="E57" s="221"/>
      <c r="F57" s="222" t="s">
        <v>95</v>
      </c>
      <c r="G57" s="146"/>
      <c r="H57" s="223"/>
      <c r="I57" s="224"/>
      <c r="J57" s="225"/>
      <c r="K57" s="226"/>
      <c r="L57" s="227"/>
      <c r="M57" s="228"/>
      <c r="N57" s="150"/>
      <c r="O57" s="150"/>
      <c r="P57" s="223"/>
      <c r="Q57" s="229"/>
      <c r="R57" s="230"/>
      <c r="S57" s="226"/>
      <c r="T57" s="227"/>
      <c r="U57" s="231"/>
      <c r="V57" s="150"/>
      <c r="W57" s="540"/>
      <c r="X57" s="539"/>
      <c r="Y57" s="540"/>
      <c r="Z57" s="561"/>
      <c r="AA57" s="150"/>
      <c r="AB57" s="150"/>
      <c r="AC57" s="74"/>
    </row>
    <row r="58" spans="2:61" x14ac:dyDescent="0.2">
      <c r="B58" s="50" t="s">
        <v>96</v>
      </c>
      <c r="C58" s="64">
        <v>249</v>
      </c>
      <c r="D58" s="185" t="s">
        <v>97</v>
      </c>
      <c r="E58" s="1"/>
      <c r="F58" s="185"/>
      <c r="G58" s="146"/>
      <c r="H58" s="68">
        <v>2169330.3699999996</v>
      </c>
      <c r="I58" s="75">
        <v>5322.6409999999996</v>
      </c>
      <c r="J58" s="232">
        <f t="shared" ref="J58:J59" si="7">IF(L58=0, " ", H58/L58)</f>
        <v>2.2174694134976196</v>
      </c>
      <c r="K58" s="71">
        <f>I58/M58</f>
        <v>0.99993255682885585</v>
      </c>
      <c r="L58" s="72">
        <v>978291</v>
      </c>
      <c r="M58" s="233">
        <v>5323</v>
      </c>
      <c r="N58" s="150"/>
      <c r="O58" s="150"/>
      <c r="P58" s="68">
        <v>403798.86</v>
      </c>
      <c r="Q58" s="234">
        <v>316885</v>
      </c>
      <c r="R58" s="124">
        <f>P58/T58</f>
        <v>2.1211376852323642</v>
      </c>
      <c r="S58" s="71">
        <f>Q58/U58</f>
        <v>1</v>
      </c>
      <c r="T58" s="72">
        <v>190369</v>
      </c>
      <c r="U58" s="235">
        <v>316885</v>
      </c>
      <c r="V58" s="150"/>
      <c r="W58" s="540"/>
      <c r="X58" s="539"/>
      <c r="Y58" s="540"/>
      <c r="Z58" s="561"/>
      <c r="AA58" s="150"/>
      <c r="AB58" s="150"/>
      <c r="AC58" s="74"/>
    </row>
    <row r="59" spans="2:61" x14ac:dyDescent="0.2">
      <c r="B59" s="50" t="s">
        <v>98</v>
      </c>
      <c r="C59" s="64">
        <v>249</v>
      </c>
      <c r="D59" s="185" t="s">
        <v>99</v>
      </c>
      <c r="E59" s="1"/>
      <c r="F59" s="185"/>
      <c r="G59" s="146"/>
      <c r="H59" s="68">
        <v>0</v>
      </c>
      <c r="I59" s="75">
        <v>0</v>
      </c>
      <c r="J59" s="236" t="str">
        <f t="shared" si="7"/>
        <v xml:space="preserve"> </v>
      </c>
      <c r="K59" s="71"/>
      <c r="L59" s="72">
        <v>0</v>
      </c>
      <c r="M59" s="233"/>
      <c r="N59" s="150"/>
      <c r="O59" s="150"/>
      <c r="P59" s="68">
        <v>0</v>
      </c>
      <c r="Q59" s="237">
        <v>0</v>
      </c>
      <c r="R59" s="81"/>
      <c r="S59" s="82"/>
      <c r="T59" s="83">
        <v>0</v>
      </c>
      <c r="U59" s="152"/>
      <c r="V59" s="150"/>
      <c r="W59" s="540"/>
      <c r="X59" s="539"/>
      <c r="Y59" s="540"/>
      <c r="Z59" s="561"/>
      <c r="AA59" s="150"/>
      <c r="AB59" s="150"/>
      <c r="AC59" s="74"/>
    </row>
    <row r="60" spans="2:61" x14ac:dyDescent="0.2">
      <c r="B60" s="50" t="s">
        <v>100</v>
      </c>
      <c r="C60" s="64"/>
      <c r="D60" s="1"/>
      <c r="E60" s="1"/>
      <c r="F60" s="185"/>
      <c r="G60" s="146"/>
      <c r="H60" s="141"/>
      <c r="I60" s="238"/>
      <c r="J60" s="232"/>
      <c r="K60" s="71"/>
      <c r="L60" s="72"/>
      <c r="M60" s="233"/>
      <c r="N60" s="150"/>
      <c r="O60" s="150"/>
      <c r="P60" s="147"/>
      <c r="Q60" s="237"/>
      <c r="R60" s="81"/>
      <c r="S60" s="82"/>
      <c r="T60" s="83"/>
      <c r="U60" s="152"/>
      <c r="V60" s="150"/>
      <c r="W60" s="540"/>
      <c r="X60" s="539"/>
      <c r="Y60" s="540"/>
      <c r="Z60" s="561"/>
      <c r="AA60" s="150"/>
      <c r="AB60" s="150"/>
      <c r="AC60" s="74"/>
    </row>
    <row r="61" spans="2:61" x14ac:dyDescent="0.2">
      <c r="B61" s="50" t="s">
        <v>101</v>
      </c>
      <c r="C61" s="64"/>
      <c r="D61" s="1"/>
      <c r="E61" s="1"/>
      <c r="F61" s="145" t="s">
        <v>102</v>
      </c>
      <c r="G61" s="146"/>
      <c r="H61" s="147">
        <f>SUM(H58:H59)</f>
        <v>2169330.3699999996</v>
      </c>
      <c r="I61" s="148">
        <f>SUM(I58:I60)</f>
        <v>5322.6409999999996</v>
      </c>
      <c r="J61" s="215">
        <f>H61/L61</f>
        <v>2.2174694134976196</v>
      </c>
      <c r="K61" s="82">
        <f>I61/M61</f>
        <v>0.99993255682885585</v>
      </c>
      <c r="L61" s="83">
        <f>SUM(L58:L59)</f>
        <v>978291</v>
      </c>
      <c r="M61" s="149">
        <f>SUM(M58:M59)</f>
        <v>5323</v>
      </c>
      <c r="N61" s="150"/>
      <c r="O61" s="150"/>
      <c r="P61" s="147">
        <f>SUM(P58:P59)</f>
        <v>403798.86</v>
      </c>
      <c r="Q61" s="237">
        <f>SUM(Q58:Q60)</f>
        <v>316885</v>
      </c>
      <c r="R61" s="81">
        <f>P61/T61</f>
        <v>2.1211376852323642</v>
      </c>
      <c r="S61" s="82">
        <f>Q61/U61</f>
        <v>1</v>
      </c>
      <c r="T61" s="83">
        <f>SUM(T58:T59)</f>
        <v>190369</v>
      </c>
      <c r="U61" s="152">
        <f>SUM(U58:U59)</f>
        <v>316885</v>
      </c>
      <c r="V61" s="150"/>
      <c r="W61" s="540"/>
      <c r="X61" s="539"/>
      <c r="Y61" s="540"/>
      <c r="Z61" s="561"/>
      <c r="AA61" s="150"/>
      <c r="AB61" s="150"/>
      <c r="AC61" s="74"/>
    </row>
    <row r="62" spans="2:61" s="171" customFormat="1" x14ac:dyDescent="0.2">
      <c r="B62" s="154"/>
      <c r="C62" s="155"/>
      <c r="D62" s="156"/>
      <c r="E62" s="156"/>
      <c r="F62" s="216"/>
      <c r="G62" s="158"/>
      <c r="H62" s="166"/>
      <c r="I62" s="160"/>
      <c r="J62" s="161"/>
      <c r="K62" s="162"/>
      <c r="L62" s="163"/>
      <c r="M62" s="164"/>
      <c r="N62" s="165"/>
      <c r="O62" s="165"/>
      <c r="P62" s="166"/>
      <c r="Q62" s="218"/>
      <c r="R62" s="219"/>
      <c r="S62" s="162"/>
      <c r="T62" s="163"/>
      <c r="U62" s="169"/>
      <c r="V62" s="165"/>
      <c r="W62" s="542"/>
      <c r="X62" s="541"/>
      <c r="Y62" s="542"/>
      <c r="Z62" s="562"/>
      <c r="AA62" s="165"/>
      <c r="AB62" s="165"/>
      <c r="AC62" s="563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</row>
    <row r="63" spans="2:61" s="253" customFormat="1" x14ac:dyDescent="0.2">
      <c r="B63" s="239"/>
      <c r="C63" s="240"/>
      <c r="D63" s="241"/>
      <c r="E63" s="241"/>
      <c r="F63" s="242" t="s">
        <v>103</v>
      </c>
      <c r="G63" s="189"/>
      <c r="H63" s="243"/>
      <c r="I63" s="244"/>
      <c r="J63" s="245"/>
      <c r="K63" s="244"/>
      <c r="L63" s="246"/>
      <c r="M63" s="247"/>
      <c r="N63" s="248"/>
      <c r="O63" s="248"/>
      <c r="P63" s="243"/>
      <c r="Q63" s="249"/>
      <c r="R63" s="245"/>
      <c r="S63" s="244"/>
      <c r="T63" s="250"/>
      <c r="U63" s="251"/>
      <c r="V63" s="248"/>
      <c r="W63" s="248"/>
      <c r="X63" s="248"/>
      <c r="Y63" s="248"/>
      <c r="Z63" s="248"/>
      <c r="AA63" s="248"/>
      <c r="AB63" s="248"/>
      <c r="AC63" s="74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477"/>
      <c r="AP63" s="477"/>
      <c r="AQ63" s="477"/>
      <c r="AR63" s="477"/>
      <c r="AS63" s="252"/>
      <c r="AT63" s="252"/>
      <c r="AU63" s="252"/>
      <c r="AV63" s="252"/>
      <c r="AW63" s="252"/>
      <c r="AX63" s="252"/>
      <c r="AY63" s="252"/>
      <c r="AZ63" s="252"/>
      <c r="BA63" s="252"/>
      <c r="BB63" s="252"/>
      <c r="BC63" s="252"/>
      <c r="BD63" s="252"/>
      <c r="BE63" s="252"/>
      <c r="BF63" s="252"/>
      <c r="BG63" s="252"/>
      <c r="BH63" s="252"/>
      <c r="BI63" s="252"/>
    </row>
    <row r="64" spans="2:61" s="254" customFormat="1" ht="13.5" x14ac:dyDescent="0.2">
      <c r="B64" s="50" t="s">
        <v>104</v>
      </c>
      <c r="C64" s="64">
        <v>254</v>
      </c>
      <c r="D64" s="63" t="s">
        <v>201</v>
      </c>
      <c r="E64" s="1"/>
      <c r="F64" s="63"/>
      <c r="G64" s="3"/>
      <c r="H64" s="68">
        <v>4032679.51</v>
      </c>
      <c r="I64" s="75">
        <v>15592.8</v>
      </c>
      <c r="J64" s="192">
        <f>IF(L64=0, " ", H64/L64)</f>
        <v>0.77551529038461531</v>
      </c>
      <c r="K64" s="71">
        <f>I64/M64</f>
        <v>0.99998717373180268</v>
      </c>
      <c r="L64" s="72">
        <v>5200000</v>
      </c>
      <c r="M64" s="76">
        <v>15593</v>
      </c>
      <c r="N64" s="255"/>
      <c r="O64" s="255"/>
      <c r="P64" s="141"/>
      <c r="Q64" s="144"/>
      <c r="R64" s="192"/>
      <c r="S64" s="71"/>
      <c r="T64" s="72"/>
      <c r="U64" s="76"/>
      <c r="V64" s="255"/>
      <c r="W64" s="255"/>
      <c r="X64" s="255"/>
      <c r="Y64" s="255"/>
      <c r="Z64" s="255"/>
      <c r="AA64" s="255"/>
      <c r="AB64" s="255"/>
      <c r="AC64" s="74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259"/>
      <c r="AP64" s="259"/>
      <c r="AQ64" s="259"/>
      <c r="AR64" s="259"/>
      <c r="AS64" s="256"/>
      <c r="AT64" s="256"/>
      <c r="AU64" s="256"/>
      <c r="AV64" s="256"/>
      <c r="AW64" s="256"/>
      <c r="AX64" s="256"/>
      <c r="AY64" s="256"/>
      <c r="AZ64" s="256"/>
      <c r="BA64" s="256"/>
      <c r="BB64" s="256"/>
      <c r="BC64" s="256"/>
      <c r="BD64" s="256"/>
      <c r="BE64" s="256"/>
      <c r="BF64" s="256"/>
      <c r="BG64" s="256"/>
      <c r="BH64" s="256"/>
      <c r="BI64" s="256"/>
    </row>
    <row r="65" spans="1:484" s="254" customFormat="1" x14ac:dyDescent="0.2">
      <c r="B65" s="50" t="s">
        <v>105</v>
      </c>
      <c r="C65" s="64"/>
      <c r="D65" s="63" t="s">
        <v>106</v>
      </c>
      <c r="E65" s="1"/>
      <c r="F65" s="63"/>
      <c r="G65" s="3"/>
      <c r="H65" s="68"/>
      <c r="I65" s="75"/>
      <c r="J65" s="192"/>
      <c r="K65" s="71"/>
      <c r="L65" s="72"/>
      <c r="M65" s="76"/>
      <c r="N65" s="255"/>
      <c r="O65" s="255"/>
      <c r="P65" s="68">
        <v>1749284.0599999998</v>
      </c>
      <c r="Q65" s="144"/>
      <c r="R65" s="192">
        <f>P65/T65</f>
        <v>1.259312148553106</v>
      </c>
      <c r="S65" s="71"/>
      <c r="T65" s="72">
        <v>1389079</v>
      </c>
      <c r="U65" s="76"/>
      <c r="V65" s="255"/>
      <c r="W65" s="255"/>
      <c r="X65" s="255"/>
      <c r="Y65" s="255"/>
      <c r="Z65" s="255"/>
      <c r="AA65" s="255"/>
      <c r="AB65" s="255"/>
      <c r="AC65" s="74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259"/>
      <c r="AP65" s="259"/>
      <c r="AQ65" s="259"/>
      <c r="AR65" s="259"/>
      <c r="AS65" s="256"/>
      <c r="AT65" s="256"/>
      <c r="AU65" s="256"/>
      <c r="AV65" s="256"/>
      <c r="AW65" s="256"/>
      <c r="AX65" s="256"/>
      <c r="AY65" s="256"/>
      <c r="AZ65" s="256"/>
      <c r="BA65" s="256"/>
      <c r="BB65" s="256"/>
      <c r="BC65" s="256"/>
      <c r="BD65" s="256"/>
      <c r="BE65" s="256"/>
      <c r="BF65" s="256"/>
      <c r="BG65" s="256"/>
      <c r="BH65" s="256"/>
      <c r="BI65" s="256"/>
    </row>
    <row r="66" spans="1:484" s="254" customFormat="1" x14ac:dyDescent="0.2">
      <c r="B66" s="50" t="s">
        <v>107</v>
      </c>
      <c r="C66" s="64">
        <v>292</v>
      </c>
      <c r="D66" s="63" t="s">
        <v>108</v>
      </c>
      <c r="E66" s="1"/>
      <c r="F66" s="63"/>
      <c r="G66" s="3"/>
      <c r="H66" s="68">
        <v>0</v>
      </c>
      <c r="I66" s="75">
        <v>42.451000000000001</v>
      </c>
      <c r="J66" s="192" t="str">
        <f>IF(L66=0, " ", H66/L66)</f>
        <v xml:space="preserve"> </v>
      </c>
      <c r="K66" s="71">
        <f>I66/M66</f>
        <v>2.8300666666666668E-2</v>
      </c>
      <c r="L66" s="72">
        <v>0</v>
      </c>
      <c r="M66" s="76">
        <v>1500</v>
      </c>
      <c r="N66" s="255"/>
      <c r="O66" s="255"/>
      <c r="P66" s="141"/>
      <c r="Q66" s="144"/>
      <c r="R66" s="192"/>
      <c r="S66" s="71"/>
      <c r="T66" s="72"/>
      <c r="U66" s="76"/>
      <c r="V66" s="255"/>
      <c r="W66" s="255"/>
      <c r="X66" s="255"/>
      <c r="Y66" s="255"/>
      <c r="Z66" s="255"/>
      <c r="AA66" s="255"/>
      <c r="AB66" s="255"/>
      <c r="AC66" s="74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259"/>
      <c r="AP66" s="259"/>
      <c r="AQ66" s="259"/>
      <c r="AR66" s="259"/>
      <c r="AS66" s="256"/>
      <c r="AT66" s="256"/>
      <c r="AU66" s="256"/>
      <c r="AV66" s="256"/>
      <c r="AW66" s="256"/>
      <c r="AX66" s="256"/>
      <c r="AY66" s="256"/>
      <c r="AZ66" s="256"/>
      <c r="BA66" s="256"/>
      <c r="BB66" s="256"/>
      <c r="BC66" s="256"/>
      <c r="BD66" s="256"/>
      <c r="BE66" s="256"/>
      <c r="BF66" s="256"/>
      <c r="BG66" s="256"/>
      <c r="BH66" s="256"/>
      <c r="BI66" s="256"/>
    </row>
    <row r="67" spans="1:484" s="254" customFormat="1" ht="9" customHeight="1" x14ac:dyDescent="0.2">
      <c r="B67" s="50" t="s">
        <v>109</v>
      </c>
      <c r="C67" s="64"/>
      <c r="D67" s="1"/>
      <c r="E67" s="1"/>
      <c r="F67" s="63"/>
      <c r="G67" s="3"/>
      <c r="H67" s="141"/>
      <c r="I67" s="144"/>
      <c r="J67" s="192"/>
      <c r="K67" s="71"/>
      <c r="L67" s="72"/>
      <c r="M67" s="76"/>
      <c r="N67" s="255"/>
      <c r="O67" s="255"/>
      <c r="P67" s="141"/>
      <c r="Q67" s="144"/>
      <c r="R67" s="192"/>
      <c r="S67" s="71"/>
      <c r="T67" s="72"/>
      <c r="U67" s="76"/>
      <c r="V67" s="255"/>
      <c r="W67" s="255"/>
      <c r="X67" s="255"/>
      <c r="Y67" s="255"/>
      <c r="Z67" s="255"/>
      <c r="AA67" s="255"/>
      <c r="AB67" s="255"/>
      <c r="AC67" s="74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259"/>
      <c r="AP67" s="259"/>
      <c r="AQ67" s="259"/>
      <c r="AR67" s="259"/>
      <c r="AS67" s="256"/>
      <c r="AT67" s="256"/>
      <c r="AU67" s="256"/>
      <c r="AV67" s="256"/>
      <c r="AW67" s="256"/>
      <c r="AX67" s="256"/>
      <c r="AY67" s="256"/>
      <c r="AZ67" s="256"/>
      <c r="BA67" s="256"/>
      <c r="BB67" s="256"/>
      <c r="BC67" s="256"/>
      <c r="BD67" s="256"/>
      <c r="BE67" s="256"/>
      <c r="BF67" s="256"/>
      <c r="BG67" s="256"/>
      <c r="BH67" s="256"/>
      <c r="BI67" s="256"/>
    </row>
    <row r="68" spans="1:484" s="254" customFormat="1" ht="13.5" thickBot="1" x14ac:dyDescent="0.25">
      <c r="B68" s="50" t="s">
        <v>110</v>
      </c>
      <c r="C68" s="64"/>
      <c r="D68" s="1"/>
      <c r="E68" s="1"/>
      <c r="F68" s="145" t="s">
        <v>111</v>
      </c>
      <c r="G68" s="3"/>
      <c r="H68" s="147">
        <f>SUM(H64:H66)</f>
        <v>4032679.51</v>
      </c>
      <c r="I68" s="148">
        <f>SUM(I64:I66)</f>
        <v>15635.250999999998</v>
      </c>
      <c r="J68" s="257">
        <f>H68/L68</f>
        <v>0.77551529038461531</v>
      </c>
      <c r="K68" s="71">
        <f>I68/M68</f>
        <v>0.9147166091382436</v>
      </c>
      <c r="L68" s="83">
        <f>SUM(L64:L66)</f>
        <v>5200000</v>
      </c>
      <c r="M68" s="86">
        <f>SUM(M64:M66)</f>
        <v>17093</v>
      </c>
      <c r="N68" s="255"/>
      <c r="O68" s="255"/>
      <c r="P68" s="147">
        <f>SUM(P64:P66)</f>
        <v>1749284.0599999998</v>
      </c>
      <c r="Q68" s="258"/>
      <c r="R68" s="257">
        <f>P68/T68</f>
        <v>1.259312148553106</v>
      </c>
      <c r="S68" s="82"/>
      <c r="T68" s="83">
        <f>SUM(T64:T66)</f>
        <v>1389079</v>
      </c>
      <c r="U68" s="86"/>
      <c r="V68" s="255"/>
      <c r="W68" s="255"/>
      <c r="X68" s="255"/>
      <c r="Y68" s="255"/>
      <c r="Z68" s="255"/>
      <c r="AA68" s="255"/>
      <c r="AB68" s="255"/>
      <c r="AC68" s="255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6"/>
      <c r="AT68" s="256"/>
      <c r="AU68" s="256"/>
      <c r="AV68" s="256"/>
      <c r="AW68" s="256"/>
      <c r="AX68" s="256"/>
      <c r="AY68" s="256"/>
      <c r="AZ68" s="256"/>
      <c r="BA68" s="256"/>
      <c r="BB68" s="256"/>
      <c r="BC68" s="256"/>
      <c r="BD68" s="256"/>
      <c r="BE68" s="256"/>
      <c r="BF68" s="256"/>
      <c r="BG68" s="256"/>
      <c r="BH68" s="256"/>
      <c r="BI68" s="256"/>
    </row>
    <row r="69" spans="1:484" s="278" customFormat="1" ht="13.5" thickBot="1" x14ac:dyDescent="0.25">
      <c r="A69" s="260"/>
      <c r="B69" s="261"/>
      <c r="C69" s="262"/>
      <c r="D69" s="263"/>
      <c r="E69" s="263"/>
      <c r="F69" s="264"/>
      <c r="G69" s="265"/>
      <c r="H69" s="266"/>
      <c r="I69" s="267"/>
      <c r="J69" s="268"/>
      <c r="K69" s="269"/>
      <c r="L69" s="270"/>
      <c r="M69" s="271"/>
      <c r="N69" s="272"/>
      <c r="O69" s="273"/>
      <c r="P69" s="274"/>
      <c r="Q69" s="275"/>
      <c r="R69" s="268"/>
      <c r="S69" s="276"/>
      <c r="T69" s="270"/>
      <c r="U69" s="568"/>
      <c r="V69" s="272"/>
      <c r="W69" s="273"/>
      <c r="X69" s="273"/>
      <c r="Y69" s="273"/>
      <c r="Z69" s="273"/>
      <c r="AA69" s="273"/>
      <c r="AB69" s="273"/>
      <c r="AC69" s="273"/>
      <c r="AD69" s="277"/>
      <c r="AE69" s="277"/>
      <c r="AF69" s="277"/>
      <c r="AG69" s="277"/>
      <c r="AH69" s="277"/>
      <c r="AI69" s="277"/>
      <c r="AJ69" s="277"/>
      <c r="AK69" s="277"/>
      <c r="AL69" s="277"/>
      <c r="AM69" s="277"/>
      <c r="AN69" s="277"/>
      <c r="AO69" s="277"/>
      <c r="AP69" s="277"/>
      <c r="AQ69" s="277"/>
      <c r="AR69" s="277"/>
      <c r="AS69" s="260"/>
      <c r="AT69" s="260"/>
      <c r="AU69" s="260"/>
      <c r="AV69" s="260"/>
      <c r="AW69" s="260"/>
      <c r="AX69" s="260"/>
      <c r="AY69" s="260"/>
      <c r="AZ69" s="260"/>
      <c r="BA69" s="260"/>
      <c r="BB69" s="260"/>
      <c r="BC69" s="260"/>
      <c r="BD69" s="260"/>
      <c r="BE69" s="260"/>
      <c r="BF69" s="260"/>
      <c r="BG69" s="260"/>
      <c r="BH69" s="260"/>
      <c r="BI69" s="260"/>
      <c r="BJ69" s="260"/>
      <c r="BK69" s="260"/>
      <c r="BL69" s="260"/>
      <c r="BM69" s="260"/>
      <c r="BN69" s="260"/>
      <c r="BO69" s="260"/>
      <c r="BP69" s="260"/>
      <c r="BQ69" s="260"/>
      <c r="BR69" s="260"/>
      <c r="BS69" s="260"/>
      <c r="BT69" s="260"/>
      <c r="BU69" s="260"/>
      <c r="BV69" s="260"/>
      <c r="BW69" s="260"/>
      <c r="BX69" s="260"/>
      <c r="BY69" s="260"/>
      <c r="BZ69" s="260"/>
      <c r="CA69" s="260"/>
      <c r="CB69" s="260"/>
      <c r="CC69" s="260"/>
      <c r="CD69" s="260"/>
      <c r="CE69" s="260"/>
      <c r="CF69" s="260"/>
      <c r="CG69" s="260"/>
      <c r="CH69" s="260"/>
      <c r="CI69" s="260"/>
      <c r="CJ69" s="260"/>
      <c r="CK69" s="260"/>
      <c r="CL69" s="260"/>
      <c r="CM69" s="260"/>
      <c r="CN69" s="260"/>
      <c r="CO69" s="260"/>
      <c r="CP69" s="260"/>
      <c r="CQ69" s="260"/>
      <c r="CR69" s="260"/>
      <c r="CS69" s="260"/>
      <c r="CT69" s="260"/>
      <c r="CU69" s="260"/>
      <c r="CV69" s="260"/>
      <c r="CW69" s="260"/>
      <c r="CX69" s="260"/>
      <c r="CY69" s="260"/>
      <c r="CZ69" s="260"/>
      <c r="DA69" s="260"/>
      <c r="DB69" s="260"/>
      <c r="DC69" s="260"/>
      <c r="DD69" s="260"/>
      <c r="DE69" s="260"/>
      <c r="DF69" s="260"/>
      <c r="DG69" s="260"/>
      <c r="DH69" s="260"/>
      <c r="DI69" s="260"/>
      <c r="DJ69" s="260"/>
      <c r="DK69" s="260"/>
      <c r="DL69" s="260"/>
      <c r="DM69" s="260"/>
      <c r="DN69" s="260"/>
      <c r="DO69" s="260"/>
      <c r="DP69" s="260"/>
      <c r="DQ69" s="260"/>
      <c r="DR69" s="260"/>
      <c r="DS69" s="260"/>
      <c r="DT69" s="260"/>
      <c r="DU69" s="260"/>
      <c r="DV69" s="260"/>
      <c r="DW69" s="260"/>
      <c r="DX69" s="260"/>
      <c r="DY69" s="260"/>
      <c r="DZ69" s="260"/>
      <c r="EA69" s="260"/>
      <c r="EB69" s="260"/>
      <c r="EC69" s="260"/>
      <c r="ED69" s="260"/>
      <c r="EE69" s="260"/>
      <c r="EF69" s="260"/>
      <c r="EG69" s="260"/>
      <c r="EH69" s="260"/>
      <c r="EI69" s="260"/>
      <c r="EJ69" s="260"/>
      <c r="EK69" s="260"/>
      <c r="EL69" s="260"/>
      <c r="EM69" s="260"/>
      <c r="EN69" s="260"/>
      <c r="EO69" s="260"/>
      <c r="EP69" s="260"/>
      <c r="EQ69" s="260"/>
      <c r="ER69" s="260"/>
      <c r="ES69" s="260"/>
      <c r="ET69" s="260"/>
      <c r="EU69" s="260"/>
      <c r="EV69" s="260"/>
      <c r="EW69" s="260"/>
      <c r="EX69" s="260"/>
      <c r="EY69" s="260"/>
      <c r="EZ69" s="260"/>
      <c r="FA69" s="260"/>
      <c r="FB69" s="260"/>
      <c r="FC69" s="260"/>
      <c r="FD69" s="260"/>
      <c r="FE69" s="260"/>
      <c r="FF69" s="260"/>
      <c r="FG69" s="260"/>
      <c r="FH69" s="260"/>
      <c r="FI69" s="260"/>
      <c r="FJ69" s="260"/>
      <c r="FK69" s="260"/>
      <c r="FL69" s="260"/>
      <c r="FM69" s="260"/>
      <c r="FN69" s="260"/>
      <c r="FO69" s="260"/>
      <c r="FP69" s="260"/>
      <c r="FQ69" s="260"/>
      <c r="FR69" s="260"/>
      <c r="FS69" s="260"/>
      <c r="FT69" s="260"/>
      <c r="FU69" s="260"/>
      <c r="FV69" s="260"/>
      <c r="FW69" s="260"/>
      <c r="FX69" s="260"/>
      <c r="FY69" s="260"/>
      <c r="FZ69" s="260"/>
      <c r="GA69" s="260"/>
      <c r="GB69" s="260"/>
      <c r="GC69" s="260"/>
      <c r="GD69" s="260"/>
      <c r="GE69" s="260"/>
      <c r="GF69" s="260"/>
      <c r="GG69" s="260"/>
      <c r="GH69" s="260"/>
      <c r="GI69" s="260"/>
      <c r="GJ69" s="260"/>
      <c r="GK69" s="260"/>
      <c r="GL69" s="260"/>
      <c r="GM69" s="260"/>
      <c r="GN69" s="260"/>
      <c r="GO69" s="260"/>
      <c r="GP69" s="260"/>
      <c r="GQ69" s="260"/>
      <c r="GR69" s="260"/>
      <c r="GS69" s="260"/>
      <c r="GT69" s="260"/>
      <c r="GU69" s="260"/>
      <c r="GV69" s="260"/>
      <c r="GW69" s="260"/>
      <c r="GX69" s="260"/>
      <c r="GY69" s="260"/>
      <c r="GZ69" s="260"/>
      <c r="HA69" s="260"/>
      <c r="HB69" s="260"/>
      <c r="HC69" s="260"/>
      <c r="HD69" s="260"/>
      <c r="HE69" s="260"/>
      <c r="HF69" s="260"/>
      <c r="HG69" s="260"/>
      <c r="HH69" s="260"/>
      <c r="HI69" s="260"/>
      <c r="HJ69" s="260"/>
      <c r="HK69" s="260"/>
      <c r="HL69" s="260"/>
      <c r="HM69" s="260"/>
      <c r="HN69" s="260"/>
      <c r="HO69" s="260"/>
      <c r="HP69" s="260"/>
      <c r="HQ69" s="260"/>
      <c r="HR69" s="260"/>
      <c r="HS69" s="260"/>
      <c r="HT69" s="260"/>
      <c r="HU69" s="260"/>
      <c r="HV69" s="260"/>
      <c r="HW69" s="260"/>
      <c r="HX69" s="260"/>
      <c r="HY69" s="260"/>
      <c r="HZ69" s="260"/>
      <c r="IA69" s="260"/>
      <c r="IB69" s="260"/>
      <c r="IC69" s="260"/>
      <c r="ID69" s="260"/>
      <c r="IE69" s="260"/>
      <c r="IF69" s="260"/>
      <c r="IG69" s="260"/>
      <c r="IH69" s="260"/>
      <c r="II69" s="260"/>
      <c r="IJ69" s="260"/>
      <c r="IK69" s="260"/>
      <c r="IL69" s="260"/>
      <c r="IM69" s="260"/>
      <c r="IN69" s="260"/>
      <c r="IO69" s="260"/>
      <c r="IP69" s="260"/>
      <c r="IQ69" s="260"/>
      <c r="IR69" s="260"/>
      <c r="IS69" s="260"/>
      <c r="IT69" s="260"/>
      <c r="IU69" s="260"/>
      <c r="IV69" s="260"/>
      <c r="IW69" s="260"/>
      <c r="IX69" s="260"/>
      <c r="IY69" s="260"/>
      <c r="IZ69" s="260"/>
      <c r="JA69" s="260"/>
      <c r="JB69" s="260"/>
      <c r="JC69" s="260"/>
      <c r="JD69" s="260"/>
      <c r="JE69" s="260"/>
      <c r="JF69" s="260"/>
      <c r="JG69" s="260"/>
      <c r="JH69" s="260"/>
      <c r="JI69" s="260"/>
      <c r="JJ69" s="260"/>
      <c r="JK69" s="260"/>
      <c r="JL69" s="260"/>
      <c r="JM69" s="260"/>
      <c r="JN69" s="260"/>
      <c r="JO69" s="260"/>
      <c r="JP69" s="260"/>
      <c r="JQ69" s="260"/>
      <c r="JR69" s="260"/>
      <c r="JS69" s="260"/>
      <c r="JT69" s="260"/>
      <c r="JU69" s="260"/>
      <c r="JV69" s="260"/>
      <c r="JW69" s="260"/>
      <c r="JX69" s="260"/>
      <c r="JY69" s="260"/>
      <c r="JZ69" s="260"/>
      <c r="KA69" s="260"/>
      <c r="KB69" s="260"/>
      <c r="KC69" s="260"/>
      <c r="KD69" s="260"/>
      <c r="KE69" s="260"/>
      <c r="KF69" s="260"/>
      <c r="KG69" s="260"/>
      <c r="KH69" s="260"/>
      <c r="KI69" s="260"/>
      <c r="KJ69" s="260"/>
      <c r="KK69" s="260"/>
      <c r="KL69" s="260"/>
      <c r="KM69" s="260"/>
      <c r="KN69" s="260"/>
      <c r="KO69" s="260"/>
      <c r="KP69" s="260"/>
      <c r="KQ69" s="260"/>
      <c r="KR69" s="260"/>
      <c r="KS69" s="260"/>
      <c r="KT69" s="260"/>
      <c r="KU69" s="260"/>
      <c r="KV69" s="260"/>
      <c r="KW69" s="260"/>
      <c r="KX69" s="260"/>
      <c r="KY69" s="260"/>
      <c r="KZ69" s="260"/>
      <c r="LA69" s="260"/>
      <c r="LB69" s="260"/>
      <c r="LC69" s="260"/>
      <c r="LD69" s="260"/>
      <c r="LE69" s="260"/>
      <c r="LF69" s="260"/>
      <c r="LG69" s="260"/>
      <c r="LH69" s="260"/>
      <c r="LI69" s="260"/>
      <c r="LJ69" s="260"/>
      <c r="LK69" s="260"/>
      <c r="LL69" s="260"/>
      <c r="LM69" s="260"/>
      <c r="LN69" s="260"/>
      <c r="LO69" s="260"/>
      <c r="LP69" s="260"/>
      <c r="LQ69" s="260"/>
      <c r="LR69" s="260"/>
      <c r="LS69" s="260"/>
      <c r="LT69" s="260"/>
      <c r="LU69" s="260"/>
      <c r="LV69" s="260"/>
      <c r="LW69" s="260"/>
      <c r="LX69" s="260"/>
      <c r="LY69" s="260"/>
      <c r="LZ69" s="260"/>
      <c r="MA69" s="260"/>
      <c r="MB69" s="260"/>
      <c r="MC69" s="260"/>
      <c r="MD69" s="260"/>
      <c r="ME69" s="260"/>
      <c r="MF69" s="260"/>
      <c r="MG69" s="260"/>
      <c r="MH69" s="260"/>
      <c r="MI69" s="260"/>
      <c r="MJ69" s="260"/>
      <c r="MK69" s="260"/>
      <c r="ML69" s="260"/>
      <c r="MM69" s="260"/>
      <c r="MN69" s="260"/>
      <c r="MO69" s="260"/>
      <c r="MP69" s="260"/>
      <c r="MQ69" s="260"/>
      <c r="MR69" s="260"/>
      <c r="MS69" s="260"/>
      <c r="MT69" s="260"/>
      <c r="MU69" s="260"/>
      <c r="MV69" s="260"/>
      <c r="MW69" s="260"/>
      <c r="MX69" s="260"/>
      <c r="MY69" s="260"/>
      <c r="MZ69" s="260"/>
      <c r="NA69" s="260"/>
      <c r="NB69" s="260"/>
      <c r="NC69" s="260"/>
      <c r="ND69" s="260"/>
      <c r="NE69" s="260"/>
      <c r="NF69" s="260"/>
      <c r="NG69" s="260"/>
      <c r="NH69" s="260"/>
      <c r="NI69" s="260"/>
      <c r="NJ69" s="260"/>
      <c r="NK69" s="260"/>
      <c r="NL69" s="260"/>
      <c r="NM69" s="260"/>
      <c r="NN69" s="260"/>
      <c r="NO69" s="260"/>
      <c r="NP69" s="260"/>
      <c r="NQ69" s="260"/>
      <c r="NR69" s="260"/>
      <c r="NS69" s="260"/>
      <c r="NT69" s="260"/>
      <c r="NU69" s="260"/>
      <c r="NV69" s="260"/>
      <c r="NW69" s="260"/>
      <c r="NX69" s="260"/>
      <c r="NY69" s="260"/>
      <c r="NZ69" s="260"/>
      <c r="OA69" s="260"/>
      <c r="OB69" s="260"/>
      <c r="OC69" s="260"/>
      <c r="OD69" s="260"/>
      <c r="OE69" s="260"/>
      <c r="OF69" s="260"/>
      <c r="OG69" s="260"/>
      <c r="OH69" s="260"/>
      <c r="OI69" s="260"/>
      <c r="OJ69" s="260"/>
      <c r="OK69" s="260"/>
      <c r="OL69" s="260"/>
      <c r="OM69" s="260"/>
      <c r="ON69" s="260"/>
      <c r="OO69" s="260"/>
      <c r="OP69" s="260"/>
      <c r="OQ69" s="260"/>
      <c r="OR69" s="260"/>
      <c r="OS69" s="260"/>
      <c r="OT69" s="260"/>
      <c r="OU69" s="260"/>
      <c r="OV69" s="260"/>
      <c r="OW69" s="260"/>
      <c r="OX69" s="260"/>
      <c r="OY69" s="260"/>
      <c r="OZ69" s="260"/>
      <c r="PA69" s="260"/>
      <c r="PB69" s="260"/>
      <c r="PC69" s="260"/>
      <c r="PD69" s="260"/>
      <c r="PE69" s="260"/>
      <c r="PF69" s="260"/>
      <c r="PG69" s="260"/>
      <c r="PH69" s="260"/>
      <c r="PI69" s="260"/>
      <c r="PJ69" s="260"/>
      <c r="PK69" s="260"/>
      <c r="PL69" s="260"/>
      <c r="PM69" s="260"/>
      <c r="PN69" s="260"/>
      <c r="PO69" s="260"/>
      <c r="PP69" s="260"/>
      <c r="PQ69" s="260"/>
      <c r="PR69" s="260"/>
      <c r="PS69" s="260"/>
      <c r="PT69" s="260"/>
      <c r="PU69" s="260"/>
      <c r="PV69" s="260"/>
      <c r="PW69" s="260"/>
      <c r="PX69" s="260"/>
      <c r="PY69" s="260"/>
      <c r="PZ69" s="260"/>
      <c r="QA69" s="260"/>
      <c r="QB69" s="260"/>
      <c r="QC69" s="260"/>
      <c r="QD69" s="260"/>
      <c r="QE69" s="260"/>
      <c r="QF69" s="260"/>
      <c r="QG69" s="260"/>
      <c r="QH69" s="260"/>
      <c r="QI69" s="260"/>
      <c r="QJ69" s="260"/>
      <c r="QK69" s="260"/>
      <c r="QL69" s="260"/>
      <c r="QM69" s="260"/>
      <c r="QN69" s="260"/>
      <c r="QO69" s="260"/>
      <c r="QP69" s="260"/>
      <c r="QQ69" s="260"/>
      <c r="QR69" s="260"/>
      <c r="QS69" s="260"/>
      <c r="QT69" s="260"/>
      <c r="QU69" s="260"/>
      <c r="QV69" s="260"/>
      <c r="QW69" s="260"/>
      <c r="QX69" s="260"/>
      <c r="QY69" s="260"/>
      <c r="QZ69" s="260"/>
      <c r="RA69" s="260"/>
      <c r="RB69" s="260"/>
      <c r="RC69" s="260"/>
      <c r="RD69" s="260"/>
      <c r="RE69" s="260"/>
      <c r="RF69" s="260"/>
      <c r="RG69" s="260"/>
      <c r="RH69" s="260"/>
      <c r="RI69" s="260"/>
      <c r="RJ69" s="260"/>
      <c r="RK69" s="260"/>
      <c r="RL69" s="260"/>
      <c r="RM69" s="260"/>
      <c r="RN69" s="260"/>
      <c r="RO69" s="260"/>
      <c r="RP69" s="260"/>
    </row>
    <row r="70" spans="1:484" s="254" customFormat="1" x14ac:dyDescent="0.2">
      <c r="B70" s="50"/>
      <c r="C70" s="256"/>
      <c r="D70" s="1"/>
      <c r="E70" s="1"/>
      <c r="F70" s="279"/>
      <c r="G70" s="3"/>
      <c r="H70" s="280"/>
      <c r="I70" s="148"/>
      <c r="J70" s="82"/>
      <c r="K70" s="71"/>
      <c r="L70" s="153"/>
      <c r="M70" s="151"/>
      <c r="N70" s="255"/>
      <c r="O70" s="255"/>
      <c r="P70" s="280"/>
      <c r="Q70" s="258"/>
      <c r="R70" s="82"/>
      <c r="S70" s="82"/>
      <c r="T70" s="153"/>
      <c r="U70" s="151"/>
      <c r="V70" s="255"/>
      <c r="W70" s="255"/>
      <c r="X70" s="255"/>
      <c r="Y70" s="255"/>
      <c r="Z70" s="255"/>
      <c r="AA70" s="255"/>
      <c r="AB70" s="255"/>
      <c r="AC70" s="255"/>
      <c r="AD70" s="259"/>
      <c r="AE70" s="259"/>
      <c r="AF70" s="259"/>
      <c r="AG70" s="259"/>
      <c r="AH70" s="259"/>
      <c r="AI70" s="259"/>
      <c r="AJ70" s="259"/>
      <c r="AK70" s="259"/>
      <c r="AL70" s="259"/>
      <c r="AM70" s="259"/>
      <c r="AN70" s="259"/>
      <c r="AO70" s="259"/>
      <c r="AP70" s="259"/>
      <c r="AQ70" s="259"/>
      <c r="AR70" s="259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</row>
    <row r="71" spans="1:484" s="254" customFormat="1" ht="14.25" x14ac:dyDescent="0.2">
      <c r="B71" s="50"/>
      <c r="C71" s="281" t="s">
        <v>202</v>
      </c>
      <c r="D71" s="1"/>
      <c r="E71" s="1"/>
      <c r="F71" s="279"/>
      <c r="G71" s="3"/>
      <c r="H71" s="280"/>
      <c r="I71" s="148"/>
      <c r="J71" s="82"/>
      <c r="K71" s="71"/>
      <c r="L71" s="153"/>
      <c r="M71" s="151"/>
      <c r="N71" s="255"/>
      <c r="O71" s="255"/>
      <c r="P71" s="280"/>
      <c r="Q71" s="258"/>
      <c r="R71" s="82"/>
      <c r="S71" s="82"/>
      <c r="T71" s="153"/>
      <c r="U71" s="151"/>
      <c r="V71" s="255"/>
      <c r="W71" s="255"/>
      <c r="X71" s="255"/>
      <c r="Y71" s="255"/>
      <c r="Z71" s="255"/>
      <c r="AA71" s="255"/>
      <c r="AB71" s="255"/>
      <c r="AC71" s="255"/>
      <c r="AD71" s="259"/>
      <c r="AE71" s="259"/>
      <c r="AF71" s="259"/>
      <c r="AG71" s="259"/>
      <c r="AH71" s="259"/>
      <c r="AI71" s="259"/>
      <c r="AJ71" s="259"/>
      <c r="AK71" s="259"/>
      <c r="AL71" s="259"/>
      <c r="AM71" s="259"/>
      <c r="AN71" s="259"/>
      <c r="AO71" s="259"/>
      <c r="AP71" s="259"/>
      <c r="AQ71" s="259"/>
      <c r="AR71" s="259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</row>
    <row r="72" spans="1:484" s="254" customFormat="1" ht="4.5" customHeight="1" thickBot="1" x14ac:dyDescent="0.25">
      <c r="B72" s="50"/>
      <c r="C72" s="282"/>
      <c r="D72" s="283"/>
      <c r="E72" s="283"/>
      <c r="F72" s="284"/>
      <c r="G72" s="3"/>
      <c r="H72" s="285"/>
      <c r="I72" s="286"/>
      <c r="J72" s="287"/>
      <c r="K72" s="288"/>
      <c r="L72" s="289"/>
      <c r="M72" s="290"/>
      <c r="N72" s="255"/>
      <c r="O72" s="255"/>
      <c r="P72" s="285"/>
      <c r="Q72" s="291"/>
      <c r="R72" s="287"/>
      <c r="S72" s="287"/>
      <c r="T72" s="289"/>
      <c r="U72" s="290"/>
      <c r="V72" s="255"/>
      <c r="W72" s="255"/>
      <c r="X72" s="255"/>
      <c r="Y72" s="255"/>
      <c r="Z72" s="255"/>
      <c r="AA72" s="255"/>
      <c r="AB72" s="255"/>
      <c r="AC72" s="255"/>
      <c r="AD72" s="259"/>
      <c r="AE72" s="259"/>
      <c r="AF72" s="259"/>
      <c r="AG72" s="259"/>
      <c r="AH72" s="259"/>
      <c r="AI72" s="259"/>
      <c r="AJ72" s="259"/>
      <c r="AK72" s="259"/>
      <c r="AL72" s="259"/>
      <c r="AM72" s="259"/>
      <c r="AN72" s="259"/>
      <c r="AO72" s="259"/>
      <c r="AP72" s="259"/>
      <c r="AQ72" s="259"/>
      <c r="AR72" s="259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</row>
    <row r="73" spans="1:484" ht="18" customHeight="1" x14ac:dyDescent="0.2">
      <c r="B73" s="570" t="s">
        <v>112</v>
      </c>
      <c r="C73" s="292"/>
      <c r="D73" s="293"/>
      <c r="E73" s="293"/>
      <c r="F73" s="294" t="s">
        <v>113</v>
      </c>
      <c r="G73" s="295"/>
      <c r="H73" s="296">
        <f>H130</f>
        <v>101005553.20000002</v>
      </c>
      <c r="I73" s="297">
        <f t="shared" ref="I73:M73" si="8">I130</f>
        <v>318316.36</v>
      </c>
      <c r="J73" s="298">
        <f t="shared" si="8"/>
        <v>0</v>
      </c>
      <c r="K73" s="299">
        <f t="shared" si="8"/>
        <v>0</v>
      </c>
      <c r="L73" s="298">
        <f t="shared" si="8"/>
        <v>103453206</v>
      </c>
      <c r="M73" s="300">
        <f t="shared" si="8"/>
        <v>309934</v>
      </c>
      <c r="N73" s="301"/>
      <c r="O73" s="301"/>
      <c r="P73" s="296">
        <f>P130</f>
        <v>14721637.930000002</v>
      </c>
      <c r="Q73" s="297">
        <f t="shared" ref="Q73:T73" si="9">Q130</f>
        <v>3613600</v>
      </c>
      <c r="R73" s="298">
        <f t="shared" si="9"/>
        <v>0</v>
      </c>
      <c r="S73" s="299">
        <f t="shared" si="9"/>
        <v>0</v>
      </c>
      <c r="T73" s="298">
        <f t="shared" si="9"/>
        <v>14687619</v>
      </c>
      <c r="U73" s="300">
        <f>U130</f>
        <v>3527458</v>
      </c>
      <c r="V73" s="301"/>
      <c r="W73" s="547"/>
      <c r="X73" s="546"/>
      <c r="Y73" s="547"/>
      <c r="Z73" s="546"/>
      <c r="AA73" s="301"/>
      <c r="AB73" s="301"/>
      <c r="AC73" s="301"/>
      <c r="AD73" s="303"/>
      <c r="AS73" s="304"/>
    </row>
    <row r="74" spans="1:484" ht="14.25" customHeight="1" x14ac:dyDescent="0.2">
      <c r="B74" s="570"/>
      <c r="C74" s="305"/>
      <c r="D74" s="306"/>
      <c r="E74" s="306"/>
      <c r="F74" s="307" t="s">
        <v>114</v>
      </c>
      <c r="G74" s="146"/>
      <c r="H74" s="308"/>
      <c r="I74" s="309">
        <f>I131</f>
        <v>36.337484018264838</v>
      </c>
      <c r="J74" s="310"/>
      <c r="K74" s="311"/>
      <c r="L74" s="312"/>
      <c r="M74" s="313">
        <f>M131</f>
        <v>35.380593607305933</v>
      </c>
      <c r="N74" s="314"/>
      <c r="O74" s="314"/>
      <c r="P74" s="308"/>
      <c r="Q74" s="309"/>
      <c r="R74" s="310"/>
      <c r="S74" s="311"/>
      <c r="T74" s="312"/>
      <c r="U74" s="313"/>
      <c r="V74" s="314"/>
      <c r="W74" s="314"/>
      <c r="X74" s="314"/>
      <c r="Y74" s="314"/>
      <c r="Z74" s="314"/>
      <c r="AA74" s="314"/>
      <c r="AB74" s="314"/>
      <c r="AC74" s="314"/>
      <c r="AD74" s="303"/>
      <c r="AS74" s="304"/>
    </row>
    <row r="75" spans="1:484" s="316" customFormat="1" ht="15" customHeight="1" x14ac:dyDescent="0.2">
      <c r="B75" s="570"/>
      <c r="C75" s="317"/>
      <c r="D75" s="318"/>
      <c r="E75" s="318"/>
      <c r="F75" s="319"/>
      <c r="G75" s="320"/>
      <c r="H75" s="321">
        <f>H132</f>
        <v>0.97634048383188843</v>
      </c>
      <c r="I75" s="322">
        <f>I132</f>
        <v>1.0270456290694148</v>
      </c>
      <c r="J75" s="323"/>
      <c r="K75" s="324"/>
      <c r="L75" s="325"/>
      <c r="M75" s="326"/>
      <c r="N75" s="327"/>
      <c r="O75" s="327"/>
      <c r="P75" s="321">
        <f>P132</f>
        <v>1.0023161637022313</v>
      </c>
      <c r="Q75" s="322">
        <f>Q132</f>
        <v>1.0244204183295733</v>
      </c>
      <c r="R75" s="323"/>
      <c r="S75" s="324"/>
      <c r="T75" s="325"/>
      <c r="U75" s="326"/>
      <c r="V75" s="327"/>
      <c r="W75" s="327"/>
      <c r="X75" s="327"/>
      <c r="Y75" s="327"/>
      <c r="Z75" s="327"/>
      <c r="AA75" s="327"/>
      <c r="AB75" s="327"/>
      <c r="AC75" s="327"/>
      <c r="AD75" s="329"/>
      <c r="AE75" s="329"/>
      <c r="AF75" s="329"/>
      <c r="AG75" s="329"/>
      <c r="AH75" s="329"/>
      <c r="AI75" s="329"/>
      <c r="AJ75" s="329"/>
      <c r="AK75" s="329"/>
      <c r="AL75" s="329"/>
      <c r="AM75" s="329"/>
      <c r="AN75" s="329"/>
      <c r="AO75" s="329"/>
      <c r="AP75" s="329"/>
      <c r="AQ75" s="329"/>
      <c r="AR75" s="329"/>
      <c r="AS75" s="331"/>
      <c r="AT75" s="330"/>
      <c r="AU75" s="330"/>
      <c r="AV75" s="330"/>
      <c r="AW75" s="330"/>
      <c r="AX75" s="330"/>
      <c r="AY75" s="330"/>
      <c r="AZ75" s="330"/>
      <c r="BA75" s="330"/>
      <c r="BB75" s="330"/>
      <c r="BC75" s="330"/>
      <c r="BD75" s="330"/>
      <c r="BE75" s="330"/>
      <c r="BF75" s="330"/>
      <c r="BG75" s="330"/>
      <c r="BH75" s="330"/>
      <c r="BI75" s="330"/>
    </row>
    <row r="76" spans="1:484" x14ac:dyDescent="0.2">
      <c r="B76" s="570"/>
      <c r="C76" s="305"/>
      <c r="D76" s="306"/>
      <c r="E76" s="306"/>
      <c r="F76" s="332"/>
      <c r="G76" s="333"/>
      <c r="H76" s="305"/>
      <c r="I76" s="306"/>
      <c r="J76" s="334"/>
      <c r="K76" s="306"/>
      <c r="L76" s="334"/>
      <c r="M76" s="335"/>
      <c r="P76" s="305"/>
      <c r="Q76" s="306"/>
      <c r="R76" s="334"/>
      <c r="S76" s="306"/>
      <c r="T76" s="334"/>
      <c r="U76" s="335"/>
      <c r="AJ76" s="548"/>
    </row>
    <row r="77" spans="1:484" s="254" customFormat="1" ht="15.75" x14ac:dyDescent="0.2">
      <c r="B77" s="570"/>
      <c r="C77" s="336"/>
      <c r="D77" s="335" t="s">
        <v>203</v>
      </c>
      <c r="E77" s="337"/>
      <c r="F77" s="335"/>
      <c r="G77" s="3"/>
      <c r="H77" s="338"/>
      <c r="I77" s="339"/>
      <c r="J77" s="340"/>
      <c r="K77" s="339"/>
      <c r="L77" s="341"/>
      <c r="M77" s="342"/>
      <c r="N77" s="343"/>
      <c r="O77" s="343"/>
      <c r="P77" s="338">
        <f t="shared" ref="P77:U77" si="10">P134</f>
        <v>381998.41000000003</v>
      </c>
      <c r="Q77" s="339" t="str">
        <f t="shared" si="10"/>
        <v>n/a</v>
      </c>
      <c r="R77" s="340">
        <f t="shared" si="10"/>
        <v>0.95499602500000003</v>
      </c>
      <c r="S77" s="339" t="str">
        <f t="shared" si="10"/>
        <v>n/a</v>
      </c>
      <c r="T77" s="341">
        <f t="shared" si="10"/>
        <v>400000</v>
      </c>
      <c r="U77" s="342" t="str">
        <f t="shared" si="10"/>
        <v>n/a</v>
      </c>
      <c r="V77" s="343"/>
      <c r="W77" s="343"/>
      <c r="X77" s="343"/>
      <c r="Y77" s="343"/>
      <c r="Z77" s="343"/>
      <c r="AA77" s="343"/>
      <c r="AB77" s="343"/>
      <c r="AC77" s="343"/>
      <c r="AD77" s="259"/>
      <c r="AE77" s="259"/>
      <c r="AF77" s="259"/>
      <c r="AG77" s="259"/>
      <c r="AH77" s="259"/>
      <c r="AI77" s="259"/>
      <c r="AJ77" s="259"/>
      <c r="AK77" s="259"/>
      <c r="AL77" s="259"/>
      <c r="AM77" s="259"/>
      <c r="AN77" s="259"/>
      <c r="AO77" s="259"/>
      <c r="AP77" s="259"/>
      <c r="AQ77" s="259"/>
      <c r="AR77" s="259"/>
      <c r="AS77" s="256"/>
      <c r="AT77" s="256"/>
      <c r="AU77" s="256"/>
      <c r="AV77" s="256"/>
      <c r="AW77" s="256"/>
      <c r="AX77" s="256"/>
      <c r="AY77" s="256"/>
      <c r="AZ77" s="256"/>
      <c r="BA77" s="256"/>
      <c r="BB77" s="256"/>
      <c r="BC77" s="256"/>
      <c r="BD77" s="256"/>
      <c r="BE77" s="256"/>
      <c r="BF77" s="256"/>
      <c r="BG77" s="256"/>
      <c r="BH77" s="256"/>
      <c r="BI77" s="256"/>
    </row>
    <row r="78" spans="1:484" ht="13.5" thickBot="1" x14ac:dyDescent="0.25">
      <c r="B78" s="570"/>
      <c r="C78" s="345"/>
      <c r="D78" s="346"/>
      <c r="E78" s="346"/>
      <c r="F78" s="347"/>
      <c r="G78" s="348"/>
      <c r="H78" s="349"/>
      <c r="I78" s="350"/>
      <c r="J78" s="351"/>
      <c r="K78" s="352"/>
      <c r="L78" s="353"/>
      <c r="M78" s="354"/>
      <c r="N78" s="355"/>
      <c r="O78" s="355"/>
      <c r="P78" s="349"/>
      <c r="Q78" s="350"/>
      <c r="R78" s="351"/>
      <c r="S78" s="352"/>
      <c r="T78" s="353"/>
      <c r="U78" s="354"/>
      <c r="V78" s="355"/>
      <c r="W78" s="355"/>
      <c r="X78" s="355"/>
      <c r="Y78" s="355"/>
      <c r="Z78" s="355"/>
      <c r="AA78" s="355"/>
      <c r="AB78" s="355"/>
      <c r="AC78" s="355"/>
      <c r="AD78" s="356"/>
    </row>
    <row r="79" spans="1:484" s="254" customFormat="1" x14ac:dyDescent="0.2">
      <c r="B79" s="50"/>
      <c r="C79" s="1"/>
      <c r="D79" s="1"/>
      <c r="E79" s="1"/>
      <c r="F79" s="357"/>
      <c r="G79" s="3"/>
      <c r="H79" s="280"/>
      <c r="I79" s="148"/>
      <c r="J79" s="82"/>
      <c r="K79" s="71"/>
      <c r="L79" s="153"/>
      <c r="M79" s="358"/>
      <c r="N79" s="255"/>
      <c r="O79" s="255"/>
      <c r="P79" s="280"/>
      <c r="Q79" s="258"/>
      <c r="R79" s="82"/>
      <c r="S79" s="82"/>
      <c r="T79" s="153"/>
      <c r="U79" s="358"/>
      <c r="V79" s="255"/>
      <c r="W79" s="255"/>
      <c r="X79" s="255"/>
      <c r="Y79" s="255"/>
      <c r="Z79" s="255"/>
      <c r="AA79" s="255"/>
      <c r="AB79" s="255"/>
      <c r="AC79" s="255"/>
      <c r="AD79" s="259"/>
      <c r="AE79" s="259"/>
      <c r="AF79" s="259"/>
      <c r="AG79" s="259"/>
      <c r="AH79" s="259"/>
      <c r="AI79" s="259"/>
      <c r="AJ79" s="259"/>
      <c r="AK79" s="259"/>
      <c r="AL79" s="259"/>
      <c r="AM79" s="259"/>
      <c r="AN79" s="259"/>
      <c r="AO79" s="259"/>
      <c r="AP79" s="259"/>
      <c r="AQ79" s="259"/>
      <c r="AR79" s="259"/>
      <c r="AS79" s="256"/>
      <c r="AT79" s="256"/>
      <c r="AU79" s="256"/>
      <c r="AV79" s="256"/>
      <c r="AW79" s="256"/>
      <c r="AX79" s="256"/>
      <c r="AY79" s="256"/>
      <c r="AZ79" s="256"/>
      <c r="BA79" s="256"/>
      <c r="BB79" s="256"/>
      <c r="BC79" s="256"/>
      <c r="BD79" s="256"/>
      <c r="BE79" s="256"/>
      <c r="BF79" s="256"/>
      <c r="BG79" s="256"/>
      <c r="BH79" s="256"/>
      <c r="BI79" s="256"/>
    </row>
    <row r="80" spans="1:484" s="254" customFormat="1" x14ac:dyDescent="0.2">
      <c r="B80" s="50"/>
      <c r="C80" s="1"/>
      <c r="D80" s="1"/>
      <c r="E80" s="1"/>
      <c r="F80" s="279"/>
      <c r="G80" s="3"/>
      <c r="H80" s="280"/>
      <c r="I80" s="148"/>
      <c r="J80" s="82"/>
      <c r="K80" s="71"/>
      <c r="L80" s="153"/>
      <c r="M80" s="151"/>
      <c r="N80" s="255"/>
      <c r="O80" s="255"/>
      <c r="P80" s="280"/>
      <c r="Q80" s="258"/>
      <c r="R80" s="82"/>
      <c r="S80" s="82"/>
      <c r="T80" s="153"/>
      <c r="U80" s="151"/>
      <c r="V80" s="255"/>
      <c r="W80" s="255"/>
      <c r="X80" s="255"/>
      <c r="Y80" s="255"/>
      <c r="Z80" s="255"/>
      <c r="AA80" s="255"/>
      <c r="AB80" s="255"/>
      <c r="AC80" s="255"/>
      <c r="AD80" s="259"/>
      <c r="AE80" s="259"/>
      <c r="AF80" s="259"/>
      <c r="AG80" s="259"/>
      <c r="AH80" s="259"/>
      <c r="AI80" s="259"/>
      <c r="AJ80" s="259"/>
      <c r="AK80" s="259"/>
      <c r="AL80" s="259"/>
      <c r="AM80" s="259"/>
      <c r="AN80" s="259"/>
      <c r="AO80" s="259"/>
      <c r="AP80" s="259"/>
      <c r="AQ80" s="259"/>
      <c r="AR80" s="259"/>
      <c r="AS80" s="256"/>
      <c r="AT80" s="256"/>
      <c r="AU80" s="256"/>
      <c r="AV80" s="256"/>
      <c r="AW80" s="256"/>
      <c r="AX80" s="256"/>
      <c r="AY80" s="256"/>
      <c r="AZ80" s="256"/>
      <c r="BA80" s="256"/>
      <c r="BB80" s="256"/>
      <c r="BC80" s="256"/>
      <c r="BD80" s="256"/>
      <c r="BE80" s="256"/>
      <c r="BF80" s="256"/>
      <c r="BG80" s="256"/>
      <c r="BH80" s="256"/>
      <c r="BI80" s="256"/>
    </row>
    <row r="81" spans="2:61" s="254" customFormat="1" ht="14.25" customHeight="1" x14ac:dyDescent="0.2">
      <c r="B81" s="50"/>
      <c r="C81" s="359"/>
      <c r="D81" s="360"/>
      <c r="E81" s="360"/>
      <c r="F81" s="361" t="s">
        <v>115</v>
      </c>
      <c r="G81" s="189"/>
      <c r="H81" s="362"/>
      <c r="I81" s="363"/>
      <c r="J81" s="364"/>
      <c r="K81" s="365"/>
      <c r="L81" s="366"/>
      <c r="M81" s="367"/>
      <c r="N81" s="255"/>
      <c r="O81" s="255"/>
      <c r="P81" s="362"/>
      <c r="Q81" s="368"/>
      <c r="R81" s="364"/>
      <c r="S81" s="365"/>
      <c r="T81" s="366"/>
      <c r="U81" s="367"/>
      <c r="V81" s="255"/>
      <c r="W81" s="255"/>
      <c r="X81" s="255"/>
      <c r="Y81" s="255"/>
      <c r="Z81" s="255"/>
      <c r="AA81" s="255"/>
      <c r="AB81" s="255"/>
      <c r="AC81" s="255"/>
      <c r="AD81" s="259"/>
      <c r="AE81" s="259"/>
      <c r="AF81" s="259"/>
      <c r="AG81" s="259"/>
      <c r="AH81" s="259"/>
      <c r="AI81" s="259"/>
      <c r="AJ81" s="259"/>
      <c r="AK81" s="259"/>
      <c r="AL81" s="259"/>
      <c r="AM81" s="259"/>
      <c r="AN81" s="259"/>
      <c r="AO81" s="259"/>
      <c r="AP81" s="259"/>
      <c r="AQ81" s="259"/>
      <c r="AR81" s="259"/>
      <c r="AS81" s="256"/>
      <c r="AT81" s="256"/>
      <c r="AU81" s="256"/>
      <c r="AV81" s="256"/>
      <c r="AW81" s="256"/>
      <c r="AX81" s="256"/>
      <c r="AY81" s="256"/>
      <c r="AZ81" s="256"/>
      <c r="BA81" s="256"/>
      <c r="BB81" s="256"/>
      <c r="BC81" s="256"/>
      <c r="BD81" s="256"/>
      <c r="BE81" s="256"/>
      <c r="BF81" s="256"/>
      <c r="BG81" s="256"/>
      <c r="BH81" s="256"/>
      <c r="BI81" s="256"/>
    </row>
    <row r="82" spans="2:61" s="254" customFormat="1" x14ac:dyDescent="0.2">
      <c r="B82" s="50" t="s">
        <v>116</v>
      </c>
      <c r="C82" s="64"/>
      <c r="D82" s="63" t="s">
        <v>117</v>
      </c>
      <c r="E82" s="1"/>
      <c r="F82" s="63"/>
      <c r="G82" s="3"/>
      <c r="H82" s="147">
        <f>SUM(H83:H86)</f>
        <v>1693705.47</v>
      </c>
      <c r="I82" s="279"/>
      <c r="J82" s="369">
        <f t="shared" ref="J82:J89" si="11">IF(L82=0, " ", H82/L82)</f>
        <v>0.87866889640435342</v>
      </c>
      <c r="K82" s="279"/>
      <c r="L82" s="370">
        <f>SUM(L83:L86)</f>
        <v>1927581</v>
      </c>
      <c r="M82" s="145" t="s">
        <v>33</v>
      </c>
      <c r="N82" s="343"/>
      <c r="O82" s="343"/>
      <c r="P82" s="147">
        <f>SUM(P83:P86)</f>
        <v>222819.34</v>
      </c>
      <c r="Q82" s="279"/>
      <c r="R82" s="369">
        <f t="shared" ref="R82:R86" si="12">P82/T82</f>
        <v>1.0286517429701818</v>
      </c>
      <c r="S82" s="371"/>
      <c r="T82" s="370">
        <f>SUM(T83:T86)</f>
        <v>216613</v>
      </c>
      <c r="U82" s="86" t="s">
        <v>33</v>
      </c>
      <c r="V82" s="343"/>
      <c r="W82" s="553"/>
      <c r="X82" s="343"/>
      <c r="Y82" s="447"/>
      <c r="Z82" s="343"/>
      <c r="AA82" s="343"/>
      <c r="AB82" s="343"/>
      <c r="AC82" s="343"/>
      <c r="AD82" s="259"/>
      <c r="AE82" s="259"/>
      <c r="AF82" s="259"/>
      <c r="AG82" s="259"/>
      <c r="AH82" s="259"/>
      <c r="AI82" s="259"/>
      <c r="AJ82" s="259"/>
      <c r="AK82" s="259"/>
      <c r="AL82" s="259"/>
      <c r="AM82" s="259"/>
      <c r="AN82" s="259"/>
      <c r="AO82" s="259"/>
      <c r="AP82" s="259"/>
      <c r="AQ82" s="259"/>
      <c r="AR82" s="259"/>
      <c r="AS82" s="256"/>
      <c r="AT82" s="256"/>
      <c r="AU82" s="256"/>
      <c r="AV82" s="256"/>
      <c r="AW82" s="256"/>
      <c r="AX82" s="256"/>
      <c r="AY82" s="256"/>
      <c r="AZ82" s="256"/>
      <c r="BA82" s="256"/>
      <c r="BB82" s="256"/>
      <c r="BC82" s="256"/>
      <c r="BD82" s="256"/>
      <c r="BE82" s="256"/>
      <c r="BF82" s="256"/>
      <c r="BG82" s="256"/>
      <c r="BH82" s="256"/>
      <c r="BI82" s="256"/>
    </row>
    <row r="83" spans="2:61" s="382" customFormat="1" x14ac:dyDescent="0.2">
      <c r="B83" s="87" t="s">
        <v>118</v>
      </c>
      <c r="C83" s="372"/>
      <c r="D83" s="373"/>
      <c r="E83" s="374" t="s">
        <v>119</v>
      </c>
      <c r="F83" s="375"/>
      <c r="G83" s="376"/>
      <c r="H83" s="93">
        <v>1127768.0799999998</v>
      </c>
      <c r="I83" s="377"/>
      <c r="J83" s="378">
        <f t="shared" si="11"/>
        <v>0.96520613271574807</v>
      </c>
      <c r="K83" s="377"/>
      <c r="L83" s="97">
        <v>1168422</v>
      </c>
      <c r="M83" s="379" t="s">
        <v>33</v>
      </c>
      <c r="N83" s="380"/>
      <c r="O83" s="380"/>
      <c r="P83" s="93">
        <v>104054.91999999998</v>
      </c>
      <c r="Q83" s="377"/>
      <c r="R83" s="381">
        <f t="shared" si="12"/>
        <v>1.198927526212697</v>
      </c>
      <c r="S83" s="377"/>
      <c r="T83" s="97">
        <v>86790</v>
      </c>
      <c r="U83" s="101" t="s">
        <v>33</v>
      </c>
      <c r="V83" s="380"/>
      <c r="W83" s="565"/>
      <c r="X83" s="380"/>
      <c r="Y83" s="549"/>
      <c r="Z83" s="380"/>
      <c r="AA83" s="380"/>
      <c r="AB83" s="380"/>
      <c r="AC83" s="380"/>
      <c r="AD83" s="376"/>
      <c r="AE83" s="376"/>
      <c r="AF83" s="376"/>
      <c r="AG83" s="376"/>
      <c r="AH83" s="376"/>
      <c r="AI83" s="376"/>
      <c r="AJ83" s="376"/>
      <c r="AK83" s="376"/>
      <c r="AL83" s="376"/>
      <c r="AM83" s="376"/>
      <c r="AN83" s="376"/>
      <c r="AO83" s="376"/>
      <c r="AP83" s="376"/>
      <c r="AQ83" s="376"/>
      <c r="AR83" s="376"/>
    </row>
    <row r="84" spans="2:61" s="382" customFormat="1" x14ac:dyDescent="0.2">
      <c r="B84" s="383" t="s">
        <v>120</v>
      </c>
      <c r="C84" s="372"/>
      <c r="D84" s="373"/>
      <c r="E84" s="384" t="s">
        <v>121</v>
      </c>
      <c r="F84" s="375"/>
      <c r="G84" s="376"/>
      <c r="H84" s="93">
        <v>501873.82</v>
      </c>
      <c r="I84" s="377"/>
      <c r="J84" s="378">
        <f t="shared" si="11"/>
        <v>0.77239281894223299</v>
      </c>
      <c r="K84" s="377"/>
      <c r="L84" s="97">
        <v>649765</v>
      </c>
      <c r="M84" s="379" t="s">
        <v>33</v>
      </c>
      <c r="N84" s="380"/>
      <c r="O84" s="380"/>
      <c r="P84" s="93">
        <v>110056.17000000001</v>
      </c>
      <c r="Q84" s="377"/>
      <c r="R84" s="381">
        <f t="shared" si="12"/>
        <v>0.97576176966043104</v>
      </c>
      <c r="S84" s="377"/>
      <c r="T84" s="97">
        <v>112790</v>
      </c>
      <c r="U84" s="101" t="s">
        <v>33</v>
      </c>
      <c r="V84" s="380"/>
      <c r="W84" s="565"/>
      <c r="X84" s="380"/>
      <c r="Y84" s="549"/>
      <c r="Z84" s="380"/>
      <c r="AA84" s="380"/>
      <c r="AB84" s="380"/>
      <c r="AC84" s="380"/>
      <c r="AD84" s="376"/>
      <c r="AE84" s="376"/>
      <c r="AF84" s="376"/>
      <c r="AG84" s="376"/>
      <c r="AH84" s="376"/>
      <c r="AI84" s="376"/>
      <c r="AJ84" s="376"/>
      <c r="AK84" s="376"/>
      <c r="AL84" s="376"/>
      <c r="AM84" s="376"/>
      <c r="AN84" s="376"/>
      <c r="AO84" s="376"/>
      <c r="AP84" s="376"/>
      <c r="AQ84" s="376"/>
      <c r="AR84" s="376"/>
    </row>
    <row r="85" spans="2:61" s="382" customFormat="1" x14ac:dyDescent="0.2">
      <c r="B85" s="87" t="s">
        <v>122</v>
      </c>
      <c r="C85" s="372"/>
      <c r="D85" s="373"/>
      <c r="E85" s="374" t="s">
        <v>123</v>
      </c>
      <c r="F85" s="375"/>
      <c r="G85" s="376"/>
      <c r="H85" s="93">
        <v>64063.569999999992</v>
      </c>
      <c r="I85" s="377"/>
      <c r="J85" s="378">
        <f t="shared" si="11"/>
        <v>0.63685279440125642</v>
      </c>
      <c r="K85" s="377"/>
      <c r="L85" s="97">
        <v>100594</v>
      </c>
      <c r="M85" s="379" t="s">
        <v>33</v>
      </c>
      <c r="N85" s="380"/>
      <c r="O85" s="380"/>
      <c r="P85" s="93">
        <v>8708.2500000000018</v>
      </c>
      <c r="Q85" s="377"/>
      <c r="R85" s="381">
        <f t="shared" si="12"/>
        <v>0.54229978826753034</v>
      </c>
      <c r="S85" s="377"/>
      <c r="T85" s="97">
        <v>16058</v>
      </c>
      <c r="U85" s="101" t="s">
        <v>33</v>
      </c>
      <c r="V85" s="380"/>
      <c r="W85" s="565"/>
      <c r="X85" s="380"/>
      <c r="Y85" s="549"/>
      <c r="Z85" s="380"/>
      <c r="AA85" s="380"/>
      <c r="AB85" s="380"/>
      <c r="AC85" s="380"/>
      <c r="AD85" s="376"/>
      <c r="AE85" s="376"/>
      <c r="AF85" s="376"/>
      <c r="AG85" s="376"/>
      <c r="AH85" s="376"/>
      <c r="AI85" s="376"/>
      <c r="AJ85" s="376"/>
      <c r="AK85" s="376"/>
      <c r="AL85" s="376"/>
      <c r="AM85" s="376"/>
      <c r="AN85" s="376"/>
      <c r="AO85" s="376"/>
      <c r="AP85" s="376"/>
      <c r="AQ85" s="376"/>
      <c r="AR85" s="376"/>
    </row>
    <row r="86" spans="2:61" s="382" customFormat="1" x14ac:dyDescent="0.2">
      <c r="B86" s="87" t="s">
        <v>124</v>
      </c>
      <c r="C86" s="385">
        <v>202</v>
      </c>
      <c r="D86" s="386"/>
      <c r="E86" s="374" t="s">
        <v>125</v>
      </c>
      <c r="F86" s="375"/>
      <c r="G86" s="376"/>
      <c r="H86" s="93">
        <v>0</v>
      </c>
      <c r="I86" s="94"/>
      <c r="J86" s="378">
        <f t="shared" si="11"/>
        <v>0</v>
      </c>
      <c r="K86" s="377"/>
      <c r="L86" s="387">
        <v>8800</v>
      </c>
      <c r="M86" s="379" t="s">
        <v>33</v>
      </c>
      <c r="N86" s="380"/>
      <c r="O86" s="380"/>
      <c r="P86" s="93">
        <v>0</v>
      </c>
      <c r="Q86" s="94"/>
      <c r="R86" s="378">
        <f t="shared" si="12"/>
        <v>0</v>
      </c>
      <c r="S86" s="388"/>
      <c r="T86" s="387">
        <v>975</v>
      </c>
      <c r="U86" s="101" t="s">
        <v>33</v>
      </c>
      <c r="V86" s="380"/>
      <c r="W86" s="565"/>
      <c r="X86" s="380"/>
      <c r="Y86" s="549"/>
      <c r="Z86" s="380"/>
      <c r="AA86" s="380"/>
      <c r="AB86" s="380"/>
      <c r="AC86" s="380"/>
      <c r="AD86" s="376"/>
      <c r="AE86" s="376"/>
      <c r="AF86" s="376"/>
      <c r="AG86" s="376"/>
      <c r="AH86" s="376"/>
      <c r="AI86" s="376"/>
      <c r="AJ86" s="376"/>
      <c r="AK86" s="376"/>
      <c r="AL86" s="376"/>
      <c r="AM86" s="376"/>
      <c r="AN86" s="376"/>
      <c r="AO86" s="376"/>
      <c r="AP86" s="376"/>
      <c r="AQ86" s="376"/>
      <c r="AR86" s="376"/>
    </row>
    <row r="87" spans="2:61" s="254" customFormat="1" ht="18" customHeight="1" x14ac:dyDescent="0.2">
      <c r="B87" s="50" t="s">
        <v>126</v>
      </c>
      <c r="C87" s="389"/>
      <c r="D87" s="77" t="s">
        <v>127</v>
      </c>
      <c r="E87" s="390"/>
      <c r="F87" s="77"/>
      <c r="G87" s="259"/>
      <c r="H87" s="79">
        <f>SUM(H88:H96)</f>
        <v>704904.88</v>
      </c>
      <c r="I87" s="123"/>
      <c r="J87" s="391"/>
      <c r="K87" s="392"/>
      <c r="L87" s="393">
        <f>SUM(L88,L95:L96)</f>
        <v>1190832</v>
      </c>
      <c r="M87" s="394"/>
      <c r="N87" s="395"/>
      <c r="O87" s="395"/>
      <c r="P87" s="79">
        <f>SUM(P88:P96)</f>
        <v>95215.619999999981</v>
      </c>
      <c r="Q87" s="85"/>
      <c r="R87" s="369">
        <f>P87/T88</f>
        <v>1.0818727417338936</v>
      </c>
      <c r="S87" s="371"/>
      <c r="T87" s="393">
        <f>SUM(T88,T95,T96)</f>
        <v>193947</v>
      </c>
      <c r="U87" s="136"/>
      <c r="V87" s="395"/>
      <c r="W87" s="566"/>
      <c r="X87" s="395"/>
      <c r="Y87" s="550"/>
      <c r="Z87" s="395"/>
      <c r="AA87" s="395"/>
      <c r="AB87" s="395"/>
      <c r="AC87" s="395"/>
      <c r="AD87" s="259"/>
      <c r="AE87" s="259"/>
      <c r="AF87" s="259"/>
      <c r="AG87" s="259"/>
      <c r="AH87" s="259"/>
      <c r="AI87" s="259"/>
      <c r="AJ87" s="259"/>
      <c r="AK87" s="259"/>
      <c r="AL87" s="259"/>
      <c r="AM87" s="259"/>
      <c r="AN87" s="259"/>
      <c r="AO87" s="259"/>
      <c r="AP87" s="259"/>
      <c r="AQ87" s="259"/>
      <c r="AR87" s="259"/>
      <c r="AS87" s="256"/>
      <c r="AT87" s="256"/>
      <c r="AU87" s="256"/>
      <c r="AV87" s="256"/>
      <c r="AW87" s="256"/>
      <c r="AX87" s="256"/>
      <c r="AY87" s="256"/>
      <c r="AZ87" s="256"/>
      <c r="BA87" s="256"/>
      <c r="BB87" s="256"/>
      <c r="BC87" s="256"/>
      <c r="BD87" s="256"/>
      <c r="BE87" s="256"/>
      <c r="BF87" s="256"/>
      <c r="BG87" s="256"/>
      <c r="BH87" s="256"/>
      <c r="BI87" s="256"/>
    </row>
    <row r="88" spans="2:61" s="382" customFormat="1" x14ac:dyDescent="0.2">
      <c r="B88" s="87" t="s">
        <v>128</v>
      </c>
      <c r="C88" s="396"/>
      <c r="D88" s="397"/>
      <c r="E88" s="398" t="s">
        <v>129</v>
      </c>
      <c r="F88" s="399"/>
      <c r="G88" s="105"/>
      <c r="H88" s="111">
        <v>333285.58999999997</v>
      </c>
      <c r="I88" s="400"/>
      <c r="J88" s="401">
        <f t="shared" si="11"/>
        <v>0.56585950525475814</v>
      </c>
      <c r="K88" s="402"/>
      <c r="L88" s="403">
        <v>588990</v>
      </c>
      <c r="M88" s="404" t="s">
        <v>33</v>
      </c>
      <c r="N88" s="405"/>
      <c r="O88" s="405"/>
      <c r="P88" s="111">
        <v>58259.709999999992</v>
      </c>
      <c r="R88" s="406">
        <f>P88/T88</f>
        <v>0.66196693557550268</v>
      </c>
      <c r="T88" s="407">
        <v>88010</v>
      </c>
      <c r="U88" s="408" t="s">
        <v>33</v>
      </c>
      <c r="V88" s="405"/>
      <c r="W88" s="555"/>
      <c r="X88" s="405"/>
      <c r="Y88" s="533"/>
      <c r="Z88" s="405"/>
      <c r="AA88" s="405"/>
      <c r="AB88" s="405"/>
      <c r="AC88" s="405"/>
      <c r="AD88" s="376"/>
      <c r="AE88" s="376"/>
      <c r="AF88" s="376"/>
      <c r="AG88" s="376"/>
      <c r="AH88" s="376"/>
      <c r="AI88" s="376"/>
      <c r="AJ88" s="376"/>
      <c r="AK88" s="376"/>
      <c r="AL88" s="376"/>
      <c r="AM88" s="376"/>
      <c r="AN88" s="376"/>
      <c r="AO88" s="376"/>
      <c r="AP88" s="376"/>
      <c r="AQ88" s="376"/>
      <c r="AR88" s="376"/>
    </row>
    <row r="89" spans="2:61" s="382" customFormat="1" ht="15" hidden="1" customHeight="1" x14ac:dyDescent="0.2">
      <c r="B89" s="87"/>
      <c r="C89" s="372"/>
      <c r="D89" s="373"/>
      <c r="F89" s="374" t="s">
        <v>130</v>
      </c>
      <c r="G89" s="376"/>
      <c r="H89" s="93">
        <v>0</v>
      </c>
      <c r="I89" s="377"/>
      <c r="J89" s="381" t="str">
        <f t="shared" si="11"/>
        <v xml:space="preserve"> </v>
      </c>
      <c r="K89" s="377"/>
      <c r="L89" s="97">
        <v>0</v>
      </c>
      <c r="M89" s="379" t="s">
        <v>33</v>
      </c>
      <c r="N89" s="380"/>
      <c r="O89" s="380"/>
      <c r="P89" s="93"/>
      <c r="Q89" s="377"/>
      <c r="R89" s="381"/>
      <c r="S89" s="377"/>
      <c r="T89" s="97">
        <v>0</v>
      </c>
      <c r="U89" s="101" t="s">
        <v>33</v>
      </c>
      <c r="V89" s="380"/>
      <c r="W89" s="565"/>
      <c r="X89" s="380"/>
      <c r="Y89" s="549"/>
      <c r="Z89" s="380"/>
      <c r="AA89" s="380"/>
      <c r="AB89" s="380"/>
      <c r="AC89" s="380"/>
      <c r="AD89" s="376"/>
      <c r="AE89" s="376"/>
      <c r="AF89" s="376"/>
      <c r="AG89" s="376"/>
      <c r="AH89" s="376"/>
      <c r="AI89" s="376"/>
      <c r="AJ89" s="376"/>
      <c r="AK89" s="376"/>
      <c r="AL89" s="376"/>
      <c r="AM89" s="376"/>
      <c r="AN89" s="376"/>
      <c r="AO89" s="376"/>
      <c r="AP89" s="376"/>
      <c r="AQ89" s="376"/>
      <c r="AR89" s="376"/>
    </row>
    <row r="90" spans="2:61" s="382" customFormat="1" ht="15" hidden="1" customHeight="1" x14ac:dyDescent="0.2">
      <c r="B90" s="87"/>
      <c r="C90" s="372"/>
      <c r="D90" s="373"/>
      <c r="F90" s="374" t="s">
        <v>131</v>
      </c>
      <c r="G90" s="376"/>
      <c r="H90" s="93"/>
      <c r="I90" s="377"/>
      <c r="J90" s="381"/>
      <c r="K90" s="377"/>
      <c r="L90" s="97"/>
      <c r="M90" s="379"/>
      <c r="N90" s="380"/>
      <c r="O90" s="380"/>
      <c r="P90" s="93"/>
      <c r="Q90" s="377"/>
      <c r="R90" s="381"/>
      <c r="S90" s="377"/>
      <c r="T90" s="97"/>
      <c r="U90" s="101" t="s">
        <v>33</v>
      </c>
      <c r="V90" s="380"/>
      <c r="W90" s="565"/>
      <c r="X90" s="380"/>
      <c r="Y90" s="549"/>
      <c r="Z90" s="380"/>
      <c r="AA90" s="380"/>
      <c r="AB90" s="380"/>
      <c r="AC90" s="380"/>
      <c r="AD90" s="376"/>
      <c r="AE90" s="376"/>
      <c r="AF90" s="376"/>
      <c r="AG90" s="376"/>
      <c r="AH90" s="376"/>
      <c r="AI90" s="376"/>
      <c r="AJ90" s="376"/>
      <c r="AK90" s="376"/>
      <c r="AL90" s="376"/>
      <c r="AM90" s="376"/>
      <c r="AN90" s="376"/>
      <c r="AO90" s="376"/>
      <c r="AP90" s="376"/>
      <c r="AQ90" s="376"/>
      <c r="AR90" s="376"/>
    </row>
    <row r="91" spans="2:61" s="382" customFormat="1" hidden="1" x14ac:dyDescent="0.2">
      <c r="B91" s="87"/>
      <c r="C91" s="372"/>
      <c r="D91" s="373"/>
      <c r="F91" s="410" t="s">
        <v>132</v>
      </c>
      <c r="G91" s="376"/>
      <c r="H91" s="93">
        <v>0</v>
      </c>
      <c r="I91" s="94"/>
      <c r="J91" s="378"/>
      <c r="K91" s="377"/>
      <c r="L91" s="387"/>
      <c r="M91" s="379"/>
      <c r="N91" s="380"/>
      <c r="O91" s="380"/>
      <c r="P91" s="93">
        <v>0</v>
      </c>
      <c r="Q91" s="94"/>
      <c r="R91" s="378"/>
      <c r="S91" s="388"/>
      <c r="T91" s="387"/>
      <c r="U91" s="101"/>
      <c r="V91" s="380"/>
      <c r="W91" s="565"/>
      <c r="X91" s="380"/>
      <c r="Y91" s="549"/>
      <c r="Z91" s="380"/>
      <c r="AA91" s="380"/>
      <c r="AB91" s="380"/>
      <c r="AC91" s="380"/>
      <c r="AD91" s="376"/>
      <c r="AE91" s="376"/>
      <c r="AF91" s="376"/>
      <c r="AG91" s="376"/>
      <c r="AH91" s="376"/>
      <c r="AI91" s="376"/>
      <c r="AJ91" s="376"/>
      <c r="AK91" s="376"/>
      <c r="AL91" s="376"/>
      <c r="AM91" s="376"/>
      <c r="AN91" s="376"/>
      <c r="AO91" s="376"/>
      <c r="AP91" s="376"/>
      <c r="AQ91" s="376"/>
      <c r="AR91" s="376"/>
    </row>
    <row r="92" spans="2:61" s="382" customFormat="1" hidden="1" x14ac:dyDescent="0.2">
      <c r="B92" s="87"/>
      <c r="C92" s="372"/>
      <c r="D92" s="373"/>
      <c r="F92" s="374" t="s">
        <v>133</v>
      </c>
      <c r="G92" s="376"/>
      <c r="H92" s="93">
        <v>0</v>
      </c>
      <c r="I92" s="94"/>
      <c r="J92" s="378"/>
      <c r="K92" s="377"/>
      <c r="L92" s="387"/>
      <c r="M92" s="379"/>
      <c r="N92" s="380"/>
      <c r="O92" s="380"/>
      <c r="P92" s="93">
        <v>0</v>
      </c>
      <c r="Q92" s="94"/>
      <c r="R92" s="378"/>
      <c r="S92" s="388"/>
      <c r="T92" s="387"/>
      <c r="U92" s="101"/>
      <c r="V92" s="380"/>
      <c r="W92" s="565"/>
      <c r="X92" s="380"/>
      <c r="Y92" s="549"/>
      <c r="Z92" s="380"/>
      <c r="AA92" s="380"/>
      <c r="AB92" s="380"/>
      <c r="AC92" s="380"/>
      <c r="AD92" s="376"/>
      <c r="AE92" s="376"/>
      <c r="AF92" s="376"/>
      <c r="AG92" s="376"/>
      <c r="AH92" s="376"/>
      <c r="AI92" s="376"/>
      <c r="AJ92" s="376"/>
      <c r="AK92" s="376"/>
      <c r="AL92" s="376"/>
      <c r="AM92" s="376"/>
      <c r="AN92" s="376"/>
      <c r="AO92" s="376"/>
      <c r="AP92" s="376"/>
      <c r="AQ92" s="376"/>
      <c r="AR92" s="376"/>
    </row>
    <row r="93" spans="2:61" s="382" customFormat="1" ht="15.75" customHeight="1" x14ac:dyDescent="0.2">
      <c r="B93" s="50" t="s">
        <v>134</v>
      </c>
      <c r="C93" s="64"/>
      <c r="F93" s="374" t="s">
        <v>135</v>
      </c>
      <c r="G93" s="3"/>
      <c r="H93" s="111">
        <v>24599.85</v>
      </c>
      <c r="I93" s="344"/>
      <c r="J93" s="192"/>
      <c r="K93" s="344"/>
      <c r="L93" s="72"/>
      <c r="M93" s="411"/>
      <c r="N93" s="343"/>
      <c r="O93" s="343"/>
      <c r="P93" s="111">
        <v>4341.1499999999996</v>
      </c>
      <c r="Q93" s="344"/>
      <c r="R93" s="192"/>
      <c r="S93" s="344"/>
      <c r="T93" s="407">
        <v>0</v>
      </c>
      <c r="U93" s="76"/>
      <c r="V93" s="343"/>
      <c r="W93" s="553"/>
      <c r="X93" s="343"/>
      <c r="Y93" s="447"/>
      <c r="Z93" s="343"/>
      <c r="AA93" s="343"/>
      <c r="AB93" s="343"/>
      <c r="AC93" s="343"/>
      <c r="AD93" s="259"/>
      <c r="AE93" s="259"/>
      <c r="AF93" s="259"/>
      <c r="AG93" s="259"/>
      <c r="AH93" s="259"/>
      <c r="AI93" s="259"/>
      <c r="AJ93" s="259"/>
      <c r="AK93" s="259"/>
      <c r="AL93" s="259"/>
      <c r="AM93" s="259"/>
      <c r="AN93" s="259"/>
      <c r="AO93" s="259"/>
      <c r="AP93" s="259"/>
      <c r="AQ93" s="259"/>
      <c r="AR93" s="259"/>
      <c r="AS93" s="256"/>
      <c r="AT93" s="256"/>
      <c r="AU93" s="256"/>
      <c r="AV93" s="256"/>
      <c r="AW93" s="256"/>
      <c r="AX93" s="256"/>
      <c r="AY93" s="256"/>
      <c r="AZ93" s="256"/>
      <c r="BA93" s="256"/>
      <c r="BB93" s="256"/>
      <c r="BC93" s="256"/>
      <c r="BD93" s="256"/>
      <c r="BE93" s="256"/>
      <c r="BF93" s="256"/>
      <c r="BG93" s="256"/>
      <c r="BH93" s="256"/>
      <c r="BI93" s="256"/>
    </row>
    <row r="94" spans="2:61" s="382" customFormat="1" ht="15.75" customHeight="1" x14ac:dyDescent="0.2">
      <c r="B94" s="87" t="s">
        <v>136</v>
      </c>
      <c r="C94" s="88"/>
      <c r="D94" s="412"/>
      <c r="F94" s="413" t="s">
        <v>137</v>
      </c>
      <c r="G94" s="105"/>
      <c r="H94" s="111">
        <v>-42250.049999999996</v>
      </c>
      <c r="I94" s="409"/>
      <c r="J94" s="406"/>
      <c r="K94" s="409"/>
      <c r="L94" s="414"/>
      <c r="M94" s="415"/>
      <c r="N94" s="405"/>
      <c r="O94" s="405"/>
      <c r="P94" s="111">
        <v>-29612.73</v>
      </c>
      <c r="Q94" s="409"/>
      <c r="R94" s="406"/>
      <c r="S94" s="409"/>
      <c r="T94" s="414"/>
      <c r="U94" s="408"/>
      <c r="V94" s="405"/>
      <c r="W94" s="555"/>
      <c r="X94" s="405"/>
      <c r="Y94" s="533"/>
      <c r="Z94" s="405"/>
      <c r="AA94" s="405"/>
      <c r="AB94" s="405"/>
      <c r="AC94" s="405"/>
      <c r="AD94" s="376"/>
      <c r="AE94" s="376"/>
      <c r="AF94" s="376"/>
      <c r="AG94" s="376"/>
      <c r="AH94" s="376"/>
      <c r="AI94" s="376"/>
      <c r="AJ94" s="376"/>
      <c r="AK94" s="376"/>
      <c r="AL94" s="376"/>
      <c r="AM94" s="376"/>
      <c r="AN94" s="376"/>
      <c r="AO94" s="376"/>
      <c r="AP94" s="376"/>
      <c r="AQ94" s="376"/>
      <c r="AR94" s="376"/>
    </row>
    <row r="95" spans="2:61" s="382" customFormat="1" ht="13.5" customHeight="1" x14ac:dyDescent="0.2">
      <c r="B95" s="87" t="s">
        <v>138</v>
      </c>
      <c r="C95" s="372"/>
      <c r="D95" s="373"/>
      <c r="E95" s="398" t="s">
        <v>139</v>
      </c>
      <c r="F95" s="398"/>
      <c r="G95" s="376"/>
      <c r="H95" s="111">
        <v>234103.25000000003</v>
      </c>
      <c r="I95" s="409"/>
      <c r="J95" s="406">
        <f>IF(L95=0, " ", H95/L95)</f>
        <v>0.50936414134930674</v>
      </c>
      <c r="K95" s="409"/>
      <c r="L95" s="407">
        <v>459599</v>
      </c>
      <c r="M95" s="415" t="s">
        <v>33</v>
      </c>
      <c r="N95" s="380"/>
      <c r="O95" s="380"/>
      <c r="P95" s="111">
        <v>34944.259999999995</v>
      </c>
      <c r="Q95" s="409"/>
      <c r="R95" s="406">
        <f>P95/T95</f>
        <v>0.41828874444883346</v>
      </c>
      <c r="S95" s="409"/>
      <c r="T95" s="407">
        <v>83541</v>
      </c>
      <c r="U95" s="408" t="s">
        <v>33</v>
      </c>
      <c r="V95" s="416"/>
      <c r="W95" s="565"/>
      <c r="X95" s="380"/>
      <c r="Y95" s="549"/>
      <c r="Z95" s="380"/>
      <c r="AA95" s="380"/>
      <c r="AB95" s="380"/>
      <c r="AC95" s="380"/>
      <c r="AD95" s="376"/>
      <c r="AE95" s="376"/>
      <c r="AF95" s="376"/>
      <c r="AG95" s="376"/>
      <c r="AH95" s="376"/>
      <c r="AI95" s="376"/>
      <c r="AJ95" s="376"/>
      <c r="AK95" s="376"/>
      <c r="AL95" s="376"/>
      <c r="AM95" s="376"/>
      <c r="AN95" s="376"/>
      <c r="AO95" s="376"/>
      <c r="AP95" s="376"/>
      <c r="AQ95" s="376"/>
      <c r="AR95" s="376"/>
    </row>
    <row r="96" spans="2:61" s="382" customFormat="1" ht="15.75" customHeight="1" x14ac:dyDescent="0.2">
      <c r="B96" s="87" t="s">
        <v>140</v>
      </c>
      <c r="C96" s="88"/>
      <c r="D96" s="412"/>
      <c r="E96" s="91" t="s">
        <v>141</v>
      </c>
      <c r="F96" s="91"/>
      <c r="G96" s="105"/>
      <c r="H96" s="111">
        <v>155166.24</v>
      </c>
      <c r="I96" s="409"/>
      <c r="J96" s="406"/>
      <c r="K96" s="409"/>
      <c r="L96" s="414">
        <v>142243</v>
      </c>
      <c r="M96" s="415"/>
      <c r="N96" s="405"/>
      <c r="O96" s="405"/>
      <c r="P96" s="111">
        <v>27283.23</v>
      </c>
      <c r="Q96" s="409"/>
      <c r="R96" s="406">
        <f>P96/T96</f>
        <v>1.2182188783711376</v>
      </c>
      <c r="S96" s="409"/>
      <c r="T96" s="414">
        <v>22396</v>
      </c>
      <c r="U96" s="408"/>
      <c r="V96" s="405"/>
      <c r="W96" s="555"/>
      <c r="X96" s="405"/>
      <c r="Y96" s="533"/>
      <c r="Z96" s="405"/>
      <c r="AA96" s="405"/>
      <c r="AB96" s="405"/>
      <c r="AC96" s="405"/>
      <c r="AD96" s="376"/>
      <c r="AE96" s="376"/>
      <c r="AF96" s="376"/>
      <c r="AG96" s="376"/>
      <c r="AH96" s="376"/>
      <c r="AI96" s="376"/>
      <c r="AJ96" s="376"/>
      <c r="AK96" s="376"/>
      <c r="AL96" s="376"/>
      <c r="AM96" s="376"/>
      <c r="AN96" s="376"/>
      <c r="AO96" s="376"/>
      <c r="AP96" s="376"/>
      <c r="AQ96" s="376"/>
      <c r="AR96" s="376"/>
    </row>
    <row r="97" spans="2:61" s="420" customFormat="1" ht="15.75" customHeight="1" x14ac:dyDescent="0.2">
      <c r="B97" s="50" t="s">
        <v>142</v>
      </c>
      <c r="C97" s="417"/>
      <c r="D97" s="77" t="s">
        <v>143</v>
      </c>
      <c r="E97" s="256"/>
      <c r="F97" s="418"/>
      <c r="G97" s="259"/>
      <c r="H97" s="68">
        <v>444153.59999999998</v>
      </c>
      <c r="I97" s="75"/>
      <c r="J97" s="188"/>
      <c r="K97" s="344"/>
      <c r="L97" s="208">
        <v>546940</v>
      </c>
      <c r="M97" s="411"/>
      <c r="N97" s="395"/>
      <c r="O97" s="395"/>
      <c r="P97" s="68">
        <v>63833.91</v>
      </c>
      <c r="Q97" s="75"/>
      <c r="R97" s="192">
        <f>P97/T97</f>
        <v>0.77802586353996539</v>
      </c>
      <c r="S97" s="419"/>
      <c r="T97" s="208">
        <v>82046</v>
      </c>
      <c r="U97" s="76"/>
      <c r="V97" s="395"/>
      <c r="W97" s="566"/>
      <c r="X97" s="395"/>
      <c r="Y97" s="550"/>
      <c r="Z97" s="395"/>
      <c r="AA97" s="395"/>
      <c r="AB97" s="395"/>
      <c r="AC97" s="395"/>
      <c r="AD97" s="259"/>
      <c r="AE97" s="259"/>
      <c r="AF97" s="259"/>
      <c r="AG97" s="259"/>
      <c r="AH97" s="259"/>
      <c r="AI97" s="259"/>
      <c r="AJ97" s="259"/>
      <c r="AK97" s="259"/>
      <c r="AL97" s="259"/>
      <c r="AM97" s="259"/>
      <c r="AN97" s="259"/>
      <c r="AO97" s="259"/>
      <c r="AP97" s="259"/>
      <c r="AQ97" s="259"/>
      <c r="AR97" s="259"/>
      <c r="AS97" s="256"/>
      <c r="AT97" s="256"/>
      <c r="AU97" s="256"/>
      <c r="AV97" s="256"/>
      <c r="AW97" s="256"/>
      <c r="AX97" s="256"/>
      <c r="AY97" s="256"/>
      <c r="AZ97" s="256"/>
      <c r="BA97" s="256"/>
      <c r="BB97" s="256"/>
      <c r="BC97" s="256"/>
      <c r="BD97" s="256"/>
      <c r="BE97" s="256"/>
      <c r="BF97" s="256"/>
      <c r="BG97" s="256"/>
      <c r="BH97" s="256"/>
      <c r="BI97" s="256"/>
    </row>
    <row r="98" spans="2:61" s="254" customFormat="1" ht="16.5" customHeight="1" x14ac:dyDescent="0.2">
      <c r="B98" s="421" t="s">
        <v>144</v>
      </c>
      <c r="C98" s="64"/>
      <c r="D98" s="422" t="s">
        <v>145</v>
      </c>
      <c r="E98" s="333"/>
      <c r="F98" s="422"/>
      <c r="G98" s="3"/>
      <c r="H98" s="68">
        <v>321145.36</v>
      </c>
      <c r="I98" s="344"/>
      <c r="J98" s="192">
        <f>IF(L98=0, " ", H98/L98)</f>
        <v>0.45871224478718814</v>
      </c>
      <c r="K98" s="344"/>
      <c r="L98" s="72">
        <v>700102</v>
      </c>
      <c r="M98" s="411" t="s">
        <v>33</v>
      </c>
      <c r="N98" s="343"/>
      <c r="O98" s="343"/>
      <c r="P98" s="68">
        <v>48786.62</v>
      </c>
      <c r="Q98" s="344"/>
      <c r="R98" s="192">
        <f>P98/T98</f>
        <v>0.46589461018373507</v>
      </c>
      <c r="S98" s="344"/>
      <c r="T98" s="72">
        <v>104716</v>
      </c>
      <c r="U98" s="76" t="s">
        <v>33</v>
      </c>
      <c r="V98" s="343"/>
      <c r="W98" s="553"/>
      <c r="X98" s="343"/>
      <c r="Y98" s="447"/>
      <c r="Z98" s="343"/>
      <c r="AA98" s="343"/>
      <c r="AB98" s="343"/>
      <c r="AC98" s="343"/>
      <c r="AD98" s="259"/>
      <c r="AE98" s="259"/>
      <c r="AF98" s="259"/>
      <c r="AG98" s="259"/>
      <c r="AH98" s="259"/>
      <c r="AI98" s="259"/>
      <c r="AJ98" s="259"/>
      <c r="AK98" s="259"/>
      <c r="AL98" s="259"/>
      <c r="AM98" s="259"/>
      <c r="AN98" s="259"/>
      <c r="AO98" s="259"/>
      <c r="AP98" s="259"/>
      <c r="AQ98" s="259"/>
      <c r="AR98" s="259"/>
      <c r="AS98" s="256"/>
      <c r="AT98" s="256"/>
      <c r="AU98" s="256"/>
      <c r="AV98" s="256"/>
      <c r="AW98" s="256"/>
      <c r="AX98" s="256"/>
      <c r="AY98" s="256"/>
      <c r="AZ98" s="256"/>
      <c r="BA98" s="256"/>
      <c r="BB98" s="256"/>
      <c r="BC98" s="256"/>
      <c r="BD98" s="256"/>
      <c r="BE98" s="256"/>
      <c r="BF98" s="256"/>
      <c r="BG98" s="256"/>
      <c r="BH98" s="256"/>
      <c r="BI98" s="256"/>
    </row>
    <row r="99" spans="2:61" s="256" customFormat="1" ht="13.5" customHeight="1" x14ac:dyDescent="0.2">
      <c r="B99" s="421" t="s">
        <v>146</v>
      </c>
      <c r="C99" s="417"/>
      <c r="D99" s="77" t="s">
        <v>147</v>
      </c>
      <c r="F99" s="77"/>
      <c r="G99" s="259"/>
      <c r="H99" s="68">
        <v>949528.91</v>
      </c>
      <c r="I99" s="344"/>
      <c r="J99" s="192">
        <f>IF(L99=0, " ", H99/L99)</f>
        <v>0.86546302457129209</v>
      </c>
      <c r="K99" s="344"/>
      <c r="L99" s="208">
        <v>1097134</v>
      </c>
      <c r="M99" s="411"/>
      <c r="N99" s="395"/>
      <c r="O99" s="395"/>
      <c r="P99" s="68">
        <v>140192.78</v>
      </c>
      <c r="Q99" s="344"/>
      <c r="R99" s="192">
        <f>P99/T99</f>
        <v>0.85407369049504711</v>
      </c>
      <c r="S99" s="344"/>
      <c r="T99" s="208">
        <v>164146</v>
      </c>
      <c r="U99" s="76"/>
      <c r="V99" s="395"/>
      <c r="W99" s="566"/>
      <c r="X99" s="395"/>
      <c r="Y99" s="550"/>
      <c r="Z99" s="395"/>
      <c r="AA99" s="395"/>
      <c r="AB99" s="395"/>
      <c r="AC99" s="395"/>
      <c r="AD99" s="259"/>
      <c r="AE99" s="259"/>
      <c r="AF99" s="259"/>
      <c r="AG99" s="259"/>
      <c r="AH99" s="259"/>
      <c r="AI99" s="259"/>
      <c r="AJ99" s="259"/>
      <c r="AK99" s="259"/>
      <c r="AL99" s="259"/>
      <c r="AM99" s="259"/>
      <c r="AN99" s="259"/>
      <c r="AO99" s="259"/>
      <c r="AP99" s="259"/>
      <c r="AQ99" s="259"/>
      <c r="AR99" s="259"/>
    </row>
    <row r="100" spans="2:61" s="256" customFormat="1" ht="13.5" customHeight="1" x14ac:dyDescent="0.2">
      <c r="B100" s="421" t="s">
        <v>148</v>
      </c>
      <c r="C100" s="417"/>
      <c r="E100" s="374" t="s">
        <v>149</v>
      </c>
      <c r="F100" s="423"/>
      <c r="G100" s="259"/>
      <c r="H100" s="68">
        <v>809319.74</v>
      </c>
      <c r="I100" s="344"/>
      <c r="J100" s="192"/>
      <c r="K100" s="344"/>
      <c r="L100" s="208"/>
      <c r="M100" s="411"/>
      <c r="N100" s="395"/>
      <c r="O100" s="395"/>
      <c r="P100" s="68">
        <v>128647.54999999997</v>
      </c>
      <c r="Q100" s="344"/>
      <c r="R100" s="192"/>
      <c r="S100" s="344"/>
      <c r="T100" s="208"/>
      <c r="U100" s="76"/>
      <c r="V100" s="395"/>
      <c r="W100" s="566"/>
      <c r="X100" s="395"/>
      <c r="Y100" s="550"/>
      <c r="Z100" s="395"/>
      <c r="AA100" s="395"/>
      <c r="AB100" s="395"/>
      <c r="AC100" s="395"/>
      <c r="AD100" s="259"/>
      <c r="AE100" s="259"/>
      <c r="AF100" s="259"/>
      <c r="AG100" s="259"/>
      <c r="AH100" s="259"/>
      <c r="AI100" s="259"/>
      <c r="AJ100" s="259"/>
      <c r="AK100" s="259"/>
      <c r="AL100" s="259"/>
      <c r="AM100" s="259"/>
      <c r="AN100" s="259"/>
      <c r="AO100" s="259"/>
      <c r="AP100" s="259"/>
      <c r="AQ100" s="259"/>
      <c r="AR100" s="259"/>
    </row>
    <row r="101" spans="2:61" s="424" customFormat="1" ht="15.75" customHeight="1" x14ac:dyDescent="0.2">
      <c r="B101" s="50" t="s">
        <v>150</v>
      </c>
      <c r="C101" s="64"/>
      <c r="D101" s="63" t="s">
        <v>151</v>
      </c>
      <c r="E101" s="1"/>
      <c r="F101" s="63"/>
      <c r="G101" s="3"/>
      <c r="H101" s="68">
        <v>802494.61999999988</v>
      </c>
      <c r="I101" s="344"/>
      <c r="J101" s="192">
        <f>IF(L101=0, " ", H101/L101)</f>
        <v>0.8960303301321666</v>
      </c>
      <c r="K101" s="344"/>
      <c r="L101" s="72">
        <v>895611</v>
      </c>
      <c r="M101" s="411" t="s">
        <v>33</v>
      </c>
      <c r="N101" s="343"/>
      <c r="O101" s="343"/>
      <c r="P101" s="68">
        <v>130110.37999999999</v>
      </c>
      <c r="Q101" s="344"/>
      <c r="R101" s="192">
        <f>P101/T101</f>
        <v>0.90595389125242831</v>
      </c>
      <c r="S101" s="344"/>
      <c r="T101" s="72">
        <v>143617</v>
      </c>
      <c r="U101" s="76" t="s">
        <v>33</v>
      </c>
      <c r="V101" s="343"/>
      <c r="W101" s="553"/>
      <c r="X101" s="343"/>
      <c r="Y101" s="447"/>
      <c r="Z101" s="343"/>
      <c r="AA101" s="343"/>
      <c r="AB101" s="343"/>
      <c r="AC101" s="343"/>
      <c r="AD101" s="259"/>
      <c r="AE101" s="259"/>
      <c r="AF101" s="259"/>
      <c r="AG101" s="259"/>
      <c r="AH101" s="259"/>
      <c r="AI101" s="259"/>
      <c r="AJ101" s="259"/>
      <c r="AK101" s="259"/>
      <c r="AL101" s="259"/>
      <c r="AM101" s="259"/>
      <c r="AN101" s="259"/>
      <c r="AO101" s="259"/>
      <c r="AP101" s="259"/>
      <c r="AQ101" s="259"/>
      <c r="AR101" s="259"/>
      <c r="AS101" s="256"/>
      <c r="AT101" s="256"/>
      <c r="AU101" s="256"/>
      <c r="AV101" s="256"/>
      <c r="AW101" s="256"/>
      <c r="AX101" s="256"/>
      <c r="AY101" s="256"/>
      <c r="AZ101" s="256"/>
      <c r="BA101" s="256"/>
      <c r="BB101" s="256"/>
      <c r="BC101" s="256"/>
      <c r="BD101" s="256"/>
      <c r="BE101" s="256"/>
      <c r="BF101" s="256"/>
      <c r="BG101" s="256"/>
      <c r="BH101" s="256"/>
      <c r="BI101" s="256"/>
    </row>
    <row r="102" spans="2:61" s="254" customFormat="1" x14ac:dyDescent="0.2">
      <c r="B102" s="50" t="s">
        <v>152</v>
      </c>
      <c r="C102" s="64"/>
      <c r="D102" s="63" t="s">
        <v>153</v>
      </c>
      <c r="E102" s="1"/>
      <c r="F102" s="63"/>
      <c r="G102" s="3"/>
      <c r="H102" s="68">
        <v>138425.10999999999</v>
      </c>
      <c r="I102" s="344"/>
      <c r="J102" s="209">
        <f>IF(L102=0, " ", H102/L102)</f>
        <v>1.1764740228282948</v>
      </c>
      <c r="K102" s="344"/>
      <c r="L102" s="72">
        <v>117661</v>
      </c>
      <c r="M102" s="411" t="s">
        <v>33</v>
      </c>
      <c r="N102" s="343"/>
      <c r="O102" s="343"/>
      <c r="P102" s="68">
        <v>17321.61</v>
      </c>
      <c r="Q102" s="344"/>
      <c r="R102" s="192">
        <f>P102/T102</f>
        <v>0.82424982155603144</v>
      </c>
      <c r="S102" s="344"/>
      <c r="T102" s="72">
        <v>21015</v>
      </c>
      <c r="U102" s="76" t="s">
        <v>33</v>
      </c>
      <c r="V102" s="425"/>
      <c r="W102" s="553"/>
      <c r="X102" s="343"/>
      <c r="Y102" s="447"/>
      <c r="Z102" s="343"/>
      <c r="AA102" s="343"/>
      <c r="AB102" s="343"/>
      <c r="AC102" s="343"/>
      <c r="AD102" s="259"/>
      <c r="AE102" s="259"/>
      <c r="AF102" s="259"/>
      <c r="AG102" s="259"/>
      <c r="AH102" s="259"/>
      <c r="AI102" s="259"/>
      <c r="AJ102" s="259"/>
      <c r="AK102" s="259"/>
      <c r="AL102" s="259"/>
      <c r="AM102" s="259"/>
      <c r="AN102" s="259"/>
      <c r="AO102" s="259"/>
      <c r="AP102" s="259"/>
      <c r="AQ102" s="259"/>
      <c r="AR102" s="259"/>
      <c r="AS102" s="256"/>
      <c r="AT102" s="256"/>
      <c r="AU102" s="256"/>
      <c r="AV102" s="256"/>
      <c r="AW102" s="256"/>
      <c r="AX102" s="256"/>
      <c r="AY102" s="256"/>
      <c r="AZ102" s="256"/>
      <c r="BA102" s="256"/>
      <c r="BB102" s="256"/>
      <c r="BC102" s="256"/>
      <c r="BD102" s="256"/>
      <c r="BE102" s="256"/>
      <c r="BF102" s="256"/>
      <c r="BG102" s="256"/>
      <c r="BH102" s="256"/>
      <c r="BI102" s="256"/>
    </row>
    <row r="103" spans="2:61" s="254" customFormat="1" x14ac:dyDescent="0.2">
      <c r="B103" s="50" t="s">
        <v>154</v>
      </c>
      <c r="C103" s="64"/>
      <c r="D103" s="2" t="s">
        <v>155</v>
      </c>
      <c r="E103" s="1"/>
      <c r="F103" s="63"/>
      <c r="G103" s="3"/>
      <c r="H103" s="68">
        <v>-47753.410000000011</v>
      </c>
      <c r="I103" s="344"/>
      <c r="J103" s="209">
        <f>IF(L103=0, " ", H103/L103)</f>
        <v>10.769826341903476</v>
      </c>
      <c r="K103" s="344"/>
      <c r="L103" s="72">
        <v>-4434</v>
      </c>
      <c r="M103" s="411"/>
      <c r="N103" s="343"/>
      <c r="O103" s="343"/>
      <c r="P103" s="68">
        <v>-51614.920000000006</v>
      </c>
      <c r="Q103" s="344"/>
      <c r="R103" s="192">
        <f>P103/T103</f>
        <v>11.482740823136821</v>
      </c>
      <c r="S103" s="344"/>
      <c r="T103" s="72">
        <v>-4495</v>
      </c>
      <c r="U103" s="76"/>
      <c r="V103" s="425"/>
      <c r="W103" s="553"/>
      <c r="X103" s="343"/>
      <c r="Y103" s="447"/>
      <c r="Z103" s="343"/>
      <c r="AA103" s="343"/>
      <c r="AB103" s="343"/>
      <c r="AC103" s="343"/>
      <c r="AD103" s="259"/>
      <c r="AE103" s="259"/>
      <c r="AF103" s="259"/>
      <c r="AG103" s="259"/>
      <c r="AH103" s="259"/>
      <c r="AI103" s="259"/>
      <c r="AJ103" s="259"/>
      <c r="AK103" s="259"/>
      <c r="AL103" s="259"/>
      <c r="AM103" s="259"/>
      <c r="AN103" s="259"/>
      <c r="AO103" s="259"/>
      <c r="AP103" s="259"/>
      <c r="AQ103" s="259"/>
      <c r="AR103" s="259"/>
      <c r="AS103" s="256"/>
      <c r="AT103" s="256"/>
      <c r="AU103" s="256"/>
      <c r="AV103" s="256"/>
      <c r="AW103" s="256"/>
      <c r="AX103" s="256"/>
      <c r="AY103" s="256"/>
      <c r="AZ103" s="256"/>
      <c r="BA103" s="256"/>
      <c r="BB103" s="256"/>
      <c r="BC103" s="256"/>
      <c r="BD103" s="256"/>
      <c r="BE103" s="256"/>
      <c r="BF103" s="256"/>
      <c r="BG103" s="256"/>
      <c r="BH103" s="256"/>
      <c r="BI103" s="256"/>
    </row>
    <row r="104" spans="2:61" s="254" customFormat="1" x14ac:dyDescent="0.2">
      <c r="B104" s="50" t="s">
        <v>156</v>
      </c>
      <c r="C104" s="64"/>
      <c r="D104" s="2"/>
      <c r="E104" s="1"/>
      <c r="F104" s="63"/>
      <c r="G104" s="3"/>
      <c r="H104" s="141"/>
      <c r="I104" s="344"/>
      <c r="J104" s="209"/>
      <c r="K104" s="344"/>
      <c r="L104" s="72"/>
      <c r="M104" s="411"/>
      <c r="N104" s="343"/>
      <c r="O104" s="343"/>
      <c r="P104" s="141"/>
      <c r="Q104" s="344"/>
      <c r="R104" s="192"/>
      <c r="S104" s="344"/>
      <c r="T104" s="72"/>
      <c r="U104" s="76"/>
      <c r="V104" s="343"/>
      <c r="W104" s="553"/>
      <c r="X104" s="343"/>
      <c r="Y104" s="447"/>
      <c r="Z104" s="343"/>
      <c r="AA104" s="343"/>
      <c r="AB104" s="343"/>
      <c r="AC104" s="343"/>
      <c r="AD104" s="259"/>
      <c r="AE104" s="259"/>
      <c r="AF104" s="259"/>
      <c r="AG104" s="259"/>
      <c r="AH104" s="259"/>
      <c r="AI104" s="259"/>
      <c r="AJ104" s="259"/>
      <c r="AK104" s="259"/>
      <c r="AL104" s="259"/>
      <c r="AM104" s="259"/>
      <c r="AN104" s="259"/>
      <c r="AO104" s="259"/>
      <c r="AP104" s="259"/>
      <c r="AQ104" s="259"/>
      <c r="AR104" s="259"/>
      <c r="AS104" s="256"/>
      <c r="AT104" s="256"/>
      <c r="AU104" s="256"/>
      <c r="AV104" s="256"/>
      <c r="AW104" s="256"/>
      <c r="AX104" s="256"/>
      <c r="AY104" s="256"/>
      <c r="AZ104" s="256"/>
      <c r="BA104" s="256"/>
      <c r="BB104" s="256"/>
      <c r="BC104" s="256"/>
      <c r="BD104" s="256"/>
      <c r="BE104" s="256"/>
      <c r="BF104" s="256"/>
      <c r="BG104" s="256"/>
      <c r="BH104" s="256"/>
      <c r="BI104" s="256"/>
    </row>
    <row r="105" spans="2:61" s="254" customFormat="1" x14ac:dyDescent="0.2">
      <c r="B105" s="50" t="s">
        <v>157</v>
      </c>
      <c r="C105" s="64"/>
      <c r="D105" s="1"/>
      <c r="E105" s="1"/>
      <c r="F105" s="145" t="s">
        <v>158</v>
      </c>
      <c r="G105" s="3"/>
      <c r="H105" s="147">
        <f>SUM(H82,H87,H97:H103)</f>
        <v>5815924.2800000003</v>
      </c>
      <c r="I105" s="85"/>
      <c r="J105" s="369">
        <f>H105/L105</f>
        <v>0.89870816436622092</v>
      </c>
      <c r="K105" s="279"/>
      <c r="L105" s="370">
        <f>SUM(L82,L88,L95:L103)</f>
        <v>6471427</v>
      </c>
      <c r="M105" s="145" t="s">
        <v>33</v>
      </c>
      <c r="N105" s="343"/>
      <c r="O105" s="343"/>
      <c r="P105" s="147">
        <f>SUM(P82,P87,P97:P103)</f>
        <v>795312.8899999999</v>
      </c>
      <c r="Q105" s="85"/>
      <c r="R105" s="369">
        <f>P105/T105</f>
        <v>0.8629650338268563</v>
      </c>
      <c r="S105" s="371"/>
      <c r="T105" s="370">
        <f>SUM(T82,T88,T95:T103)</f>
        <v>921605</v>
      </c>
      <c r="U105" s="86">
        <v>0</v>
      </c>
      <c r="V105" s="343"/>
      <c r="W105" s="553"/>
      <c r="X105" s="343"/>
      <c r="Y105" s="447"/>
      <c r="Z105" s="343"/>
      <c r="AA105" s="343"/>
      <c r="AB105" s="343"/>
      <c r="AC105" s="343"/>
      <c r="AD105" s="259"/>
      <c r="AE105" s="259"/>
      <c r="AF105" s="259"/>
      <c r="AG105" s="259"/>
      <c r="AH105" s="259"/>
      <c r="AI105" s="259"/>
      <c r="AJ105" s="259"/>
      <c r="AK105" s="259"/>
      <c r="AL105" s="259"/>
      <c r="AM105" s="259"/>
      <c r="AN105" s="259"/>
      <c r="AO105" s="259"/>
      <c r="AP105" s="259"/>
      <c r="AQ105" s="259"/>
      <c r="AR105" s="259"/>
      <c r="AS105" s="256"/>
      <c r="AT105" s="256"/>
      <c r="AU105" s="256"/>
      <c r="AV105" s="256"/>
      <c r="AW105" s="256"/>
      <c r="AX105" s="256"/>
      <c r="AY105" s="256"/>
      <c r="AZ105" s="256"/>
      <c r="BA105" s="256"/>
      <c r="BB105" s="256"/>
      <c r="BC105" s="256"/>
      <c r="BD105" s="256"/>
      <c r="BE105" s="256"/>
      <c r="BF105" s="256"/>
      <c r="BG105" s="256"/>
      <c r="BH105" s="256"/>
      <c r="BI105" s="256"/>
    </row>
    <row r="106" spans="2:61" s="260" customFormat="1" ht="12.75" customHeight="1" x14ac:dyDescent="0.2">
      <c r="B106" s="154"/>
      <c r="C106" s="155"/>
      <c r="D106" s="156"/>
      <c r="E106" s="156"/>
      <c r="F106" s="172"/>
      <c r="G106" s="170"/>
      <c r="H106" s="166"/>
      <c r="I106" s="426"/>
      <c r="J106" s="427"/>
      <c r="K106" s="426"/>
      <c r="L106" s="428"/>
      <c r="M106" s="429"/>
      <c r="N106" s="430"/>
      <c r="O106" s="430"/>
      <c r="P106" s="431"/>
      <c r="Q106" s="426"/>
      <c r="R106" s="427"/>
      <c r="S106" s="426"/>
      <c r="T106" s="428"/>
      <c r="U106" s="432"/>
      <c r="V106" s="430"/>
      <c r="W106" s="567"/>
      <c r="X106" s="430"/>
      <c r="Y106" s="551"/>
      <c r="Z106" s="430"/>
      <c r="AA106" s="430"/>
      <c r="AB106" s="430"/>
      <c r="AC106" s="430"/>
      <c r="AD106" s="277"/>
      <c r="AE106" s="277"/>
      <c r="AF106" s="277"/>
      <c r="AG106" s="277"/>
      <c r="AH106" s="277"/>
      <c r="AI106" s="277"/>
      <c r="AJ106" s="277"/>
      <c r="AK106" s="277"/>
      <c r="AL106" s="277"/>
      <c r="AM106" s="277"/>
      <c r="AN106" s="277"/>
      <c r="AO106" s="277"/>
      <c r="AP106" s="277"/>
      <c r="AQ106" s="277"/>
      <c r="AR106" s="277"/>
    </row>
    <row r="107" spans="2:61" s="254" customFormat="1" ht="16.5" customHeight="1" x14ac:dyDescent="0.2">
      <c r="B107" s="50"/>
      <c r="C107" s="433"/>
      <c r="D107" s="434"/>
      <c r="E107" s="434"/>
      <c r="F107" s="435" t="s">
        <v>159</v>
      </c>
      <c r="G107" s="3"/>
      <c r="H107" s="436">
        <f>H106-H105</f>
        <v>-5815924.2800000003</v>
      </c>
      <c r="I107" s="437"/>
      <c r="J107" s="438"/>
      <c r="K107" s="437"/>
      <c r="L107" s="439"/>
      <c r="M107" s="440"/>
      <c r="N107" s="343"/>
      <c r="O107" s="343"/>
      <c r="P107" s="436"/>
      <c r="Q107" s="441"/>
      <c r="R107" s="438"/>
      <c r="S107" s="437"/>
      <c r="T107" s="439"/>
      <c r="U107" s="442"/>
      <c r="V107" s="343"/>
      <c r="W107" s="553"/>
      <c r="X107" s="343"/>
      <c r="Y107" s="447"/>
      <c r="Z107" s="343"/>
      <c r="AA107" s="343"/>
      <c r="AB107" s="343"/>
      <c r="AC107" s="343"/>
      <c r="AD107" s="259"/>
      <c r="AE107" s="259"/>
      <c r="AF107" s="259"/>
      <c r="AG107" s="259"/>
      <c r="AH107" s="259"/>
      <c r="AI107" s="259"/>
      <c r="AJ107" s="259"/>
      <c r="AK107" s="259"/>
      <c r="AL107" s="259"/>
      <c r="AM107" s="259"/>
      <c r="AN107" s="259"/>
      <c r="AO107" s="259"/>
      <c r="AP107" s="259"/>
      <c r="AQ107" s="259"/>
      <c r="AR107" s="259"/>
      <c r="AS107" s="256"/>
      <c r="AT107" s="256"/>
      <c r="AU107" s="256"/>
      <c r="AV107" s="256"/>
      <c r="AW107" s="256"/>
      <c r="AX107" s="256"/>
      <c r="AY107" s="256"/>
      <c r="AZ107" s="256"/>
      <c r="BA107" s="256"/>
      <c r="BB107" s="256"/>
      <c r="BC107" s="256"/>
      <c r="BD107" s="256"/>
      <c r="BE107" s="256"/>
      <c r="BF107" s="256"/>
      <c r="BG107" s="256"/>
      <c r="BH107" s="256"/>
      <c r="BI107" s="256"/>
    </row>
    <row r="108" spans="2:61" s="254" customFormat="1" ht="15" customHeight="1" x14ac:dyDescent="0.2">
      <c r="B108" s="50" t="s">
        <v>160</v>
      </c>
      <c r="C108" s="64"/>
      <c r="D108" s="63" t="s">
        <v>161</v>
      </c>
      <c r="E108" s="1"/>
      <c r="F108" s="63"/>
      <c r="G108" s="3"/>
      <c r="H108" s="68">
        <v>401174.11000000004</v>
      </c>
      <c r="I108" s="443"/>
      <c r="J108" s="192">
        <f>IF(L108=0, " ", H108/L108)</f>
        <v>1.5951383708816771</v>
      </c>
      <c r="K108" s="344"/>
      <c r="L108" s="208">
        <v>251498</v>
      </c>
      <c r="M108" s="411" t="s">
        <v>33</v>
      </c>
      <c r="N108" s="343"/>
      <c r="O108" s="343"/>
      <c r="P108" s="68">
        <v>49142.26999999999</v>
      </c>
      <c r="Q108" s="344"/>
      <c r="R108" s="209">
        <f>P108/T108</f>
        <v>1.3076708355508246</v>
      </c>
      <c r="S108" s="344"/>
      <c r="T108" s="208">
        <v>37580</v>
      </c>
      <c r="U108" s="76" t="s">
        <v>33</v>
      </c>
      <c r="V108" s="343"/>
      <c r="W108" s="553"/>
      <c r="X108" s="343"/>
      <c r="Y108" s="447"/>
      <c r="Z108" s="343"/>
      <c r="AA108" s="343"/>
      <c r="AB108" s="343"/>
      <c r="AC108" s="343"/>
      <c r="AD108" s="259"/>
      <c r="AE108" s="259"/>
      <c r="AF108" s="259"/>
      <c r="AG108" s="259"/>
      <c r="AH108" s="259"/>
      <c r="AI108" s="259"/>
      <c r="AJ108" s="259"/>
      <c r="AK108" s="259"/>
      <c r="AL108" s="259"/>
      <c r="AM108" s="259"/>
      <c r="AN108" s="259"/>
      <c r="AO108" s="259"/>
      <c r="AP108" s="259"/>
      <c r="AQ108" s="259"/>
      <c r="AR108" s="259"/>
      <c r="AS108" s="256"/>
      <c r="AT108" s="256"/>
      <c r="AU108" s="256"/>
      <c r="AV108" s="256"/>
      <c r="AW108" s="256"/>
      <c r="AX108" s="256"/>
      <c r="AY108" s="256"/>
      <c r="AZ108" s="256"/>
      <c r="BA108" s="256"/>
      <c r="BB108" s="256"/>
      <c r="BC108" s="256"/>
      <c r="BD108" s="256"/>
      <c r="BE108" s="256"/>
      <c r="BF108" s="256"/>
      <c r="BG108" s="256"/>
      <c r="BH108" s="256"/>
      <c r="BI108" s="256"/>
    </row>
    <row r="109" spans="2:61" s="254" customFormat="1" ht="12.75" customHeight="1" x14ac:dyDescent="0.2">
      <c r="B109" s="50" t="s">
        <v>162</v>
      </c>
      <c r="C109" s="64"/>
      <c r="D109" s="63" t="s">
        <v>163</v>
      </c>
      <c r="E109" s="1"/>
      <c r="F109" s="63"/>
      <c r="G109" s="3"/>
      <c r="H109" s="68">
        <v>701812.86</v>
      </c>
      <c r="I109" s="443"/>
      <c r="J109" s="192">
        <f>IF(L109=0, " ", H109/L109)</f>
        <v>0.98641817854713298</v>
      </c>
      <c r="K109" s="344"/>
      <c r="L109" s="208">
        <v>711476</v>
      </c>
      <c r="M109" s="411" t="s">
        <v>33</v>
      </c>
      <c r="N109" s="343"/>
      <c r="O109" s="343"/>
      <c r="P109" s="68">
        <v>88437.22</v>
      </c>
      <c r="Q109" s="344"/>
      <c r="R109" s="192"/>
      <c r="S109" s="344"/>
      <c r="T109" s="208">
        <v>50278</v>
      </c>
      <c r="U109" s="76"/>
      <c r="V109" s="425"/>
      <c r="W109" s="553"/>
      <c r="X109" s="343"/>
      <c r="Y109" s="447"/>
      <c r="Z109" s="343"/>
      <c r="AA109" s="343"/>
      <c r="AB109" s="343"/>
      <c r="AC109" s="343"/>
      <c r="AD109" s="259"/>
      <c r="AE109" s="259"/>
      <c r="AF109" s="259"/>
      <c r="AG109" s="259"/>
      <c r="AH109" s="259"/>
      <c r="AI109" s="259"/>
      <c r="AJ109" s="259"/>
      <c r="AK109" s="259"/>
      <c r="AL109" s="259"/>
      <c r="AM109" s="259"/>
      <c r="AN109" s="259"/>
      <c r="AO109" s="259"/>
      <c r="AP109" s="259"/>
      <c r="AQ109" s="259"/>
      <c r="AR109" s="259"/>
      <c r="AS109" s="256"/>
      <c r="AT109" s="256"/>
      <c r="AU109" s="256"/>
      <c r="AV109" s="256"/>
      <c r="AW109" s="256"/>
      <c r="AX109" s="256"/>
      <c r="AY109" s="256"/>
      <c r="AZ109" s="256"/>
      <c r="BA109" s="256"/>
      <c r="BB109" s="256"/>
      <c r="BC109" s="256"/>
      <c r="BD109" s="256"/>
      <c r="BE109" s="256"/>
      <c r="BF109" s="256"/>
      <c r="BG109" s="256"/>
      <c r="BH109" s="256"/>
      <c r="BI109" s="256"/>
    </row>
    <row r="110" spans="2:61" s="254" customFormat="1" ht="12.75" customHeight="1" x14ac:dyDescent="0.2">
      <c r="B110" s="50" t="s">
        <v>164</v>
      </c>
      <c r="C110" s="64"/>
      <c r="D110" s="63" t="s">
        <v>165</v>
      </c>
      <c r="E110" s="1"/>
      <c r="F110" s="63"/>
      <c r="G110" s="3"/>
      <c r="H110" s="68">
        <v>242066.87</v>
      </c>
      <c r="I110" s="443"/>
      <c r="J110" s="192"/>
      <c r="K110" s="344"/>
      <c r="L110" s="208">
        <v>292170</v>
      </c>
      <c r="M110" s="411"/>
      <c r="N110" s="343"/>
      <c r="O110" s="343"/>
      <c r="P110" s="68">
        <v>36379.769999999997</v>
      </c>
      <c r="Q110" s="344"/>
      <c r="R110" s="192"/>
      <c r="S110" s="344"/>
      <c r="T110" s="208">
        <v>43658</v>
      </c>
      <c r="U110" s="76"/>
      <c r="V110" s="343"/>
      <c r="W110" s="553"/>
      <c r="X110" s="343"/>
      <c r="Y110" s="447"/>
      <c r="Z110" s="343"/>
      <c r="AA110" s="343"/>
      <c r="AB110" s="343"/>
      <c r="AC110" s="343"/>
      <c r="AD110" s="259"/>
      <c r="AE110" s="259"/>
      <c r="AF110" s="259"/>
      <c r="AG110" s="259"/>
      <c r="AH110" s="259"/>
      <c r="AI110" s="259"/>
      <c r="AJ110" s="259"/>
      <c r="AK110" s="259"/>
      <c r="AL110" s="259"/>
      <c r="AM110" s="259"/>
      <c r="AN110" s="259"/>
      <c r="AO110" s="259"/>
      <c r="AP110" s="259"/>
      <c r="AQ110" s="259"/>
      <c r="AR110" s="259"/>
      <c r="AS110" s="256"/>
      <c r="AT110" s="256"/>
      <c r="AU110" s="256"/>
      <c r="AV110" s="256"/>
      <c r="AW110" s="256"/>
      <c r="AX110" s="256"/>
      <c r="AY110" s="256"/>
      <c r="AZ110" s="256"/>
      <c r="BA110" s="256"/>
      <c r="BB110" s="256"/>
      <c r="BC110" s="256"/>
      <c r="BD110" s="256"/>
      <c r="BE110" s="256"/>
      <c r="BF110" s="256"/>
      <c r="BG110" s="256"/>
      <c r="BH110" s="256"/>
      <c r="BI110" s="256"/>
    </row>
    <row r="111" spans="2:61" s="448" customFormat="1" x14ac:dyDescent="0.2">
      <c r="B111" s="50" t="s">
        <v>166</v>
      </c>
      <c r="C111" s="444"/>
      <c r="D111" s="422" t="s">
        <v>167</v>
      </c>
      <c r="E111" s="333"/>
      <c r="F111" s="422"/>
      <c r="G111" s="3"/>
      <c r="H111" s="68">
        <v>2215698.5099999998</v>
      </c>
      <c r="I111" s="348"/>
      <c r="J111" s="209">
        <f>IF(L111=0, " ", H111/L111)</f>
        <v>1.2463702178238316</v>
      </c>
      <c r="K111" s="343"/>
      <c r="L111" s="208">
        <v>1777721</v>
      </c>
      <c r="M111" s="445" t="s">
        <v>33</v>
      </c>
      <c r="N111" s="343"/>
      <c r="O111" s="343"/>
      <c r="P111" s="68">
        <v>511993.83000000007</v>
      </c>
      <c r="Q111" s="343"/>
      <c r="R111" s="209">
        <f>P111/T111</f>
        <v>1.4100356919585688</v>
      </c>
      <c r="S111" s="343"/>
      <c r="T111" s="208">
        <v>363107</v>
      </c>
      <c r="U111" s="446" t="s">
        <v>33</v>
      </c>
      <c r="V111" s="343"/>
      <c r="W111" s="553"/>
      <c r="X111" s="343"/>
      <c r="Y111" s="447"/>
      <c r="Z111" s="343"/>
      <c r="AA111" s="343"/>
      <c r="AB111" s="343"/>
      <c r="AC111" s="343"/>
      <c r="AD111" s="259"/>
      <c r="AE111" s="259"/>
      <c r="AF111" s="259"/>
      <c r="AG111" s="259"/>
      <c r="AH111" s="259"/>
      <c r="AI111" s="259"/>
      <c r="AJ111" s="259"/>
      <c r="AK111" s="259"/>
      <c r="AL111" s="259"/>
      <c r="AM111" s="259"/>
      <c r="AN111" s="259"/>
      <c r="AO111" s="259"/>
      <c r="AP111" s="259"/>
      <c r="AQ111" s="259"/>
      <c r="AR111" s="259"/>
      <c r="AS111" s="259"/>
      <c r="AT111" s="259"/>
      <c r="AU111" s="259"/>
      <c r="AV111" s="259"/>
      <c r="AW111" s="259"/>
      <c r="AX111" s="259"/>
      <c r="AY111" s="259"/>
      <c r="AZ111" s="259"/>
      <c r="BA111" s="259"/>
      <c r="BB111" s="259"/>
      <c r="BC111" s="259"/>
      <c r="BD111" s="259"/>
      <c r="BE111" s="259"/>
      <c r="BF111" s="259"/>
      <c r="BG111" s="259"/>
      <c r="BH111" s="259"/>
      <c r="BI111" s="259"/>
    </row>
    <row r="112" spans="2:61" s="448" customFormat="1" ht="15.75" customHeight="1" x14ac:dyDescent="0.2">
      <c r="B112" s="50" t="s">
        <v>168</v>
      </c>
      <c r="C112" s="444"/>
      <c r="D112" s="422" t="s">
        <v>169</v>
      </c>
      <c r="E112" s="333"/>
      <c r="F112" s="422"/>
      <c r="G112" s="3"/>
      <c r="H112" s="68">
        <v>72022.5</v>
      </c>
      <c r="I112" s="348"/>
      <c r="J112" s="209"/>
      <c r="K112" s="343"/>
      <c r="L112" s="208">
        <v>54000</v>
      </c>
      <c r="M112" s="445"/>
      <c r="N112" s="343"/>
      <c r="O112" s="343"/>
      <c r="P112" s="68"/>
      <c r="Q112" s="343"/>
      <c r="R112" s="209"/>
      <c r="S112" s="343"/>
      <c r="T112" s="208"/>
      <c r="U112" s="446"/>
      <c r="V112" s="343"/>
      <c r="W112" s="553"/>
      <c r="X112" s="343"/>
      <c r="Y112" s="447"/>
      <c r="Z112" s="343"/>
      <c r="AA112" s="343"/>
      <c r="AB112" s="343"/>
      <c r="AC112" s="343"/>
      <c r="AD112" s="259"/>
      <c r="AE112" s="259"/>
      <c r="AF112" s="259"/>
      <c r="AG112" s="259"/>
      <c r="AH112" s="259"/>
      <c r="AI112" s="259"/>
      <c r="AJ112" s="259"/>
      <c r="AK112" s="259"/>
      <c r="AL112" s="259"/>
      <c r="AM112" s="259"/>
      <c r="AN112" s="259"/>
      <c r="AO112" s="259"/>
      <c r="AP112" s="259"/>
      <c r="AQ112" s="259"/>
      <c r="AR112" s="259"/>
      <c r="AS112" s="259"/>
      <c r="AT112" s="259"/>
      <c r="AU112" s="259"/>
      <c r="AV112" s="259"/>
      <c r="AW112" s="259"/>
      <c r="AX112" s="259"/>
      <c r="AY112" s="259"/>
      <c r="AZ112" s="259"/>
      <c r="BA112" s="259"/>
      <c r="BB112" s="259"/>
      <c r="BC112" s="259"/>
      <c r="BD112" s="259"/>
      <c r="BE112" s="259"/>
      <c r="BF112" s="259"/>
      <c r="BG112" s="259"/>
      <c r="BH112" s="259"/>
      <c r="BI112" s="259"/>
    </row>
    <row r="113" spans="2:61" s="254" customFormat="1" ht="15.75" customHeight="1" x14ac:dyDescent="0.2">
      <c r="B113" s="421" t="s">
        <v>170</v>
      </c>
      <c r="C113" s="64"/>
      <c r="D113" s="63" t="s">
        <v>171</v>
      </c>
      <c r="E113" s="1"/>
      <c r="F113" s="63"/>
      <c r="G113" s="3"/>
      <c r="H113" s="68">
        <v>475434.13</v>
      </c>
      <c r="I113" s="443"/>
      <c r="J113" s="192">
        <f>IF(L113=0, " ", H113/L113)</f>
        <v>0.83392232836009383</v>
      </c>
      <c r="K113" s="344"/>
      <c r="L113" s="72">
        <v>570118</v>
      </c>
      <c r="M113" s="411" t="s">
        <v>33</v>
      </c>
      <c r="N113" s="343"/>
      <c r="O113" s="343"/>
      <c r="P113" s="68">
        <v>89253.420000000013</v>
      </c>
      <c r="Q113" s="344"/>
      <c r="R113" s="209">
        <f>P113/T113</f>
        <v>1.0451097762321286</v>
      </c>
      <c r="S113" s="344"/>
      <c r="T113" s="72">
        <v>85401</v>
      </c>
      <c r="U113" s="76" t="s">
        <v>33</v>
      </c>
      <c r="V113" s="343"/>
      <c r="W113" s="553"/>
      <c r="X113" s="343"/>
      <c r="Y113" s="447"/>
      <c r="Z113" s="343"/>
      <c r="AA113" s="343"/>
      <c r="AB113" s="343"/>
      <c r="AC113" s="343"/>
      <c r="AD113" s="259"/>
      <c r="AE113" s="259"/>
      <c r="AF113" s="259"/>
      <c r="AG113" s="259"/>
      <c r="AH113" s="259"/>
      <c r="AI113" s="259"/>
      <c r="AJ113" s="259"/>
      <c r="AK113" s="259"/>
      <c r="AL113" s="259"/>
      <c r="AM113" s="259"/>
      <c r="AN113" s="259"/>
      <c r="AO113" s="259"/>
      <c r="AP113" s="259"/>
      <c r="AQ113" s="259"/>
      <c r="AR113" s="259"/>
      <c r="AS113" s="256"/>
      <c r="AT113" s="256"/>
      <c r="AU113" s="256"/>
      <c r="AV113" s="256"/>
      <c r="AW113" s="256"/>
      <c r="AX113" s="256"/>
      <c r="AY113" s="256"/>
      <c r="AZ113" s="256"/>
      <c r="BA113" s="256"/>
      <c r="BB113" s="256"/>
      <c r="BC113" s="256"/>
      <c r="BD113" s="256"/>
      <c r="BE113" s="256"/>
      <c r="BF113" s="256"/>
      <c r="BG113" s="256"/>
      <c r="BH113" s="256"/>
      <c r="BI113" s="256"/>
    </row>
    <row r="114" spans="2:61" s="254" customFormat="1" ht="16.5" customHeight="1" x14ac:dyDescent="0.2">
      <c r="B114" s="50"/>
      <c r="C114" s="64"/>
      <c r="D114" s="2"/>
      <c r="E114" s="1"/>
      <c r="F114" s="63"/>
      <c r="G114" s="3"/>
      <c r="H114" s="141"/>
      <c r="I114" s="443"/>
      <c r="J114" s="192"/>
      <c r="K114" s="344"/>
      <c r="L114" s="72"/>
      <c r="M114" s="411"/>
      <c r="N114" s="343"/>
      <c r="O114" s="343"/>
      <c r="P114" s="141"/>
      <c r="Q114" s="344"/>
      <c r="R114" s="192"/>
      <c r="S114" s="344"/>
      <c r="T114" s="72"/>
      <c r="U114" s="76"/>
      <c r="V114" s="343"/>
      <c r="W114" s="553"/>
      <c r="X114" s="343"/>
      <c r="Y114" s="447"/>
      <c r="Z114" s="343"/>
      <c r="AA114" s="343"/>
      <c r="AB114" s="343"/>
      <c r="AC114" s="343"/>
      <c r="AD114" s="259"/>
      <c r="AE114" s="259"/>
      <c r="AF114" s="259"/>
      <c r="AG114" s="259"/>
      <c r="AH114" s="259"/>
      <c r="AI114" s="259"/>
      <c r="AJ114" s="259"/>
      <c r="AK114" s="259"/>
      <c r="AL114" s="259"/>
      <c r="AM114" s="259"/>
      <c r="AN114" s="259"/>
      <c r="AO114" s="259"/>
      <c r="AP114" s="259"/>
      <c r="AQ114" s="259"/>
      <c r="AR114" s="259"/>
      <c r="AS114" s="256"/>
      <c r="AT114" s="256"/>
      <c r="AU114" s="256"/>
      <c r="AV114" s="256"/>
      <c r="AW114" s="256"/>
      <c r="AX114" s="256"/>
      <c r="AY114" s="256"/>
      <c r="AZ114" s="256"/>
      <c r="BA114" s="256"/>
      <c r="BB114" s="256"/>
      <c r="BC114" s="256"/>
      <c r="BD114" s="256"/>
      <c r="BE114" s="256"/>
      <c r="BF114" s="256"/>
      <c r="BG114" s="256"/>
      <c r="BH114" s="256"/>
      <c r="BI114" s="256"/>
    </row>
    <row r="115" spans="2:61" s="254" customFormat="1" ht="12.75" customHeight="1" x14ac:dyDescent="0.2">
      <c r="B115" s="50" t="s">
        <v>172</v>
      </c>
      <c r="C115" s="64"/>
      <c r="D115" s="1"/>
      <c r="E115" s="1"/>
      <c r="F115" s="145" t="s">
        <v>173</v>
      </c>
      <c r="G115" s="3"/>
      <c r="H115" s="147">
        <f>SUM(H108:H113)</f>
        <v>4108208.9799999995</v>
      </c>
      <c r="I115" s="279"/>
      <c r="J115" s="257">
        <f>H115/L115</f>
        <v>1.1233874972894322</v>
      </c>
      <c r="K115" s="279"/>
      <c r="L115" s="370">
        <f>SUM(L108:L113)</f>
        <v>3656983</v>
      </c>
      <c r="M115" s="145" t="s">
        <v>33</v>
      </c>
      <c r="N115" s="343"/>
      <c r="O115" s="343"/>
      <c r="P115" s="147">
        <f>SUM(P108:P113)</f>
        <v>775206.51000000013</v>
      </c>
      <c r="Q115" s="279"/>
      <c r="R115" s="257">
        <f>P115/T115</f>
        <v>1.3365076445112618</v>
      </c>
      <c r="S115" s="279"/>
      <c r="T115" s="370">
        <f>SUM(T108:T113)</f>
        <v>580024</v>
      </c>
      <c r="U115" s="86">
        <v>0</v>
      </c>
      <c r="V115" s="343"/>
      <c r="W115" s="553"/>
      <c r="X115" s="343"/>
      <c r="Y115" s="447"/>
      <c r="Z115" s="343"/>
      <c r="AA115" s="343"/>
      <c r="AB115" s="343"/>
      <c r="AC115" s="343"/>
      <c r="AD115" s="259"/>
      <c r="AE115" s="259"/>
      <c r="AF115" s="259"/>
      <c r="AG115" s="259"/>
      <c r="AH115" s="259"/>
      <c r="AI115" s="259"/>
      <c r="AJ115" s="259"/>
      <c r="AK115" s="259"/>
      <c r="AL115" s="259"/>
      <c r="AM115" s="259"/>
      <c r="AN115" s="259"/>
      <c r="AO115" s="259"/>
      <c r="AP115" s="259"/>
      <c r="AQ115" s="259"/>
      <c r="AR115" s="259"/>
      <c r="AS115" s="256"/>
      <c r="AT115" s="256"/>
      <c r="AU115" s="256"/>
      <c r="AV115" s="256"/>
      <c r="AW115" s="256"/>
      <c r="AX115" s="256"/>
      <c r="AY115" s="256"/>
      <c r="AZ115" s="256"/>
      <c r="BA115" s="256"/>
      <c r="BB115" s="256"/>
      <c r="BC115" s="256"/>
      <c r="BD115" s="256"/>
      <c r="BE115" s="256"/>
      <c r="BF115" s="256"/>
      <c r="BG115" s="256"/>
      <c r="BH115" s="256"/>
      <c r="BI115" s="256"/>
    </row>
    <row r="116" spans="2:61" s="260" customFormat="1" ht="12.75" customHeight="1" x14ac:dyDescent="0.2">
      <c r="B116" s="154"/>
      <c r="C116" s="155"/>
      <c r="D116" s="156"/>
      <c r="E116" s="156"/>
      <c r="F116" s="172"/>
      <c r="G116" s="170"/>
      <c r="H116" s="166"/>
      <c r="I116" s="426"/>
      <c r="J116" s="427"/>
      <c r="K116" s="426"/>
      <c r="L116" s="449"/>
      <c r="M116" s="429"/>
      <c r="N116" s="430"/>
      <c r="O116" s="430"/>
      <c r="P116" s="431"/>
      <c r="Q116" s="426"/>
      <c r="R116" s="427"/>
      <c r="S116" s="426"/>
      <c r="T116" s="449"/>
      <c r="U116" s="432"/>
      <c r="V116" s="430"/>
      <c r="W116" s="567"/>
      <c r="X116" s="430"/>
      <c r="Y116" s="551"/>
      <c r="Z116" s="430"/>
      <c r="AA116" s="430"/>
      <c r="AB116" s="430"/>
      <c r="AC116" s="430"/>
      <c r="AD116" s="277"/>
      <c r="AE116" s="277"/>
      <c r="AF116" s="277"/>
      <c r="AG116" s="277"/>
      <c r="AH116" s="277"/>
      <c r="AI116" s="277"/>
      <c r="AJ116" s="277"/>
      <c r="AK116" s="277"/>
      <c r="AL116" s="277"/>
      <c r="AM116" s="277"/>
      <c r="AN116" s="277"/>
      <c r="AO116" s="277"/>
      <c r="AP116" s="277"/>
      <c r="AQ116" s="277"/>
      <c r="AR116" s="277"/>
    </row>
    <row r="117" spans="2:61" ht="15" x14ac:dyDescent="0.2">
      <c r="B117" s="50" t="s">
        <v>174</v>
      </c>
      <c r="C117" s="450"/>
      <c r="D117" s="451"/>
      <c r="E117" s="451"/>
      <c r="F117" s="452" t="s">
        <v>175</v>
      </c>
      <c r="G117" s="295"/>
      <c r="H117" s="453">
        <f>SUM(H33,H55,H68,H105,H115,H61)</f>
        <v>99213537.950000018</v>
      </c>
      <c r="I117" s="454">
        <f>SUM(I33,I55,I61,I68)</f>
        <v>318316.36</v>
      </c>
      <c r="J117" s="455"/>
      <c r="K117" s="456"/>
      <c r="L117" s="457">
        <f>SUM(L33,L55,L61,L68,L105,L115)</f>
        <v>101885428</v>
      </c>
      <c r="M117" s="458">
        <f>SUM(M33,M55,M61,M68)</f>
        <v>309934</v>
      </c>
      <c r="N117" s="301"/>
      <c r="O117" s="301"/>
      <c r="P117" s="453">
        <f>SUM(P33,P55,P68,P105,P115,P61)</f>
        <v>14721637.930000002</v>
      </c>
      <c r="Q117" s="302">
        <f>SUM(Q33,Q55,Q58)</f>
        <v>3613600</v>
      </c>
      <c r="R117" s="455"/>
      <c r="S117" s="456"/>
      <c r="T117" s="457">
        <f>SUM(T33,T55,T61,T68,T105,T115)</f>
        <v>14687619</v>
      </c>
      <c r="U117" s="459">
        <f>SUM(U33,U55,U61,)</f>
        <v>3527458</v>
      </c>
      <c r="V117" s="301"/>
      <c r="W117" s="547"/>
      <c r="X117" s="546"/>
      <c r="Y117" s="547"/>
      <c r="Z117" s="546"/>
      <c r="AA117" s="301"/>
      <c r="AB117" s="301"/>
      <c r="AC117" s="301"/>
      <c r="AS117" s="304"/>
    </row>
    <row r="118" spans="2:61" ht="19.5" customHeight="1" x14ac:dyDescent="0.2">
      <c r="B118" s="50" t="s">
        <v>176</v>
      </c>
      <c r="C118" s="64"/>
      <c r="D118" s="1"/>
      <c r="E118" s="1"/>
      <c r="F118" s="460"/>
      <c r="G118" s="461"/>
      <c r="H118" s="462">
        <f>H117/L117</f>
        <v>0.97377554275965761</v>
      </c>
      <c r="I118" s="463">
        <f>I117/M117</f>
        <v>1.0270456290694148</v>
      </c>
      <c r="J118" s="464"/>
      <c r="K118" s="465"/>
      <c r="L118" s="466"/>
      <c r="M118" s="467"/>
      <c r="N118" s="468"/>
      <c r="O118" s="468"/>
      <c r="P118" s="462">
        <f>P117/T117</f>
        <v>1.0023161637022313</v>
      </c>
      <c r="Q118" s="463">
        <f>Q117/U117</f>
        <v>1.0244204183295733</v>
      </c>
      <c r="R118" s="464"/>
      <c r="S118" s="465"/>
      <c r="T118" s="466"/>
      <c r="U118" s="467"/>
      <c r="V118" s="468"/>
      <c r="W118" s="468"/>
      <c r="X118" s="468"/>
      <c r="Y118" s="468"/>
      <c r="Z118" s="468"/>
      <c r="AA118" s="468"/>
      <c r="AB118" s="468"/>
      <c r="AC118" s="468"/>
      <c r="AS118" s="304"/>
    </row>
    <row r="119" spans="2:61" x14ac:dyDescent="0.2">
      <c r="B119" s="50" t="s">
        <v>177</v>
      </c>
      <c r="C119" s="469"/>
      <c r="F119" s="145" t="s">
        <v>114</v>
      </c>
      <c r="G119" s="146"/>
      <c r="H119" s="470"/>
      <c r="I119" s="315">
        <f>I117/8760</f>
        <v>36.337484018264838</v>
      </c>
      <c r="J119" s="471"/>
      <c r="K119" s="279"/>
      <c r="L119" s="472"/>
      <c r="M119" s="473">
        <f>M117/8760</f>
        <v>35.380593607305933</v>
      </c>
      <c r="N119" s="314"/>
      <c r="O119" s="314"/>
      <c r="P119" s="470"/>
      <c r="Q119" s="315"/>
      <c r="R119" s="471"/>
      <c r="S119" s="279"/>
      <c r="T119" s="472"/>
      <c r="U119" s="86"/>
      <c r="V119" s="314"/>
      <c r="W119" s="314"/>
      <c r="X119" s="314"/>
      <c r="Y119" s="314"/>
      <c r="Z119" s="314"/>
      <c r="AA119" s="314"/>
      <c r="AB119" s="314"/>
      <c r="AC119" s="314"/>
      <c r="AD119" s="303"/>
      <c r="AS119" s="304"/>
    </row>
    <row r="120" spans="2:61" s="254" customFormat="1" ht="14.25" x14ac:dyDescent="0.2">
      <c r="B120" s="50" t="s">
        <v>178</v>
      </c>
      <c r="C120" s="474"/>
      <c r="D120" s="475"/>
      <c r="E120" s="475"/>
      <c r="F120" s="476" t="s">
        <v>204</v>
      </c>
      <c r="G120" s="477"/>
      <c r="H120" s="478"/>
      <c r="I120" s="479"/>
      <c r="J120" s="480"/>
      <c r="K120" s="481"/>
      <c r="L120" s="482"/>
      <c r="M120" s="483"/>
      <c r="N120" s="255"/>
      <c r="O120" s="255"/>
      <c r="P120" s="478"/>
      <c r="Q120" s="484"/>
      <c r="R120" s="480"/>
      <c r="S120" s="481"/>
      <c r="T120" s="482"/>
      <c r="U120" s="483"/>
      <c r="V120" s="255"/>
      <c r="W120" s="255"/>
      <c r="X120" s="255"/>
      <c r="Y120" s="255"/>
      <c r="Z120" s="255"/>
      <c r="AA120" s="255"/>
      <c r="AB120" s="255"/>
      <c r="AC120" s="255"/>
      <c r="AD120" s="259"/>
      <c r="AE120" s="259"/>
      <c r="AF120" s="259"/>
      <c r="AG120" s="259"/>
      <c r="AH120" s="259"/>
      <c r="AI120" s="259"/>
      <c r="AJ120" s="259"/>
      <c r="AK120" s="259"/>
      <c r="AL120" s="259"/>
      <c r="AM120" s="259"/>
      <c r="AN120" s="259"/>
      <c r="AO120" s="259"/>
      <c r="AP120" s="259"/>
      <c r="AQ120" s="259"/>
      <c r="AR120" s="259"/>
      <c r="AS120" s="256"/>
      <c r="AT120" s="256"/>
      <c r="AU120" s="256"/>
      <c r="AV120" s="256"/>
      <c r="AW120" s="256"/>
      <c r="AX120" s="256"/>
      <c r="AY120" s="256"/>
      <c r="AZ120" s="256"/>
      <c r="BA120" s="256"/>
      <c r="BB120" s="256"/>
      <c r="BC120" s="256"/>
      <c r="BD120" s="256"/>
      <c r="BE120" s="256"/>
      <c r="BF120" s="256"/>
      <c r="BG120" s="256"/>
      <c r="BH120" s="256"/>
      <c r="BI120" s="256"/>
    </row>
    <row r="121" spans="2:61" s="254" customFormat="1" x14ac:dyDescent="0.2">
      <c r="B121" s="50" t="s">
        <v>179</v>
      </c>
      <c r="C121" s="64">
        <v>150</v>
      </c>
      <c r="D121" s="63" t="s">
        <v>180</v>
      </c>
      <c r="E121" s="1"/>
      <c r="F121" s="63"/>
      <c r="G121" s="3"/>
      <c r="H121" s="68">
        <v>1220636.58</v>
      </c>
      <c r="I121" s="344"/>
      <c r="J121" s="192">
        <f>IF(L121=0, " ", H121/L121)</f>
        <v>1.2852905505650751</v>
      </c>
      <c r="K121" s="344" t="s">
        <v>33</v>
      </c>
      <c r="L121" s="72">
        <v>949697</v>
      </c>
      <c r="M121" s="411" t="s">
        <v>33</v>
      </c>
      <c r="N121" s="343"/>
      <c r="O121" s="343"/>
      <c r="P121" s="485"/>
      <c r="Q121" s="344"/>
      <c r="R121" s="192"/>
      <c r="S121" s="344"/>
      <c r="T121" s="72"/>
      <c r="U121" s="76"/>
      <c r="V121" s="343"/>
      <c r="W121" s="343"/>
      <c r="X121" s="343"/>
      <c r="Y121" s="343"/>
      <c r="Z121" s="343"/>
      <c r="AA121" s="343"/>
      <c r="AB121" s="343"/>
      <c r="AC121" s="343"/>
      <c r="AD121" s="259"/>
      <c r="AE121" s="259"/>
      <c r="AF121" s="259"/>
      <c r="AG121" s="259"/>
      <c r="AH121" s="259"/>
      <c r="AI121" s="259"/>
      <c r="AJ121" s="259"/>
      <c r="AK121" s="259"/>
      <c r="AL121" s="259"/>
      <c r="AM121" s="259"/>
      <c r="AN121" s="259"/>
      <c r="AO121" s="259"/>
      <c r="AP121" s="259"/>
      <c r="AQ121" s="259"/>
      <c r="AR121" s="259"/>
      <c r="AS121" s="256"/>
      <c r="AT121" s="256"/>
      <c r="AU121" s="256"/>
      <c r="AV121" s="256"/>
      <c r="AW121" s="256"/>
      <c r="AX121" s="256"/>
      <c r="AY121" s="256"/>
      <c r="AZ121" s="256"/>
      <c r="BA121" s="256"/>
      <c r="BB121" s="256"/>
      <c r="BC121" s="256"/>
      <c r="BD121" s="256"/>
      <c r="BE121" s="256"/>
      <c r="BF121" s="256"/>
      <c r="BG121" s="256"/>
      <c r="BH121" s="256"/>
      <c r="BI121" s="256"/>
    </row>
    <row r="122" spans="2:61" s="254" customFormat="1" ht="15.75" hidden="1" x14ac:dyDescent="0.2">
      <c r="B122" s="50" t="s">
        <v>39</v>
      </c>
      <c r="C122" s="194">
        <v>248</v>
      </c>
      <c r="D122" s="486" t="s">
        <v>205</v>
      </c>
      <c r="E122" s="487"/>
      <c r="F122" s="486"/>
      <c r="G122" s="3"/>
      <c r="H122" s="68">
        <v>0</v>
      </c>
      <c r="I122" s="344"/>
      <c r="J122" s="209" t="str">
        <f>IF(L122=0, " ", H122/L122)</f>
        <v xml:space="preserve"> </v>
      </c>
      <c r="K122" s="344" t="s">
        <v>33</v>
      </c>
      <c r="L122" s="72">
        <v>0</v>
      </c>
      <c r="M122" s="411">
        <v>0</v>
      </c>
      <c r="N122" s="343"/>
      <c r="O122" s="343"/>
      <c r="P122" s="485"/>
      <c r="Q122" s="344"/>
      <c r="R122" s="192"/>
      <c r="S122" s="344"/>
      <c r="T122" s="72"/>
      <c r="U122" s="76"/>
      <c r="V122" s="343"/>
      <c r="W122" s="343"/>
      <c r="X122" s="343"/>
      <c r="Y122" s="343"/>
      <c r="Z122" s="343"/>
      <c r="AA122" s="343"/>
      <c r="AB122" s="343"/>
      <c r="AC122" s="343"/>
      <c r="AD122" s="259"/>
      <c r="AE122" s="259"/>
      <c r="AF122" s="259"/>
      <c r="AG122" s="259"/>
      <c r="AH122" s="259"/>
      <c r="AI122" s="259"/>
      <c r="AJ122" s="259"/>
      <c r="AK122" s="259"/>
      <c r="AL122" s="259"/>
      <c r="AM122" s="259"/>
      <c r="AN122" s="259"/>
      <c r="AO122" s="259"/>
      <c r="AP122" s="259"/>
      <c r="AQ122" s="259"/>
      <c r="AR122" s="259"/>
      <c r="AS122" s="256"/>
      <c r="AT122" s="256"/>
      <c r="AU122" s="256"/>
      <c r="AV122" s="256"/>
      <c r="AW122" s="256"/>
      <c r="AX122" s="256"/>
      <c r="AY122" s="256"/>
      <c r="AZ122" s="256"/>
      <c r="BA122" s="256"/>
      <c r="BB122" s="256"/>
      <c r="BC122" s="256"/>
      <c r="BD122" s="256"/>
      <c r="BE122" s="256"/>
      <c r="BF122" s="256"/>
      <c r="BG122" s="256"/>
      <c r="BH122" s="256"/>
      <c r="BI122" s="256"/>
    </row>
    <row r="123" spans="2:61" s="254" customFormat="1" x14ac:dyDescent="0.2">
      <c r="B123" s="50" t="s">
        <v>181</v>
      </c>
      <c r="C123" s="64">
        <v>195</v>
      </c>
      <c r="D123" s="63" t="s">
        <v>182</v>
      </c>
      <c r="E123" s="1"/>
      <c r="F123" s="63"/>
      <c r="G123" s="3"/>
      <c r="H123" s="68">
        <v>251188.05999999997</v>
      </c>
      <c r="I123" s="344"/>
      <c r="J123" s="209"/>
      <c r="K123" s="344"/>
      <c r="L123" s="72">
        <v>295624</v>
      </c>
      <c r="M123" s="411"/>
      <c r="N123" s="343"/>
      <c r="O123" s="343"/>
      <c r="P123" s="485"/>
      <c r="Q123" s="344"/>
      <c r="R123" s="192"/>
      <c r="S123" s="344"/>
      <c r="T123" s="72"/>
      <c r="U123" s="76"/>
      <c r="V123" s="343"/>
      <c r="W123" s="343"/>
      <c r="X123" s="343"/>
      <c r="Y123" s="343"/>
      <c r="Z123" s="343"/>
      <c r="AA123" s="343"/>
      <c r="AB123" s="343"/>
      <c r="AC123" s="343"/>
      <c r="AD123" s="259"/>
      <c r="AE123" s="259"/>
      <c r="AF123" s="259"/>
      <c r="AG123" s="259"/>
      <c r="AH123" s="259"/>
      <c r="AI123" s="259"/>
      <c r="AJ123" s="259"/>
      <c r="AK123" s="259"/>
      <c r="AL123" s="259"/>
      <c r="AM123" s="259"/>
      <c r="AN123" s="259"/>
      <c r="AO123" s="259"/>
      <c r="AP123" s="259"/>
      <c r="AQ123" s="259"/>
      <c r="AR123" s="259"/>
      <c r="AS123" s="256"/>
      <c r="AT123" s="256"/>
      <c r="AU123" s="256"/>
      <c r="AV123" s="256"/>
      <c r="AW123" s="256"/>
      <c r="AX123" s="256"/>
      <c r="AY123" s="256"/>
      <c r="AZ123" s="256"/>
      <c r="BA123" s="256"/>
      <c r="BB123" s="256"/>
      <c r="BC123" s="256"/>
      <c r="BD123" s="256"/>
      <c r="BE123" s="256"/>
      <c r="BF123" s="256"/>
      <c r="BG123" s="256"/>
      <c r="BH123" s="256"/>
      <c r="BI123" s="256"/>
    </row>
    <row r="124" spans="2:61" s="254" customFormat="1" ht="14.25" hidden="1" customHeight="1" x14ac:dyDescent="0.2">
      <c r="B124" s="50" t="s">
        <v>39</v>
      </c>
      <c r="C124" s="194">
        <v>271</v>
      </c>
      <c r="D124" s="63" t="s">
        <v>183</v>
      </c>
      <c r="E124" s="487"/>
      <c r="F124" s="486"/>
      <c r="G124" s="3"/>
      <c r="H124" s="141">
        <v>0</v>
      </c>
      <c r="I124" s="344"/>
      <c r="J124" s="192" t="str">
        <f>IF(L124=0, " ", H124/L124)</f>
        <v xml:space="preserve"> </v>
      </c>
      <c r="K124" s="344" t="s">
        <v>33</v>
      </c>
      <c r="L124" s="72">
        <v>0</v>
      </c>
      <c r="M124" s="411" t="s">
        <v>33</v>
      </c>
      <c r="N124" s="343"/>
      <c r="O124" s="343"/>
      <c r="P124" s="485"/>
      <c r="Q124" s="344"/>
      <c r="R124" s="192"/>
      <c r="S124" s="344"/>
      <c r="T124" s="72"/>
      <c r="U124" s="76"/>
      <c r="V124" s="343"/>
      <c r="W124" s="343"/>
      <c r="X124" s="343"/>
      <c r="Y124" s="343"/>
      <c r="Z124" s="343"/>
      <c r="AA124" s="343"/>
      <c r="AB124" s="343"/>
      <c r="AC124" s="343"/>
      <c r="AD124" s="259"/>
      <c r="AE124" s="259"/>
      <c r="AF124" s="259"/>
      <c r="AG124" s="259"/>
      <c r="AH124" s="259"/>
      <c r="AI124" s="259"/>
      <c r="AJ124" s="259"/>
      <c r="AK124" s="259"/>
      <c r="AL124" s="259"/>
      <c r="AM124" s="259"/>
      <c r="AN124" s="259"/>
      <c r="AO124" s="259"/>
      <c r="AP124" s="259"/>
      <c r="AQ124" s="259"/>
      <c r="AR124" s="259"/>
      <c r="AS124" s="256"/>
      <c r="AT124" s="256"/>
      <c r="AU124" s="256"/>
      <c r="AV124" s="256"/>
      <c r="AW124" s="256"/>
      <c r="AX124" s="256"/>
      <c r="AY124" s="256"/>
      <c r="AZ124" s="256"/>
      <c r="BA124" s="256"/>
      <c r="BB124" s="256"/>
      <c r="BC124" s="256"/>
      <c r="BD124" s="256"/>
      <c r="BE124" s="256"/>
      <c r="BF124" s="256"/>
      <c r="BG124" s="256"/>
      <c r="BH124" s="256"/>
      <c r="BI124" s="256"/>
    </row>
    <row r="125" spans="2:61" s="254" customFormat="1" ht="16.5" hidden="1" customHeight="1" x14ac:dyDescent="0.2">
      <c r="B125" s="50" t="s">
        <v>39</v>
      </c>
      <c r="C125" s="194" t="s">
        <v>184</v>
      </c>
      <c r="D125" s="63" t="s">
        <v>185</v>
      </c>
      <c r="E125" s="487"/>
      <c r="F125" s="486"/>
      <c r="G125" s="3"/>
      <c r="H125" s="141">
        <v>0</v>
      </c>
      <c r="I125" s="344"/>
      <c r="J125" s="192" t="str">
        <f>IF(L125=0, " ", H125/L125)</f>
        <v xml:space="preserve"> </v>
      </c>
      <c r="K125" s="344" t="s">
        <v>33</v>
      </c>
      <c r="L125" s="72">
        <v>0</v>
      </c>
      <c r="M125" s="411" t="s">
        <v>33</v>
      </c>
      <c r="N125" s="343"/>
      <c r="O125" s="343"/>
      <c r="P125" s="485"/>
      <c r="Q125" s="344"/>
      <c r="R125" s="192"/>
      <c r="S125" s="344"/>
      <c r="T125" s="72"/>
      <c r="U125" s="76"/>
      <c r="V125" s="343"/>
      <c r="W125" s="343"/>
      <c r="X125" s="343"/>
      <c r="Y125" s="343"/>
      <c r="Z125" s="343"/>
      <c r="AA125" s="343"/>
      <c r="AB125" s="343"/>
      <c r="AC125" s="343"/>
      <c r="AD125" s="259"/>
      <c r="AE125" s="259"/>
      <c r="AF125" s="259"/>
      <c r="AG125" s="259"/>
      <c r="AH125" s="259"/>
      <c r="AI125" s="259"/>
      <c r="AJ125" s="259"/>
      <c r="AK125" s="259"/>
      <c r="AL125" s="259"/>
      <c r="AM125" s="259"/>
      <c r="AN125" s="259"/>
      <c r="AO125" s="259"/>
      <c r="AP125" s="259"/>
      <c r="AQ125" s="259"/>
      <c r="AR125" s="259"/>
      <c r="AS125" s="256"/>
      <c r="AT125" s="256"/>
      <c r="AU125" s="256"/>
      <c r="AV125" s="256"/>
      <c r="AW125" s="256"/>
      <c r="AX125" s="256"/>
      <c r="AY125" s="256"/>
      <c r="AZ125" s="256"/>
      <c r="BA125" s="256"/>
      <c r="BB125" s="256"/>
      <c r="BC125" s="256"/>
      <c r="BD125" s="256"/>
      <c r="BE125" s="256"/>
      <c r="BF125" s="256"/>
      <c r="BG125" s="256"/>
      <c r="BH125" s="256"/>
      <c r="BI125" s="256"/>
    </row>
    <row r="126" spans="2:61" s="254" customFormat="1" x14ac:dyDescent="0.2">
      <c r="B126" s="50" t="s">
        <v>186</v>
      </c>
      <c r="C126" s="64"/>
      <c r="D126" s="63" t="s">
        <v>187</v>
      </c>
      <c r="E126" s="1"/>
      <c r="F126" s="63"/>
      <c r="G126" s="3"/>
      <c r="H126" s="141">
        <v>320190.6100000001</v>
      </c>
      <c r="I126" s="344"/>
      <c r="J126" s="192">
        <f>IF(L126=0, " ", H126/L126)</f>
        <v>0.9929714969747907</v>
      </c>
      <c r="K126" s="344"/>
      <c r="L126" s="72">
        <v>322457</v>
      </c>
      <c r="M126" s="411"/>
      <c r="N126" s="343"/>
      <c r="O126" s="343"/>
      <c r="P126" s="141"/>
      <c r="Q126" s="344"/>
      <c r="R126" s="192"/>
      <c r="S126" s="344"/>
      <c r="T126" s="72"/>
      <c r="U126" s="76"/>
      <c r="V126" s="343"/>
      <c r="W126" s="343"/>
      <c r="X126" s="343"/>
      <c r="Y126" s="343"/>
      <c r="Z126" s="343"/>
      <c r="AA126" s="343"/>
      <c r="AB126" s="343"/>
      <c r="AC126" s="343"/>
      <c r="AD126" s="259"/>
      <c r="AE126" s="259"/>
      <c r="AF126" s="259"/>
      <c r="AG126" s="259"/>
      <c r="AH126" s="259"/>
      <c r="AI126" s="259"/>
      <c r="AJ126" s="259"/>
      <c r="AK126" s="259"/>
      <c r="AL126" s="259"/>
      <c r="AM126" s="259"/>
      <c r="AN126" s="259"/>
      <c r="AO126" s="259"/>
      <c r="AP126" s="259"/>
      <c r="AQ126" s="259"/>
      <c r="AR126" s="259"/>
      <c r="AS126" s="256"/>
      <c r="AT126" s="256"/>
      <c r="AU126" s="256"/>
      <c r="AV126" s="256"/>
      <c r="AW126" s="256"/>
      <c r="AX126" s="256"/>
      <c r="AY126" s="256"/>
      <c r="AZ126" s="256"/>
      <c r="BA126" s="256"/>
      <c r="BB126" s="256"/>
      <c r="BC126" s="256"/>
      <c r="BD126" s="256"/>
      <c r="BE126" s="256"/>
      <c r="BF126" s="256"/>
      <c r="BG126" s="256"/>
      <c r="BH126" s="256"/>
      <c r="BI126" s="256"/>
    </row>
    <row r="127" spans="2:61" s="254" customFormat="1" x14ac:dyDescent="0.2">
      <c r="B127" s="50"/>
      <c r="C127" s="64"/>
      <c r="D127" s="2"/>
      <c r="E127" s="1"/>
      <c r="F127" s="63"/>
      <c r="G127" s="3"/>
      <c r="H127" s="141"/>
      <c r="I127" s="344"/>
      <c r="J127" s="192"/>
      <c r="K127" s="344"/>
      <c r="L127" s="72"/>
      <c r="M127" s="411"/>
      <c r="N127" s="343"/>
      <c r="O127" s="343"/>
      <c r="P127" s="141"/>
      <c r="Q127" s="344"/>
      <c r="R127" s="192"/>
      <c r="S127" s="344"/>
      <c r="T127" s="72"/>
      <c r="U127" s="76"/>
      <c r="V127" s="343"/>
      <c r="W127" s="343"/>
      <c r="X127" s="343"/>
      <c r="Y127" s="343"/>
      <c r="Z127" s="343"/>
      <c r="AA127" s="343"/>
      <c r="AB127" s="343"/>
      <c r="AC127" s="343"/>
      <c r="AD127" s="259"/>
      <c r="AE127" s="259"/>
      <c r="AF127" s="259"/>
      <c r="AG127" s="259"/>
      <c r="AH127" s="259"/>
      <c r="AI127" s="259"/>
      <c r="AJ127" s="259"/>
      <c r="AK127" s="259"/>
      <c r="AL127" s="259"/>
      <c r="AM127" s="259"/>
      <c r="AN127" s="259"/>
      <c r="AO127" s="259"/>
      <c r="AP127" s="259"/>
      <c r="AQ127" s="259"/>
      <c r="AR127" s="259"/>
      <c r="AS127" s="256"/>
      <c r="AT127" s="256"/>
      <c r="AU127" s="256"/>
      <c r="AV127" s="256"/>
      <c r="AW127" s="256"/>
      <c r="AX127" s="256"/>
      <c r="AY127" s="256"/>
      <c r="AZ127" s="256"/>
      <c r="BA127" s="256"/>
      <c r="BB127" s="256"/>
      <c r="BC127" s="256"/>
      <c r="BD127" s="256"/>
      <c r="BE127" s="256"/>
      <c r="BF127" s="256"/>
      <c r="BG127" s="256"/>
      <c r="BH127" s="256"/>
      <c r="BI127" s="256"/>
    </row>
    <row r="128" spans="2:61" x14ac:dyDescent="0.2">
      <c r="B128" s="50" t="s">
        <v>188</v>
      </c>
      <c r="C128" s="64"/>
      <c r="D128" s="1"/>
      <c r="E128" s="1"/>
      <c r="F128" s="145" t="s">
        <v>189</v>
      </c>
      <c r="G128" s="146"/>
      <c r="H128" s="147">
        <f>SUM(H121:H126)</f>
        <v>1792015.2500000002</v>
      </c>
      <c r="I128" s="148">
        <f>SUM(I125:I126)</f>
        <v>0</v>
      </c>
      <c r="J128" s="257">
        <f>H128/L128</f>
        <v>1.1430287004920341</v>
      </c>
      <c r="K128" s="82">
        <f>SUM(K125:K126)</f>
        <v>0</v>
      </c>
      <c r="L128" s="83">
        <f>SUM(L121:L126)</f>
        <v>1567778</v>
      </c>
      <c r="M128" s="149"/>
      <c r="N128" s="150"/>
      <c r="O128" s="150"/>
      <c r="P128" s="147"/>
      <c r="Q128" s="148"/>
      <c r="R128" s="257"/>
      <c r="S128" s="82"/>
      <c r="T128" s="83"/>
      <c r="U128" s="86"/>
      <c r="V128" s="150"/>
      <c r="W128" s="150"/>
      <c r="X128" s="150"/>
      <c r="Y128" s="150"/>
      <c r="Z128" s="150"/>
      <c r="AA128" s="150"/>
      <c r="AB128" s="150"/>
      <c r="AC128" s="150"/>
      <c r="AD128" s="356"/>
    </row>
    <row r="129" spans="2:61" s="171" customFormat="1" x14ac:dyDescent="0.2">
      <c r="B129" s="154"/>
      <c r="C129" s="488"/>
      <c r="D129" s="489"/>
      <c r="E129" s="489"/>
      <c r="F129" s="490"/>
      <c r="G129" s="491"/>
      <c r="H129" s="166"/>
      <c r="I129" s="492"/>
      <c r="J129" s="493"/>
      <c r="K129" s="494"/>
      <c r="L129" s="495"/>
      <c r="M129" s="496"/>
      <c r="N129" s="497"/>
      <c r="O129" s="497"/>
      <c r="P129" s="498"/>
      <c r="Q129" s="492"/>
      <c r="R129" s="493"/>
      <c r="S129" s="494"/>
      <c r="T129" s="495"/>
      <c r="U129" s="496"/>
      <c r="V129" s="497"/>
      <c r="W129" s="497"/>
      <c r="X129" s="497"/>
      <c r="Y129" s="497"/>
      <c r="Z129" s="497"/>
      <c r="AA129" s="497"/>
      <c r="AB129" s="497"/>
      <c r="AC129" s="497"/>
      <c r="AD129" s="499"/>
      <c r="AE129" s="170"/>
      <c r="AF129" s="170"/>
      <c r="AG129" s="170"/>
      <c r="AH129" s="170"/>
      <c r="AI129" s="170"/>
      <c r="AJ129" s="170"/>
      <c r="AK129" s="170"/>
      <c r="AL129" s="170"/>
      <c r="AM129" s="170"/>
      <c r="AN129" s="170"/>
      <c r="AO129" s="170"/>
      <c r="AP129" s="170"/>
      <c r="AQ129" s="170"/>
      <c r="AR129" s="170"/>
    </row>
    <row r="130" spans="2:61" ht="18" customHeight="1" x14ac:dyDescent="0.2">
      <c r="B130" s="50" t="s">
        <v>190</v>
      </c>
      <c r="C130" s="450"/>
      <c r="D130" s="451"/>
      <c r="E130" s="451"/>
      <c r="F130" s="452" t="s">
        <v>113</v>
      </c>
      <c r="G130" s="295"/>
      <c r="H130" s="453">
        <f>SUM(H128+H117)</f>
        <v>101005553.20000002</v>
      </c>
      <c r="I130" s="454">
        <f>SUM(I117,I128)</f>
        <v>318316.36</v>
      </c>
      <c r="J130" s="455"/>
      <c r="K130" s="456"/>
      <c r="L130" s="500">
        <f>SUM(L117,L128)</f>
        <v>103453206</v>
      </c>
      <c r="M130" s="458">
        <f>ROUND(SUM(M117,M128),0)</f>
        <v>309934</v>
      </c>
      <c r="N130" s="301"/>
      <c r="O130" s="301"/>
      <c r="P130" s="453">
        <f>SUM(P128+P117)</f>
        <v>14721637.930000002</v>
      </c>
      <c r="Q130" s="302">
        <f>SUM(Q117,Q125:Q125)</f>
        <v>3613600</v>
      </c>
      <c r="R130" s="455"/>
      <c r="S130" s="456"/>
      <c r="T130" s="457">
        <f>SUM(T117,T125:T125)</f>
        <v>14687619</v>
      </c>
      <c r="U130" s="459">
        <f>SUM(U117,U125:U125)</f>
        <v>3527458</v>
      </c>
      <c r="V130" s="301"/>
      <c r="W130" s="547"/>
      <c r="X130" s="546"/>
      <c r="Y130" s="547"/>
      <c r="Z130" s="546"/>
      <c r="AA130" s="301"/>
      <c r="AB130" s="301"/>
      <c r="AC130" s="301"/>
      <c r="AD130" s="303"/>
      <c r="AS130" s="304"/>
    </row>
    <row r="131" spans="2:61" x14ac:dyDescent="0.2">
      <c r="B131" s="50" t="s">
        <v>191</v>
      </c>
      <c r="C131" s="469"/>
      <c r="F131" s="145" t="s">
        <v>114</v>
      </c>
      <c r="G131" s="146"/>
      <c r="H131" s="501"/>
      <c r="I131" s="315">
        <f>I130/8760</f>
        <v>36.337484018264838</v>
      </c>
      <c r="J131" s="471"/>
      <c r="K131" s="279"/>
      <c r="L131" s="472"/>
      <c r="M131" s="502">
        <f>M130/8760</f>
        <v>35.380593607305933</v>
      </c>
      <c r="N131" s="314"/>
      <c r="O131" s="314"/>
      <c r="P131" s="503"/>
      <c r="Q131" s="315"/>
      <c r="R131" s="471"/>
      <c r="S131" s="279"/>
      <c r="T131" s="472"/>
      <c r="U131" s="502"/>
      <c r="V131" s="314"/>
      <c r="W131" s="314"/>
      <c r="X131" s="314"/>
      <c r="Y131" s="314"/>
      <c r="Z131" s="314"/>
      <c r="AA131" s="314"/>
      <c r="AB131" s="314"/>
      <c r="AC131" s="314"/>
      <c r="AD131" s="303"/>
      <c r="AS131" s="304"/>
    </row>
    <row r="132" spans="2:61" s="316" customFormat="1" ht="15" customHeight="1" x14ac:dyDescent="0.2">
      <c r="B132" s="50" t="s">
        <v>192</v>
      </c>
      <c r="C132" s="504"/>
      <c r="D132" s="505"/>
      <c r="E132" s="505"/>
      <c r="F132" s="506"/>
      <c r="G132" s="320"/>
      <c r="H132" s="507">
        <f>H130/L130</f>
        <v>0.97634048383188843</v>
      </c>
      <c r="I132" s="508">
        <f>I130/M130</f>
        <v>1.0270456290694148</v>
      </c>
      <c r="J132" s="509"/>
      <c r="K132" s="328"/>
      <c r="L132" s="510"/>
      <c r="M132" s="511"/>
      <c r="N132" s="327"/>
      <c r="O132" s="327"/>
      <c r="P132" s="507">
        <f>P130/T130</f>
        <v>1.0023161637022313</v>
      </c>
      <c r="Q132" s="508">
        <f>Q130/U130</f>
        <v>1.0244204183295733</v>
      </c>
      <c r="R132" s="509"/>
      <c r="S132" s="328"/>
      <c r="T132" s="510"/>
      <c r="U132" s="511"/>
      <c r="V132" s="327"/>
      <c r="W132" s="327"/>
      <c r="X132" s="327"/>
      <c r="Y132" s="327"/>
      <c r="Z132" s="327"/>
      <c r="AA132" s="327"/>
      <c r="AB132" s="327"/>
      <c r="AC132" s="327"/>
      <c r="AD132" s="329"/>
      <c r="AE132" s="329"/>
      <c r="AF132" s="329"/>
      <c r="AG132" s="329"/>
      <c r="AH132" s="329"/>
      <c r="AI132" s="329"/>
      <c r="AJ132" s="329"/>
      <c r="AK132" s="329"/>
      <c r="AL132" s="329"/>
      <c r="AM132" s="329"/>
      <c r="AN132" s="329"/>
      <c r="AO132" s="329"/>
      <c r="AP132" s="329"/>
      <c r="AQ132" s="329"/>
      <c r="AR132" s="329"/>
      <c r="AS132" s="331"/>
      <c r="AT132" s="330"/>
      <c r="AU132" s="330"/>
      <c r="AV132" s="330"/>
      <c r="AW132" s="330"/>
      <c r="AX132" s="330"/>
      <c r="AY132" s="330"/>
      <c r="AZ132" s="330"/>
      <c r="BA132" s="330"/>
      <c r="BB132" s="330"/>
      <c r="BC132" s="330"/>
      <c r="BD132" s="330"/>
      <c r="BE132" s="330"/>
      <c r="BF132" s="330"/>
      <c r="BG132" s="330"/>
      <c r="BH132" s="330"/>
      <c r="BI132" s="330"/>
    </row>
    <row r="133" spans="2:61" x14ac:dyDescent="0.2">
      <c r="B133" s="50"/>
      <c r="C133" s="512"/>
      <c r="D133" s="3"/>
      <c r="E133" s="3"/>
      <c r="F133" s="513"/>
      <c r="G133" s="333"/>
      <c r="H133" s="469"/>
      <c r="J133" s="514"/>
      <c r="L133" s="514"/>
      <c r="M133" s="63"/>
      <c r="P133" s="469"/>
      <c r="R133" s="514"/>
      <c r="T133" s="514"/>
      <c r="U133" s="63"/>
      <c r="AJ133" s="548"/>
    </row>
    <row r="134" spans="2:61" s="254" customFormat="1" ht="14.25" x14ac:dyDescent="0.2">
      <c r="B134" s="515" t="s">
        <v>207</v>
      </c>
      <c r="C134" s="64"/>
      <c r="D134" s="63" t="s">
        <v>206</v>
      </c>
      <c r="E134" s="1"/>
      <c r="F134" s="63"/>
      <c r="G134" s="3"/>
      <c r="H134" s="141"/>
      <c r="I134" s="344"/>
      <c r="J134" s="192"/>
      <c r="K134" s="344"/>
      <c r="L134" s="72"/>
      <c r="M134" s="411"/>
      <c r="N134" s="343"/>
      <c r="O134" s="343"/>
      <c r="P134" s="141">
        <v>381998.41000000003</v>
      </c>
      <c r="Q134" s="344" t="s">
        <v>33</v>
      </c>
      <c r="R134" s="192">
        <f>P134/T134</f>
        <v>0.95499602500000003</v>
      </c>
      <c r="S134" s="344" t="s">
        <v>33</v>
      </c>
      <c r="T134" s="72">
        <v>400000</v>
      </c>
      <c r="U134" s="411" t="s">
        <v>33</v>
      </c>
      <c r="V134" s="343"/>
      <c r="W134" s="343"/>
      <c r="X134" s="343"/>
      <c r="Y134" s="343"/>
      <c r="Z134" s="343"/>
      <c r="AA134" s="343"/>
      <c r="AB134" s="343"/>
      <c r="AC134" s="343"/>
      <c r="AD134" s="259"/>
      <c r="AE134" s="259"/>
      <c r="AF134" s="259"/>
      <c r="AG134" s="259"/>
      <c r="AH134" s="259"/>
      <c r="AI134" s="259"/>
      <c r="AJ134" s="259"/>
      <c r="AK134" s="259"/>
      <c r="AL134" s="259"/>
      <c r="AM134" s="259"/>
      <c r="AN134" s="259"/>
      <c r="AO134" s="259"/>
      <c r="AP134" s="259"/>
      <c r="AQ134" s="259"/>
      <c r="AR134" s="259"/>
      <c r="AS134" s="256"/>
      <c r="AT134" s="256"/>
      <c r="AU134" s="256"/>
      <c r="AV134" s="256"/>
      <c r="AW134" s="256"/>
      <c r="AX134" s="256"/>
      <c r="AY134" s="256"/>
      <c r="AZ134" s="256"/>
      <c r="BA134" s="256"/>
      <c r="BB134" s="256"/>
      <c r="BC134" s="256"/>
      <c r="BD134" s="256"/>
      <c r="BE134" s="256"/>
      <c r="BF134" s="256"/>
      <c r="BG134" s="256"/>
      <c r="BH134" s="256"/>
      <c r="BI134" s="256"/>
    </row>
    <row r="135" spans="2:61" s="254" customFormat="1" x14ac:dyDescent="0.2">
      <c r="B135" s="50"/>
      <c r="C135" s="64"/>
      <c r="D135" s="1"/>
      <c r="E135" s="1"/>
      <c r="F135" s="63"/>
      <c r="G135" s="3"/>
      <c r="H135" s="141"/>
      <c r="I135" s="344"/>
      <c r="J135" s="192"/>
      <c r="K135" s="344"/>
      <c r="L135" s="72"/>
      <c r="M135" s="411"/>
      <c r="N135" s="343"/>
      <c r="O135" s="343"/>
      <c r="P135" s="141"/>
      <c r="Q135" s="344"/>
      <c r="R135" s="192"/>
      <c r="S135" s="344"/>
      <c r="T135" s="72"/>
      <c r="U135" s="411"/>
      <c r="V135" s="343"/>
      <c r="W135" s="343"/>
      <c r="X135" s="343"/>
      <c r="Y135" s="343"/>
      <c r="Z135" s="343"/>
      <c r="AA135" s="343"/>
      <c r="AB135" s="343"/>
      <c r="AC135" s="343"/>
      <c r="AD135" s="259"/>
      <c r="AE135" s="259"/>
      <c r="AF135" s="259"/>
      <c r="AG135" s="259"/>
      <c r="AH135" s="259"/>
      <c r="AI135" s="259"/>
      <c r="AJ135" s="259"/>
      <c r="AK135" s="259"/>
      <c r="AL135" s="259"/>
      <c r="AM135" s="259"/>
      <c r="AN135" s="259"/>
      <c r="AO135" s="259"/>
      <c r="AP135" s="259"/>
      <c r="AQ135" s="259"/>
      <c r="AR135" s="259"/>
      <c r="AS135" s="256"/>
      <c r="AT135" s="256"/>
      <c r="AU135" s="256"/>
      <c r="AV135" s="256"/>
      <c r="AW135" s="256"/>
      <c r="AX135" s="256"/>
      <c r="AY135" s="256"/>
      <c r="AZ135" s="256"/>
      <c r="BA135" s="256"/>
      <c r="BB135" s="256"/>
      <c r="BC135" s="256"/>
      <c r="BD135" s="256"/>
      <c r="BE135" s="256"/>
      <c r="BF135" s="256"/>
      <c r="BG135" s="256"/>
      <c r="BH135" s="256"/>
      <c r="BI135" s="256"/>
    </row>
    <row r="136" spans="2:61" ht="13.5" thickBot="1" x14ac:dyDescent="0.25">
      <c r="B136" s="50"/>
      <c r="C136" s="516"/>
      <c r="D136" s="283"/>
      <c r="E136" s="283"/>
      <c r="F136" s="517"/>
      <c r="G136" s="348"/>
      <c r="H136" s="518"/>
      <c r="I136" s="519"/>
      <c r="J136" s="520"/>
      <c r="K136" s="288"/>
      <c r="L136" s="521"/>
      <c r="M136" s="522"/>
      <c r="N136" s="355"/>
      <c r="O136" s="355"/>
      <c r="P136" s="518"/>
      <c r="Q136" s="519"/>
      <c r="R136" s="520"/>
      <c r="S136" s="288"/>
      <c r="T136" s="521"/>
      <c r="U136" s="522"/>
      <c r="V136" s="355"/>
      <c r="W136" s="355"/>
      <c r="X136" s="355"/>
      <c r="Y136" s="355"/>
      <c r="Z136" s="355"/>
      <c r="AA136" s="355"/>
      <c r="AB136" s="355"/>
      <c r="AC136" s="355"/>
      <c r="AD136" s="356"/>
    </row>
    <row r="137" spans="2:61" x14ac:dyDescent="0.2">
      <c r="C137" s="66"/>
      <c r="D137" s="66"/>
      <c r="E137" s="66"/>
      <c r="F137" s="1"/>
      <c r="G137" s="333"/>
      <c r="I137" s="523"/>
    </row>
    <row r="138" spans="2:61" x14ac:dyDescent="0.2">
      <c r="B138" s="50" t="s">
        <v>208</v>
      </c>
      <c r="C138" s="66"/>
      <c r="D138" s="66"/>
      <c r="E138" s="66"/>
      <c r="F138" s="1"/>
      <c r="G138" s="333"/>
      <c r="H138" s="4">
        <f>H130-H40</f>
        <v>99737932.37000002</v>
      </c>
      <c r="P138" s="4">
        <f>'[1]Gas Cost '!AC72-'[1]Exhibit 1_CURRENT-year View'!P131</f>
        <v>-1077787.6100000013</v>
      </c>
    </row>
    <row r="139" spans="2:61" x14ac:dyDescent="0.2">
      <c r="H139" s="524"/>
      <c r="I139" s="304"/>
    </row>
    <row r="142" spans="2:61" ht="15" customHeight="1" x14ac:dyDescent="0.2">
      <c r="C142" s="587" t="s">
        <v>193</v>
      </c>
      <c r="D142" s="588"/>
      <c r="E142" s="588"/>
      <c r="F142" s="589"/>
      <c r="G142" s="525"/>
    </row>
    <row r="143" spans="2:61" x14ac:dyDescent="0.2">
      <c r="C143" s="344">
        <v>1</v>
      </c>
      <c r="D143" s="344"/>
      <c r="E143" s="344"/>
      <c r="F143" s="2" t="s">
        <v>194</v>
      </c>
      <c r="H143" s="304"/>
      <c r="I143" s="304"/>
      <c r="P143" s="304"/>
      <c r="Q143" s="304"/>
    </row>
    <row r="144" spans="2:61" x14ac:dyDescent="0.2">
      <c r="B144" s="5"/>
      <c r="C144" s="344">
        <v>2</v>
      </c>
      <c r="D144" s="344"/>
      <c r="E144" s="344"/>
      <c r="F144" s="443" t="s">
        <v>195</v>
      </c>
      <c r="G144" s="348"/>
      <c r="T144" s="5"/>
      <c r="U144" s="5"/>
      <c r="V144" s="5"/>
      <c r="W144" s="552"/>
      <c r="X144" s="552"/>
      <c r="Y144" s="552"/>
      <c r="Z144" s="552"/>
      <c r="AA144" s="552"/>
      <c r="AB144" s="552"/>
      <c r="AC144" s="552"/>
      <c r="AD144" s="552"/>
      <c r="AE144" s="552"/>
      <c r="AF144" s="552"/>
      <c r="AG144" s="552"/>
      <c r="AH144" s="552"/>
      <c r="AI144" s="552"/>
      <c r="AJ144" s="552"/>
      <c r="AK144" s="552"/>
      <c r="AL144" s="552"/>
      <c r="AM144" s="552"/>
      <c r="AN144" s="552"/>
      <c r="AO144" s="552"/>
      <c r="AP144" s="552"/>
      <c r="AQ144" s="552"/>
      <c r="AR144" s="552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</row>
    <row r="145" spans="2:61" x14ac:dyDescent="0.2">
      <c r="B145" s="5"/>
      <c r="C145" s="344">
        <v>3</v>
      </c>
      <c r="D145" s="344"/>
      <c r="E145" s="344"/>
      <c r="F145" s="443" t="s">
        <v>196</v>
      </c>
      <c r="G145" s="348"/>
      <c r="T145" s="5"/>
      <c r="U145" s="5"/>
      <c r="V145" s="5"/>
      <c r="W145" s="552"/>
      <c r="X145" s="552"/>
      <c r="Y145" s="552"/>
      <c r="Z145" s="552"/>
      <c r="AA145" s="552"/>
      <c r="AB145" s="552"/>
      <c r="AC145" s="552"/>
      <c r="AD145" s="552"/>
      <c r="AE145" s="552"/>
      <c r="AF145" s="552"/>
      <c r="AG145" s="552"/>
      <c r="AH145" s="552"/>
      <c r="AI145" s="552"/>
      <c r="AJ145" s="552"/>
      <c r="AK145" s="552"/>
      <c r="AL145" s="552"/>
      <c r="AM145" s="552"/>
      <c r="AN145" s="552"/>
      <c r="AO145" s="552"/>
      <c r="AP145" s="552"/>
      <c r="AQ145" s="552"/>
      <c r="AR145" s="552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</row>
    <row r="146" spans="2:61" x14ac:dyDescent="0.2">
      <c r="B146" s="5"/>
      <c r="C146" s="344"/>
      <c r="D146" s="344"/>
      <c r="E146" s="344"/>
      <c r="F146" s="443"/>
      <c r="G146" s="348"/>
      <c r="I146" s="526"/>
      <c r="Q146" s="526"/>
      <c r="T146" s="5"/>
      <c r="U146" s="5"/>
      <c r="V146" s="5"/>
      <c r="W146" s="552"/>
      <c r="X146" s="552"/>
      <c r="Y146" s="552"/>
      <c r="Z146" s="552"/>
      <c r="AA146" s="552"/>
      <c r="AB146" s="552"/>
      <c r="AC146" s="552"/>
      <c r="AD146" s="552"/>
      <c r="AE146" s="552"/>
      <c r="AF146" s="552"/>
      <c r="AG146" s="552"/>
      <c r="AH146" s="552"/>
      <c r="AI146" s="552"/>
      <c r="AJ146" s="552"/>
      <c r="AK146" s="552"/>
      <c r="AL146" s="552"/>
      <c r="AM146" s="552"/>
      <c r="AN146" s="552"/>
      <c r="AO146" s="552"/>
      <c r="AP146" s="552"/>
      <c r="AQ146" s="552"/>
      <c r="AR146" s="552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</row>
    <row r="147" spans="2:61" x14ac:dyDescent="0.2">
      <c r="B147" s="5"/>
      <c r="C147" s="344"/>
      <c r="D147" s="527"/>
      <c r="E147" s="527"/>
      <c r="F147" s="443"/>
      <c r="G147" s="348"/>
      <c r="T147" s="5"/>
      <c r="U147" s="5"/>
      <c r="V147" s="5"/>
      <c r="W147" s="552"/>
      <c r="X147" s="552"/>
      <c r="Y147" s="552"/>
      <c r="Z147" s="552"/>
      <c r="AA147" s="552"/>
      <c r="AB147" s="552"/>
      <c r="AC147" s="552"/>
      <c r="AD147" s="552"/>
      <c r="AE147" s="552"/>
      <c r="AF147" s="552"/>
      <c r="AG147" s="552"/>
      <c r="AH147" s="552"/>
      <c r="AI147" s="552"/>
      <c r="AJ147" s="552"/>
      <c r="AK147" s="552"/>
      <c r="AL147" s="552"/>
      <c r="AM147" s="552"/>
      <c r="AN147" s="552"/>
      <c r="AO147" s="552"/>
      <c r="AP147" s="552"/>
      <c r="AQ147" s="552"/>
      <c r="AR147" s="552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</row>
    <row r="148" spans="2:61" x14ac:dyDescent="0.2">
      <c r="B148" s="5"/>
      <c r="G148" s="348"/>
      <c r="T148" s="5"/>
      <c r="U148" s="5"/>
      <c r="V148" s="5"/>
      <c r="W148" s="552"/>
      <c r="X148" s="552"/>
      <c r="Y148" s="552"/>
      <c r="Z148" s="552"/>
      <c r="AA148" s="552"/>
      <c r="AB148" s="552"/>
      <c r="AC148" s="552"/>
      <c r="AD148" s="552"/>
      <c r="AE148" s="552"/>
      <c r="AF148" s="552"/>
      <c r="AG148" s="552"/>
      <c r="AH148" s="552"/>
      <c r="AI148" s="552"/>
      <c r="AJ148" s="552"/>
      <c r="AK148" s="552"/>
      <c r="AL148" s="552"/>
      <c r="AM148" s="552"/>
      <c r="AN148" s="552"/>
      <c r="AO148" s="552"/>
      <c r="AP148" s="552"/>
      <c r="AQ148" s="552"/>
      <c r="AR148" s="552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</row>
    <row r="150" spans="2:61" x14ac:dyDescent="0.2">
      <c r="B150" s="5"/>
      <c r="H150" s="524"/>
      <c r="T150" s="5"/>
      <c r="U150" s="5"/>
      <c r="V150" s="5"/>
      <c r="W150" s="552"/>
      <c r="X150" s="552"/>
      <c r="Y150" s="552"/>
      <c r="Z150" s="552"/>
      <c r="AA150" s="552"/>
      <c r="AB150" s="552"/>
      <c r="AC150" s="552"/>
      <c r="AD150" s="552"/>
      <c r="AE150" s="552"/>
      <c r="AF150" s="552"/>
      <c r="AG150" s="552"/>
      <c r="AH150" s="552"/>
      <c r="AI150" s="552"/>
      <c r="AJ150" s="552"/>
      <c r="AK150" s="552"/>
      <c r="AL150" s="552"/>
      <c r="AM150" s="552"/>
      <c r="AN150" s="552"/>
      <c r="AO150" s="552"/>
      <c r="AP150" s="552"/>
      <c r="AQ150" s="552"/>
      <c r="AR150" s="552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</row>
    <row r="151" spans="2:61" x14ac:dyDescent="0.2">
      <c r="B151" s="5"/>
      <c r="H151" s="4"/>
      <c r="T151" s="5"/>
      <c r="U151" s="5"/>
      <c r="V151" s="5"/>
      <c r="W151" s="552"/>
      <c r="X151" s="552"/>
      <c r="Y151" s="552"/>
      <c r="Z151" s="552"/>
      <c r="AA151" s="552"/>
      <c r="AB151" s="552"/>
      <c r="AC151" s="552"/>
      <c r="AD151" s="552"/>
      <c r="AE151" s="552"/>
      <c r="AF151" s="552"/>
      <c r="AG151" s="552"/>
      <c r="AH151" s="552"/>
      <c r="AI151" s="552"/>
      <c r="AJ151" s="552"/>
      <c r="AK151" s="552"/>
      <c r="AL151" s="552"/>
      <c r="AM151" s="552"/>
      <c r="AN151" s="552"/>
      <c r="AO151" s="552"/>
      <c r="AP151" s="552"/>
      <c r="AQ151" s="552"/>
      <c r="AR151" s="552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</row>
  </sheetData>
  <mergeCells count="17">
    <mergeCell ref="C142:F142"/>
    <mergeCell ref="W11:X11"/>
    <mergeCell ref="Y11:Z11"/>
    <mergeCell ref="H12:M12"/>
    <mergeCell ref="P12:U12"/>
    <mergeCell ref="AC13:AI13"/>
    <mergeCell ref="B73:B78"/>
    <mergeCell ref="H10:M10"/>
    <mergeCell ref="P10:U10"/>
    <mergeCell ref="C11:C12"/>
    <mergeCell ref="D11:F12"/>
    <mergeCell ref="H11:I11"/>
    <mergeCell ref="J11:K11"/>
    <mergeCell ref="L11:M11"/>
    <mergeCell ref="P11:Q11"/>
    <mergeCell ref="R11:S11"/>
    <mergeCell ref="T11:U11"/>
  </mergeCells>
  <pageMargins left="0.7" right="0.7" top="0.5" bottom="0.5" header="0.3" footer="0.3"/>
  <pageSetup paperSize="17" scale="60" orientation="landscape" r:id="rId1"/>
  <headerFooter>
    <oddFooter>&amp;R&amp;G</oddFooter>
  </headerFooter>
  <rowBreaks count="1" manualBreakCount="1">
    <brk id="80" max="16383" man="1"/>
  </rowBreaks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" operator="notBetween" id="{D0D2365E-9A68-41E9-9283-80C6AEE4769E}">
            <xm:f>'C:\2-Budget &amp; Administration\Tracking\2017 Program Tracking\TRACKING\[2017 Energy Efficiency Program Tracking - MASTER.xlsx]Gas Cost '!#REF!+3</xm:f>
            <xm:f>'C:\2-Budget &amp; Administration\Tracking\2017 Program Tracking\TRACKING\[2017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P130</xm:sqref>
        </x14:conditionalFormatting>
        <x14:conditionalFormatting xmlns:xm="http://schemas.microsoft.com/office/excel/2006/main">
          <x14:cfRule type="cellIs" priority="6" operator="notBetween" id="{BABC6DBC-E98E-446D-AAC8-EA57F29450FF}">
            <xm:f>'C:\2-Budget &amp; Administration\Tracking\2017 Program Tracking\TRACKING\[2017 Energy Efficiency Program Tracking - MASTER.xlsx]Therms Data Entry'!#REF!+3</xm:f>
            <xm:f>'C:\2-Budget &amp; Administration\Tracking\2017 Program Tracking\TRACKING\[2017 Energy Efficiency Program Tracking - MASTER.xlsx]Therms Data Entry'!#REF!-3</xm:f>
            <x14:dxf>
              <fill>
                <patternFill>
                  <bgColor rgb="FFFF0000"/>
                </patternFill>
              </fill>
            </x14:dxf>
          </x14:cfRule>
          <xm:sqref>Q130</xm:sqref>
        </x14:conditionalFormatting>
        <x14:conditionalFormatting xmlns:xm="http://schemas.microsoft.com/office/excel/2006/main">
          <x14:cfRule type="cellIs" priority="5" operator="notBetween" id="{C344ADF9-C1E0-4F81-A008-222A8D43884E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H130</xm:sqref>
        </x14:conditionalFormatting>
        <x14:conditionalFormatting xmlns:xm="http://schemas.microsoft.com/office/excel/2006/main">
          <x14:cfRule type="cellIs" priority="4" operator="notBetween" id="{4247D27B-AE93-43A1-83BE-362A7BE31C2B}">
            <xm:f>(('C:\2-Budget &amp; Administration\Tracking\2017 Program Tracking\TRACKING\[2017 Energy Efficiency Program Tracking - MASTER.xlsx]kWh Data Entry'!#REF!)/1000)+3</xm:f>
            <xm:f>(('C:\2-Budget &amp; Administration\Tracking\2017 Program Tracking\TRACKING\[2017 Energy Efficiency Program Tracking - MASTER.xlsx]kWh Data Entry'!#REF!)/1000)-3</xm:f>
            <x14:dxf>
              <fill>
                <patternFill>
                  <bgColor rgb="FFFF0000"/>
                </patternFill>
              </fill>
            </x14:dxf>
          </x14:cfRule>
          <xm:sqref>I130</xm:sqref>
        </x14:conditionalFormatting>
        <x14:conditionalFormatting xmlns:xm="http://schemas.microsoft.com/office/excel/2006/main">
          <x14:cfRule type="cellIs" priority="3" operator="notBetween" id="{745E4F0D-75A6-4A45-AAB3-3DFD9A9B57AB}">
            <xm:f>'C:\2-Budget &amp; Administration\Tracking\2017 Program Tracking\TRACKING\[2017 Energy Efficiency Program Tracking - MASTER.xlsx]Gas Cost '!#REF!+3</xm:f>
            <xm:f>'C:\2-Budget &amp; Administration\Tracking\2017 Program Tracking\TRACKING\[2017 Energy Efficiency Program Tracking - MASTER.xlsx]Gas Cost '!#REF!-3</xm:f>
            <x14:dxf>
              <fill>
                <patternFill>
                  <bgColor rgb="FFFF0000"/>
                </patternFill>
              </fill>
            </x14:dxf>
          </x14:cfRule>
          <xm:sqref>P73</xm:sqref>
        </x14:conditionalFormatting>
        <x14:conditionalFormatting xmlns:xm="http://schemas.microsoft.com/office/excel/2006/main">
          <x14:cfRule type="cellIs" priority="2" operator="notBetween" id="{B9E56999-5FEA-451A-A4B8-E5ED5E938F1B}">
            <xm:f>'C:\2-Budget &amp; Administration\Tracking\2017 Program Tracking\TRACKING\[2017 Energy Efficiency Program Tracking - MASTER.xlsx]Elec Cost '!#REF!+3</xm:f>
            <xm:f>'C:\2-Budget &amp; Administration\Tracking\2017 Program Tracking\TRACKING\[2017 Energy Efficiency Program Tracking - MASTER.xlsx]Elec Cost '!#REF!-3</xm:f>
            <x14:dxf>
              <fill>
                <patternFill>
                  <bgColor rgb="FFFF0000"/>
                </patternFill>
              </fill>
            </x14:dxf>
          </x14:cfRule>
          <xm:sqref>H73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7F0744981CE941B65864CB5F375530" ma:contentTypeVersion="119" ma:contentTypeDescription="" ma:contentTypeScope="" ma:versionID="c80177899861fd973723b07a0a4940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2018-04-02T07:00:00+00:00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Natural Gas Biennial Conservation Plan.</Nickname>
    <DocketNumber xmlns="dc463f71-b30c-4ab2-9473-d307f9d35888">152075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0D6FE87-1BE0-4221-B123-3C6266F66763}"/>
</file>

<file path=customXml/itemProps2.xml><?xml version="1.0" encoding="utf-8"?>
<ds:datastoreItem xmlns:ds="http://schemas.openxmlformats.org/officeDocument/2006/customXml" ds:itemID="{22107E26-D49B-4978-8EF1-84AC958E1ED3}"/>
</file>

<file path=customXml/itemProps3.xml><?xml version="1.0" encoding="utf-8"?>
<ds:datastoreItem xmlns:ds="http://schemas.openxmlformats.org/officeDocument/2006/customXml" ds:itemID="{C4FEC905-C90A-4A24-AA17-8A17931DDB3F}"/>
</file>

<file path=customXml/itemProps4.xml><?xml version="1.0" encoding="utf-8"?>
<ds:datastoreItem xmlns:ds="http://schemas.openxmlformats.org/officeDocument/2006/customXml" ds:itemID="{7827F7DA-0AA0-4EA9-AF48-6AB159E076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Huey, Lorilyn (UTC)</cp:lastModifiedBy>
  <cp:lastPrinted>2018-02-27T18:06:54Z</cp:lastPrinted>
  <dcterms:created xsi:type="dcterms:W3CDTF">2018-02-14T17:28:26Z</dcterms:created>
  <dcterms:modified xsi:type="dcterms:W3CDTF">2018-04-02T16:30:09Z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0x0101006E56B4D1795A2E4DB2F0B01679ED314A005C7F0744981CE941B65864CB5F375530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