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venue Requirement " sheetId="1" r:id="rId1"/>
    <sheet name="Incremental Plant" sheetId="2" r:id="rId2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39217.4058912037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_xlnm.Print_Area" localSheetId="1">'Incremental Plant'!$2:$30</definedName>
    <definedName name="_xlnm.Print_Titles" localSheetId="1">'Incremental Plant'!$A:$B,'Incremental Plant'!$1:$5</definedName>
    <definedName name="SAPBEXdnldView" hidden="1">"46HLPWIQ6J3TDMPT5WG7XVEBI"</definedName>
    <definedName name="SAPBEXrevision" hidden="1">1</definedName>
    <definedName name="SAPBEXsysID" hidden="1">"BWP"</definedName>
    <definedName name="SAPBEXwbID" hidden="1">"3XJ3VOPHHLH2D0QXSYZLUHSMI"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<sst xmlns="http://schemas.openxmlformats.org/spreadsheetml/2006/main" count="67" uniqueCount="32">
  <si>
    <t>AMA</t>
  </si>
  <si>
    <t xml:space="preserve">Gross Plant </t>
  </si>
  <si>
    <t>Accum Depr</t>
  </si>
  <si>
    <t>Deferred Taxes</t>
  </si>
  <si>
    <t>Conversion Factor</t>
  </si>
  <si>
    <t>Depreciation</t>
  </si>
  <si>
    <t>G3762 DST Mains, Plastic</t>
  </si>
  <si>
    <t>G3802 DST Services, Plastic</t>
  </si>
  <si>
    <t>G3803 DST Services, Steel Wrapped</t>
  </si>
  <si>
    <t>Ratebase</t>
  </si>
  <si>
    <t>Actuals</t>
  </si>
  <si>
    <t>Ratebase End of Period</t>
  </si>
  <si>
    <t>Total Depr</t>
  </si>
  <si>
    <t>Depreciation Expense</t>
  </si>
  <si>
    <t>Subtotal Plant</t>
  </si>
  <si>
    <t>Subtotal Accum Depr</t>
  </si>
  <si>
    <t>Plant Balance:</t>
  </si>
  <si>
    <t>Accum Depr:</t>
  </si>
  <si>
    <t>Deferred Taxes Balance</t>
  </si>
  <si>
    <t>Revenue Taxes</t>
  </si>
  <si>
    <t>Revenue Requirement Calculation</t>
  </si>
  <si>
    <t xml:space="preserve">Operating Income </t>
  </si>
  <si>
    <t xml:space="preserve">Plant Revenue Requirement </t>
  </si>
  <si>
    <t>Wrapped Steel Mains</t>
  </si>
  <si>
    <t>ROR -  2009 GRC</t>
  </si>
  <si>
    <t>Revenue Requirement 11/2011-10/2012</t>
  </si>
  <si>
    <t>Projected</t>
  </si>
  <si>
    <t>Revenue Deficiency  Before Other Taxes</t>
  </si>
  <si>
    <t>Revenue Deficiency</t>
  </si>
  <si>
    <t>Line No</t>
  </si>
  <si>
    <t>Line No.</t>
  </si>
  <si>
    <t>Incremental Plant Additions since July 2010 - October 2012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</si>
</sst>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  <numFmt numFmtId="167" formatCode="_(&quot;$&quot;* #,##0_);_(&quot;$&quot;* \(#,##0\);_(&quot;$&quot;* &quot;-&quot;??_);_(@_)"/>
    <numFmt numFmtId="168" formatCode="0.0\ %;\(0.0\)%;&quot;-   &quot;"/>
    <numFmt numFmtId="169" formatCode="mm/dd/yy"/>
    <numFmt numFmtId="170" formatCode="0.000000"/>
    <numFmt numFmtId="171" formatCode="0_);[Red]\(0\)"/>
    <numFmt numFmtId="172" formatCode="_(* #,##0_);_(* \(#,##0\);_(* &quot;&quot;_);_(@_)"/>
    <numFmt numFmtId="173" formatCode="&quot;$&quot;#,##0;\-&quot;$&quot;#,##0"/>
    <numFmt numFmtId="174" formatCode="#,##0\ \ \ ;[Red]\(#,##0\)\ \ ;\—\ \ \ \ "/>
    <numFmt numFmtId="175" formatCode="_(* #,##0.0_);_(* \(#,##0.0\);_(* &quot;-&quot;_);_(@_)"/>
    <numFmt numFmtId="176" formatCode="_(* ###0_);_(* \(###0\);_(* &quot;-&quot;_);_(@_)"/>
    <numFmt numFmtId="177" formatCode="0.0000000"/>
    <numFmt numFmtId="178" formatCode="d\.mmm\.yy"/>
    <numFmt numFmtId="179" formatCode="_(* #,##0.0_);_(* \(#,##0.0\);_(* &quot;-&quot;??_);_(@_)"/>
    <numFmt numFmtId="180" formatCode="_(* #,##0.0_);_(* \(#,##0.0\);_(* &quot;-&quot;?_);_(@_)"/>
    <numFmt numFmtId="181" formatCode="mmm\-yyyy"/>
    <numFmt numFmtId="182" formatCode="0.0%"/>
    <numFmt numFmtId="183" formatCode="0.000%"/>
    <numFmt numFmtId="184" formatCode="0_);\(0\)"/>
    <numFmt numFmtId="185" formatCode="0.0000%"/>
    <numFmt numFmtId="186" formatCode="0.00000%"/>
    <numFmt numFmtId="187" formatCode="_(* #,##0.000_);_(* \(#,##0.000\);_(* &quot;-&quot;???_);_(@_)"/>
    <numFmt numFmtId="188" formatCode="_(* #,##0.000_);_(* \(#,##0.000\);_(* &quot;-&quot;??_);_(@_)"/>
    <numFmt numFmtId="189" formatCode="[$-409]dddd\,\ mmmm\ dd\,\ yyyy"/>
    <numFmt numFmtId="190" formatCode="0.0"/>
    <numFmt numFmtId="191" formatCode="0.00000000000000000%"/>
    <numFmt numFmtId="192" formatCode="_(* #,##0.0000_);_(* \(#,##0.0000\);_(* &quot;-&quot;??_);_(@_)"/>
    <numFmt numFmtId="193" formatCode="_(* #,##0.000000_);_(* \(#,##0.000000\);_(* &quot;-&quot;??_);_(@_)"/>
    <numFmt numFmtId="194" formatCode="_(* #,##0.0000000_);_(* \(#,##0.00000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23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77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37" fontId="6" fillId="0" borderId="0">
      <alignment/>
      <protection/>
    </xf>
    <xf numFmtId="166" fontId="2" fillId="0" borderId="0">
      <alignment horizontal="left" wrapText="1"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166" fontId="2" fillId="0" borderId="0">
      <alignment horizontal="left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3" fillId="26" borderId="0" applyNumberFormat="0" applyBorder="0" applyAlignment="0" applyProtection="0"/>
    <xf numFmtId="0" fontId="4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23" borderId="0" applyNumberFormat="0" applyBorder="0" applyAlignment="0" applyProtection="0"/>
    <xf numFmtId="0" fontId="4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" fillId="40" borderId="0" applyNumberFormat="0" applyBorder="0" applyAlignment="0" applyProtection="0"/>
    <xf numFmtId="0" fontId="50" fillId="41" borderId="0" applyNumberFormat="0" applyBorder="0" applyAlignment="0" applyProtection="0"/>
    <xf numFmtId="178" fontId="21" fillId="0" borderId="0" applyFill="0" applyBorder="0" applyAlignment="0">
      <protection/>
    </xf>
    <xf numFmtId="0" fontId="51" fillId="42" borderId="1" applyNumberFormat="0" applyAlignment="0" applyProtection="0"/>
    <xf numFmtId="41" fontId="2" fillId="43" borderId="0">
      <alignment/>
      <protection/>
    </xf>
    <xf numFmtId="0" fontId="52" fillId="4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Alignment="0">
      <protection/>
    </xf>
    <xf numFmtId="0" fontId="25" fillId="0" borderId="0" applyNumberFormat="0" applyAlignment="0">
      <protection/>
    </xf>
    <xf numFmtId="0" fontId="23" fillId="0" borderId="0">
      <alignment/>
      <protection/>
    </xf>
    <xf numFmtId="0" fontId="23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170" fontId="2" fillId="0" borderId="0">
      <alignment/>
      <protection/>
    </xf>
    <xf numFmtId="170" fontId="2" fillId="0" borderId="0">
      <alignment/>
      <protection/>
    </xf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3" fillId="0" borderId="0">
      <alignment/>
      <protection/>
    </xf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172" fontId="7" fillId="0" borderId="0">
      <alignment/>
      <protection/>
    </xf>
    <xf numFmtId="42" fontId="7" fillId="0" borderId="0">
      <alignment/>
      <protection/>
    </xf>
    <xf numFmtId="38" fontId="6" fillId="49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/>
      <protection/>
    </xf>
    <xf numFmtId="0" fontId="56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50" borderId="1" applyNumberFormat="0" applyAlignment="0" applyProtection="0"/>
    <xf numFmtId="10" fontId="6" fillId="43" borderId="8" applyNumberFormat="0" applyBorder="0" applyAlignment="0" applyProtection="0"/>
    <xf numFmtId="41" fontId="20" fillId="51" borderId="9">
      <alignment horizontal="left"/>
      <protection locked="0"/>
    </xf>
    <xf numFmtId="0" fontId="6" fillId="49" borderId="0">
      <alignment/>
      <protection/>
    </xf>
    <xf numFmtId="0" fontId="60" fillId="0" borderId="10" applyNumberFormat="0" applyFill="0" applyAlignment="0" applyProtection="0"/>
    <xf numFmtId="44" fontId="5" fillId="0" borderId="11" applyNumberFormat="0" applyFont="0" applyAlignment="0">
      <protection/>
    </xf>
    <xf numFmtId="44" fontId="5" fillId="0" borderId="12" applyNumberFormat="0" applyFont="0" applyAlignment="0">
      <protection/>
    </xf>
    <xf numFmtId="0" fontId="61" fillId="52" borderId="0" applyNumberFormat="0" applyBorder="0" applyAlignment="0" applyProtection="0"/>
    <xf numFmtId="37" fontId="27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174" fontId="12" fillId="0" borderId="0" applyFill="0" applyBorder="0" applyAlignment="0" applyProtection="0"/>
    <xf numFmtId="0" fontId="62" fillId="42" borderId="14" applyNumberFormat="0" applyAlignment="0" applyProtection="0"/>
    <xf numFmtId="0" fontId="23" fillId="0" borderId="0">
      <alignment/>
      <protection/>
    </xf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5">
      <alignment horizontal="center"/>
      <protection/>
    </xf>
    <xf numFmtId="3" fontId="28" fillId="0" borderId="0" applyFont="0" applyFill="0" applyBorder="0" applyAlignment="0" applyProtection="0"/>
    <xf numFmtId="0" fontId="28" fillId="54" borderId="0" applyNumberFormat="0" applyFont="0" applyBorder="0" applyAlignment="0" applyProtection="0"/>
    <xf numFmtId="14" fontId="30" fillId="0" borderId="0" applyNumberFormat="0" applyFill="0" applyBorder="0" applyAlignment="0" applyProtection="0"/>
    <xf numFmtId="175" fontId="2" fillId="0" borderId="0" applyFont="0" applyFill="0" applyAlignment="0">
      <protection/>
    </xf>
    <xf numFmtId="4" fontId="11" fillId="51" borderId="16" applyNumberFormat="0" applyProtection="0">
      <alignment vertical="center"/>
    </xf>
    <xf numFmtId="4" fontId="13" fillId="51" borderId="16" applyNumberFormat="0" applyProtection="0">
      <alignment vertical="center"/>
    </xf>
    <xf numFmtId="4" fontId="11" fillId="51" borderId="16" applyNumberFormat="0" applyProtection="0">
      <alignment horizontal="left" vertical="center" indent="1"/>
    </xf>
    <xf numFmtId="4" fontId="11" fillId="51" borderId="16" applyNumberFormat="0" applyProtection="0">
      <alignment horizontal="left" vertical="center" indent="1"/>
    </xf>
    <xf numFmtId="0" fontId="2" fillId="25" borderId="0" applyNumberFormat="0" applyProtection="0">
      <alignment horizontal="left" vertical="center" indent="1"/>
    </xf>
    <xf numFmtId="0" fontId="2" fillId="25" borderId="0" applyNumberFormat="0" applyProtection="0">
      <alignment horizontal="left" vertical="center" indent="1"/>
    </xf>
    <xf numFmtId="4" fontId="11" fillId="55" borderId="16" applyNumberFormat="0" applyProtection="0">
      <alignment horizontal="right" vertical="center"/>
    </xf>
    <xf numFmtId="4" fontId="11" fillId="56" borderId="16" applyNumberFormat="0" applyProtection="0">
      <alignment horizontal="right" vertical="center"/>
    </xf>
    <xf numFmtId="4" fontId="11" fillId="57" borderId="16" applyNumberFormat="0" applyProtection="0">
      <alignment horizontal="right" vertical="center"/>
    </xf>
    <xf numFmtId="4" fontId="11" fillId="58" borderId="16" applyNumberFormat="0" applyProtection="0">
      <alignment horizontal="right" vertical="center"/>
    </xf>
    <xf numFmtId="4" fontId="11" fillId="59" borderId="16" applyNumberFormat="0" applyProtection="0">
      <alignment horizontal="right" vertical="center"/>
    </xf>
    <xf numFmtId="4" fontId="11" fillId="60" borderId="16" applyNumberFormat="0" applyProtection="0">
      <alignment horizontal="right" vertical="center"/>
    </xf>
    <xf numFmtId="4" fontId="11" fillId="61" borderId="16" applyNumberFormat="0" applyProtection="0">
      <alignment horizontal="right" vertical="center"/>
    </xf>
    <xf numFmtId="4" fontId="11" fillId="62" borderId="16" applyNumberFormat="0" applyProtection="0">
      <alignment horizontal="right" vertical="center"/>
    </xf>
    <xf numFmtId="4" fontId="11" fillId="63" borderId="16" applyNumberFormat="0" applyProtection="0">
      <alignment horizontal="right" vertical="center"/>
    </xf>
    <xf numFmtId="4" fontId="14" fillId="64" borderId="0" applyNumberFormat="0" applyProtection="0">
      <alignment horizontal="left" vertical="center" indent="1"/>
    </xf>
    <xf numFmtId="4" fontId="11" fillId="65" borderId="0" applyNumberFormat="0" applyProtection="0">
      <alignment horizontal="left" vertical="center" indent="1"/>
    </xf>
    <xf numFmtId="4" fontId="15" fillId="66" borderId="0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0" fontId="2" fillId="68" borderId="16" applyNumberFormat="0" applyProtection="0">
      <alignment horizontal="left" vertical="center" indent="1"/>
    </xf>
    <xf numFmtId="0" fontId="2" fillId="68" borderId="16" applyNumberFormat="0" applyProtection="0">
      <alignment horizontal="left" vertical="center" indent="1"/>
    </xf>
    <xf numFmtId="0" fontId="2" fillId="69" borderId="16" applyNumberFormat="0" applyProtection="0">
      <alignment horizontal="left" vertical="center" indent="1"/>
    </xf>
    <xf numFmtId="0" fontId="2" fillId="69" borderId="16" applyNumberFormat="0" applyProtection="0">
      <alignment horizontal="left" vertical="center" indent="1"/>
    </xf>
    <xf numFmtId="0" fontId="2" fillId="49" borderId="16" applyNumberFormat="0" applyProtection="0">
      <alignment horizontal="left" vertical="center" indent="1"/>
    </xf>
    <xf numFmtId="0" fontId="2" fillId="49" borderId="16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6" fillId="43" borderId="17" applyNumberFormat="0">
      <alignment/>
      <protection locked="0"/>
    </xf>
    <xf numFmtId="0" fontId="8" fillId="66" borderId="18" applyBorder="0">
      <alignment/>
      <protection/>
    </xf>
    <xf numFmtId="4" fontId="11" fillId="70" borderId="16" applyNumberFormat="0" applyProtection="0">
      <alignment vertical="center"/>
    </xf>
    <xf numFmtId="4" fontId="13" fillId="70" borderId="16" applyNumberFormat="0" applyProtection="0">
      <alignment vertical="center"/>
    </xf>
    <xf numFmtId="4" fontId="11" fillId="70" borderId="16" applyNumberFormat="0" applyProtection="0">
      <alignment horizontal="left" vertical="center" indent="1"/>
    </xf>
    <xf numFmtId="4" fontId="11" fillId="70" borderId="16" applyNumberFormat="0" applyProtection="0">
      <alignment horizontal="left" vertical="center" indent="1"/>
    </xf>
    <xf numFmtId="4" fontId="11" fillId="65" borderId="16" applyNumberFormat="0" applyProtection="0">
      <alignment horizontal="right" vertical="center"/>
    </xf>
    <xf numFmtId="4" fontId="13" fillId="65" borderId="16" applyNumberFormat="0" applyProtection="0">
      <alignment horizontal="right" vertical="center"/>
    </xf>
    <xf numFmtId="4" fontId="6" fillId="71" borderId="19" applyNumberFormat="0" applyProtection="0">
      <alignment horizontal="left" vertical="center" indent="1"/>
    </xf>
    <xf numFmtId="0" fontId="2" fillId="67" borderId="16" applyNumberFormat="0" applyProtection="0">
      <alignment horizontal="left" vertical="center" indent="1"/>
    </xf>
    <xf numFmtId="0" fontId="17" fillId="0" borderId="0" applyNumberFormat="0" applyProtection="0">
      <alignment horizontal="left" indent="5"/>
    </xf>
    <xf numFmtId="0" fontId="6" fillId="72" borderId="8">
      <alignment/>
      <protection/>
    </xf>
    <xf numFmtId="4" fontId="18" fillId="65" borderId="16" applyNumberFormat="0" applyProtection="0">
      <alignment horizontal="right" vertical="center"/>
    </xf>
    <xf numFmtId="39" fontId="2" fillId="73" borderId="0">
      <alignment/>
      <protection/>
    </xf>
    <xf numFmtId="0" fontId="19" fillId="0" borderId="0" applyNumberFormat="0" applyFill="0" applyBorder="0" applyAlignment="0" applyProtection="0"/>
    <xf numFmtId="38" fontId="6" fillId="0" borderId="20">
      <alignment/>
      <protection/>
    </xf>
    <xf numFmtId="38" fontId="8" fillId="0" borderId="21">
      <alignment/>
      <protection/>
    </xf>
    <xf numFmtId="39" fontId="30" fillId="74" borderId="0">
      <alignment/>
      <protection/>
    </xf>
    <xf numFmtId="170" fontId="2" fillId="0" borderId="0">
      <alignment horizontal="left" wrapText="1"/>
      <protection/>
    </xf>
    <xf numFmtId="170" fontId="2" fillId="0" borderId="0">
      <alignment horizontal="left" wrapText="1"/>
      <protection/>
    </xf>
    <xf numFmtId="40" fontId="31" fillId="0" borderId="0" applyBorder="0">
      <alignment horizontal="right"/>
      <protection/>
    </xf>
    <xf numFmtId="4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43" borderId="0">
      <alignment horizontal="left" wrapText="1"/>
      <protection/>
    </xf>
    <xf numFmtId="0" fontId="32" fillId="0" borderId="0">
      <alignment horizontal="left" vertical="center"/>
      <protection/>
    </xf>
    <xf numFmtId="0" fontId="64" fillId="0" borderId="22" applyNumberFormat="0" applyFill="0" applyAlignment="0" applyProtection="0"/>
    <xf numFmtId="0" fontId="22" fillId="0" borderId="23" applyNumberFormat="0" applyFont="0" applyFill="0" applyAlignment="0" applyProtection="0"/>
    <xf numFmtId="0" fontId="6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1" fillId="0" borderId="0" xfId="83" applyNumberFormat="1" applyFont="1" applyBorder="1" applyAlignment="1">
      <alignment/>
    </xf>
    <xf numFmtId="165" fontId="1" fillId="0" borderId="21" xfId="83" applyNumberFormat="1" applyFont="1" applyBorder="1" applyAlignment="1">
      <alignment/>
    </xf>
    <xf numFmtId="165" fontId="1" fillId="0" borderId="0" xfId="83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1" fillId="0" borderId="21" xfId="83" applyNumberFormat="1" applyFont="1" applyBorder="1" applyAlignment="1">
      <alignment/>
    </xf>
    <xf numFmtId="165" fontId="1" fillId="0" borderId="0" xfId="83" applyNumberFormat="1" applyFont="1" applyAlignment="1">
      <alignment horizontal="center"/>
    </xf>
    <xf numFmtId="0" fontId="6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66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1" fillId="0" borderId="0" xfId="83" applyNumberFormat="1" applyFont="1" applyFill="1" applyAlignment="1">
      <alignment/>
    </xf>
    <xf numFmtId="165" fontId="1" fillId="0" borderId="0" xfId="83" applyNumberFormat="1" applyFont="1" applyFill="1" applyAlignment="1">
      <alignment/>
    </xf>
    <xf numFmtId="165" fontId="1" fillId="0" borderId="24" xfId="83" applyNumberFormat="1" applyFont="1" applyFill="1" applyBorder="1" applyAlignment="1">
      <alignment/>
    </xf>
    <xf numFmtId="165" fontId="1" fillId="0" borderId="0" xfId="164" applyNumberFormat="1" applyFont="1" applyFill="1" applyBorder="1" applyAlignment="1">
      <alignment/>
    </xf>
    <xf numFmtId="10" fontId="1" fillId="0" borderId="0" xfId="164" applyNumberFormat="1" applyFont="1" applyFill="1" applyBorder="1" applyAlignment="1">
      <alignment/>
    </xf>
    <xf numFmtId="165" fontId="0" fillId="0" borderId="25" xfId="83" applyNumberFormat="1" applyFont="1" applyFill="1" applyBorder="1" applyAlignment="1">
      <alignment/>
    </xf>
    <xf numFmtId="0" fontId="66" fillId="0" borderId="0" xfId="0" applyFont="1" applyBorder="1" applyAlignment="1">
      <alignment horizontal="center" wrapText="1"/>
    </xf>
    <xf numFmtId="165" fontId="0" fillId="0" borderId="0" xfId="83" applyNumberFormat="1" applyFont="1" applyFill="1" applyAlignment="1">
      <alignment/>
    </xf>
    <xf numFmtId="0" fontId="64" fillId="0" borderId="0" xfId="0" applyFont="1" applyAlignment="1">
      <alignment horizontal="right"/>
    </xf>
    <xf numFmtId="0" fontId="66" fillId="0" borderId="0" xfId="0" applyFont="1" applyAlignment="1">
      <alignment horizontal="centerContinuous"/>
    </xf>
    <xf numFmtId="43" fontId="0" fillId="0" borderId="24" xfId="83" applyFont="1" applyFill="1" applyBorder="1" applyAlignment="1">
      <alignment/>
    </xf>
    <xf numFmtId="193" fontId="0" fillId="0" borderId="24" xfId="83" applyNumberFormat="1" applyFont="1" applyFill="1" applyBorder="1" applyAlignment="1">
      <alignment/>
    </xf>
  </cellXfs>
  <cellStyles count="223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Monthly Capital Spread" xfId="28"/>
    <cellStyle name="_Power Cost Value Copy 11.30.05 gas 1.09.06 AURORA at 1.10.06" xfId="29"/>
    <cellStyle name="_Recon to Darrin's 5.11.05 proforma" xfId="30"/>
    <cellStyle name="_Tenaska Comparison" xfId="31"/>
    <cellStyle name="_Value Copy 11 30 05 gas 12 09 05 AURORA at 12 14 05" xfId="32"/>
    <cellStyle name="_VC 6.15.06 update on 06GRC power costs.xls Chart 1" xfId="33"/>
    <cellStyle name="_VC 6.15.06 update on 06GRC power costs.xls Chart 2" xfId="34"/>
    <cellStyle name="_VC 6.15.06 update on 06GRC power costs.xls Chart 3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1 - 20%" xfId="55"/>
    <cellStyle name="Accent1 - 40%" xfId="56"/>
    <cellStyle name="Accent1 - 60%" xfId="57"/>
    <cellStyle name="Accent2" xfId="58"/>
    <cellStyle name="Accent2 - 20%" xfId="59"/>
    <cellStyle name="Accent2 - 40%" xfId="60"/>
    <cellStyle name="Accent2 - 60%" xfId="61"/>
    <cellStyle name="Accent3" xfId="62"/>
    <cellStyle name="Accent3 - 20%" xfId="63"/>
    <cellStyle name="Accent3 - 40%" xfId="64"/>
    <cellStyle name="Accent3 - 60%" xfId="65"/>
    <cellStyle name="Accent4" xfId="66"/>
    <cellStyle name="Accent4 - 20%" xfId="67"/>
    <cellStyle name="Accent4 - 40%" xfId="68"/>
    <cellStyle name="Accent4 - 60%" xfId="69"/>
    <cellStyle name="Accent5" xfId="70"/>
    <cellStyle name="Accent5 - 20%" xfId="71"/>
    <cellStyle name="Accent5 - 40%" xfId="72"/>
    <cellStyle name="Accent5 - 60%" xfId="73"/>
    <cellStyle name="Accent6" xfId="74"/>
    <cellStyle name="Accent6 - 20%" xfId="75"/>
    <cellStyle name="Accent6 - 40%" xfId="76"/>
    <cellStyle name="Accent6 - 60%" xfId="77"/>
    <cellStyle name="Bad" xfId="78"/>
    <cellStyle name="Calc Currency (0)" xfId="79"/>
    <cellStyle name="Calculation" xfId="80"/>
    <cellStyle name="Calculation 2" xfId="81"/>
    <cellStyle name="Check Cell" xfId="82"/>
    <cellStyle name="Comma" xfId="83"/>
    <cellStyle name="Comma [0]" xfId="84"/>
    <cellStyle name="Comma 2" xfId="85"/>
    <cellStyle name="Comma 3" xfId="86"/>
    <cellStyle name="Comma 4" xfId="87"/>
    <cellStyle name="Comma 5" xfId="88"/>
    <cellStyle name="Comma 6" xfId="89"/>
    <cellStyle name="Comma0" xfId="90"/>
    <cellStyle name="Comma0 - Style4" xfId="91"/>
    <cellStyle name="Copied" xfId="92"/>
    <cellStyle name="COST1" xfId="93"/>
    <cellStyle name="Curren - Style1" xfId="94"/>
    <cellStyle name="Curren - Style5" xfId="95"/>
    <cellStyle name="Currency" xfId="96"/>
    <cellStyle name="Currency [0]" xfId="97"/>
    <cellStyle name="Currency 2" xfId="98"/>
    <cellStyle name="Currency 3" xfId="99"/>
    <cellStyle name="Currency 3 2" xfId="100"/>
    <cellStyle name="Currency 4" xfId="101"/>
    <cellStyle name="Currency0" xfId="102"/>
    <cellStyle name="Date" xfId="103"/>
    <cellStyle name="Date 2" xfId="104"/>
    <cellStyle name="Emphasis 1" xfId="105"/>
    <cellStyle name="Emphasis 2" xfId="106"/>
    <cellStyle name="Emphasis 3" xfId="107"/>
    <cellStyle name="Entered" xfId="108"/>
    <cellStyle name="Entered 2" xfId="109"/>
    <cellStyle name="Explanatory Text" xfId="110"/>
    <cellStyle name="Fixed" xfId="111"/>
    <cellStyle name="Fixed 2" xfId="112"/>
    <cellStyle name="Fixed3 - Style3" xfId="113"/>
    <cellStyle name="Followed Hyperlink" xfId="114"/>
    <cellStyle name="Good" xfId="115"/>
    <cellStyle name="graybook" xfId="116"/>
    <cellStyle name="graybook$" xfId="117"/>
    <cellStyle name="Grey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2" xfId="128"/>
    <cellStyle name="Hyperlink" xfId="129"/>
    <cellStyle name="Hyperlink 2" xfId="130"/>
    <cellStyle name="Input" xfId="131"/>
    <cellStyle name="Input [yellow]" xfId="132"/>
    <cellStyle name="Input Cells" xfId="133"/>
    <cellStyle name="Lines" xfId="134"/>
    <cellStyle name="Linked Cell" xfId="135"/>
    <cellStyle name="modified border" xfId="136"/>
    <cellStyle name="modified border1" xfId="137"/>
    <cellStyle name="Neutral" xfId="138"/>
    <cellStyle name="no dec" xfId="139"/>
    <cellStyle name="Normal - Style1" xfId="140"/>
    <cellStyle name="Normal - Style1 2" xfId="141"/>
    <cellStyle name="Normal 2" xfId="142"/>
    <cellStyle name="Normal 3" xfId="143"/>
    <cellStyle name="Normal 3 2" xfId="144"/>
    <cellStyle name="Normal 3 3" xfId="145"/>
    <cellStyle name="Normal 3 4" xfId="146"/>
    <cellStyle name="Normal 3 5" xfId="147"/>
    <cellStyle name="Normal 3 6" xfId="148"/>
    <cellStyle name="Normal 3 7" xfId="149"/>
    <cellStyle name="Normal 3 8" xfId="150"/>
    <cellStyle name="Normal 3 9" xfId="151"/>
    <cellStyle name="Normal 3_434176_1" xfId="152"/>
    <cellStyle name="Normal 4" xfId="153"/>
    <cellStyle name="Normal 5" xfId="154"/>
    <cellStyle name="Normal 6" xfId="155"/>
    <cellStyle name="Normal 7" xfId="156"/>
    <cellStyle name="Normal 8" xfId="157"/>
    <cellStyle name="Normal 9" xfId="158"/>
    <cellStyle name="Note" xfId="159"/>
    <cellStyle name="Note 2" xfId="160"/>
    <cellStyle name="Number" xfId="161"/>
    <cellStyle name="Output" xfId="162"/>
    <cellStyle name="Percen - Style2" xfId="163"/>
    <cellStyle name="Percent" xfId="164"/>
    <cellStyle name="Percent [2]" xfId="165"/>
    <cellStyle name="Percent [2] 2" xfId="166"/>
    <cellStyle name="Percent 2" xfId="167"/>
    <cellStyle name="Percent 3" xfId="168"/>
    <cellStyle name="Percent 4" xfId="169"/>
    <cellStyle name="Percent 5" xfId="170"/>
    <cellStyle name="Percent 6" xfId="171"/>
    <cellStyle name="PSChar" xfId="172"/>
    <cellStyle name="PSDate" xfId="173"/>
    <cellStyle name="PSDec" xfId="174"/>
    <cellStyle name="PSHeading" xfId="175"/>
    <cellStyle name="PSInt" xfId="176"/>
    <cellStyle name="PSSpacer" xfId="177"/>
    <cellStyle name="RevList" xfId="178"/>
    <cellStyle name="round100" xfId="179"/>
    <cellStyle name="SAPBEXaggData" xfId="180"/>
    <cellStyle name="SAPBEXaggDataEmph" xfId="181"/>
    <cellStyle name="SAPBEXaggItem" xfId="182"/>
    <cellStyle name="SAPBEXaggItemX" xfId="183"/>
    <cellStyle name="SAPBEXchaText" xfId="184"/>
    <cellStyle name="SAPBEXchaText 2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ade" xfId="222"/>
    <cellStyle name="Sheet Title" xfId="223"/>
    <cellStyle name="StmtTtl1" xfId="224"/>
    <cellStyle name="StmtTtl2" xfId="225"/>
    <cellStyle name="STYL1 - Style1" xfId="226"/>
    <cellStyle name="Style 1" xfId="227"/>
    <cellStyle name="Style 1 2" xfId="228"/>
    <cellStyle name="Subtotal" xfId="229"/>
    <cellStyle name="Text" xfId="230"/>
    <cellStyle name="Title" xfId="231"/>
    <cellStyle name="Title: Minor" xfId="232"/>
    <cellStyle name="Title: Worksheet" xfId="233"/>
    <cellStyle name="Total" xfId="234"/>
    <cellStyle name="Total 2" xfId="235"/>
    <cellStyle name="Warning Text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9.140625" style="18" customWidth="1"/>
    <col min="2" max="2" width="39.421875" style="0" bestFit="1" customWidth="1"/>
    <col min="3" max="3" width="16.28125" style="0" customWidth="1"/>
    <col min="4" max="4" width="27.00390625" style="0" customWidth="1"/>
    <col min="5" max="5" width="25.8515625" style="0" customWidth="1"/>
    <col min="6" max="6" width="15.57421875" style="0" customWidth="1"/>
    <col min="7" max="18" width="14.28125" style="0" bestFit="1" customWidth="1"/>
    <col min="19" max="19" width="11.57421875" style="0" bestFit="1" customWidth="1"/>
    <col min="20" max="20" width="13.421875" style="0" customWidth="1"/>
    <col min="21" max="21" width="11.57421875" style="0" bestFit="1" customWidth="1"/>
  </cols>
  <sheetData>
    <row r="1" s="18" customFormat="1" ht="15">
      <c r="C1" s="30"/>
    </row>
    <row r="2" s="18" customFormat="1" ht="15">
      <c r="C2" s="30"/>
    </row>
    <row r="3" s="18" customFormat="1" ht="15">
      <c r="C3" s="30"/>
    </row>
    <row r="4" s="18" customFormat="1" ht="15"/>
    <row r="5" spans="1:6" s="18" customFormat="1" ht="15.75">
      <c r="A5" s="31" t="s">
        <v>20</v>
      </c>
      <c r="B5" s="31"/>
      <c r="C5" s="31"/>
      <c r="F5" s="20"/>
    </row>
    <row r="6" spans="1:6" s="18" customFormat="1" ht="15.75" customHeight="1">
      <c r="A6" s="31" t="s">
        <v>23</v>
      </c>
      <c r="B6" s="31"/>
      <c r="C6" s="31"/>
      <c r="F6" s="20"/>
    </row>
    <row r="7" spans="1:4" s="18" customFormat="1" ht="15.75">
      <c r="A7" s="31" t="s">
        <v>31</v>
      </c>
      <c r="B7" s="31"/>
      <c r="C7" s="31"/>
      <c r="D7" s="20"/>
    </row>
    <row r="8" spans="2:6" s="18" customFormat="1" ht="15.75">
      <c r="B8" s="20"/>
      <c r="C8" s="20"/>
      <c r="D8" s="20"/>
      <c r="E8" s="20"/>
      <c r="F8" s="20"/>
    </row>
    <row r="9" s="18" customFormat="1" ht="15"/>
    <row r="10" spans="1:4" s="18" customFormat="1" ht="15.75">
      <c r="A10" s="12" t="s">
        <v>29</v>
      </c>
      <c r="B10" s="12" t="s">
        <v>25</v>
      </c>
      <c r="C10" s="28" t="s">
        <v>0</v>
      </c>
      <c r="D10" s="13"/>
    </row>
    <row r="11" spans="3:4" s="18" customFormat="1" ht="15">
      <c r="C11" s="21"/>
      <c r="D11" s="13"/>
    </row>
    <row r="12" spans="1:4" s="18" customFormat="1" ht="15">
      <c r="A12" s="4">
        <v>1</v>
      </c>
      <c r="B12" s="18" t="s">
        <v>1</v>
      </c>
      <c r="C12" s="23">
        <f>'Incremental Plant'!AG11</f>
        <v>5719728.18888889</v>
      </c>
      <c r="D12" s="13"/>
    </row>
    <row r="13" spans="1:4" s="18" customFormat="1" ht="15">
      <c r="A13" s="4">
        <f>A12+1</f>
        <v>2</v>
      </c>
      <c r="B13" s="18" t="s">
        <v>2</v>
      </c>
      <c r="C13" s="23">
        <f>'Incremental Plant'!AG18</f>
        <v>-144996.61550598804</v>
      </c>
      <c r="D13" s="13"/>
    </row>
    <row r="14" spans="1:4" s="18" customFormat="1" ht="15">
      <c r="A14" s="4">
        <f aca="true" t="shared" si="0" ref="A14:A25">A13+1</f>
        <v>3</v>
      </c>
      <c r="B14" s="18" t="s">
        <v>3</v>
      </c>
      <c r="C14" s="24">
        <f>'Incremental Plant'!AG20</f>
        <v>-1413117.44783841</v>
      </c>
      <c r="D14" s="13"/>
    </row>
    <row r="15" spans="1:4" s="18" customFormat="1" ht="15">
      <c r="A15" s="4">
        <f t="shared" si="0"/>
        <v>4</v>
      </c>
      <c r="B15" s="18" t="s">
        <v>9</v>
      </c>
      <c r="C15" s="25">
        <f>SUM(C12:C14)</f>
        <v>4161614.125544492</v>
      </c>
      <c r="D15" s="13"/>
    </row>
    <row r="16" spans="1:4" s="18" customFormat="1" ht="15">
      <c r="A16" s="4">
        <f t="shared" si="0"/>
        <v>5</v>
      </c>
      <c r="B16" s="18" t="s">
        <v>24</v>
      </c>
      <c r="C16" s="26">
        <v>0.069</v>
      </c>
      <c r="D16" s="13"/>
    </row>
    <row r="17" spans="1:4" s="18" customFormat="1" ht="15">
      <c r="A17" s="4">
        <f t="shared" si="0"/>
        <v>6</v>
      </c>
      <c r="B17" s="18" t="s">
        <v>21</v>
      </c>
      <c r="C17" s="22">
        <f>C15*C16</f>
        <v>287151.37466256996</v>
      </c>
      <c r="D17" s="13"/>
    </row>
    <row r="18" spans="1:4" s="18" customFormat="1" ht="15">
      <c r="A18" s="4">
        <f t="shared" si="0"/>
        <v>7</v>
      </c>
      <c r="B18" s="18" t="s">
        <v>4</v>
      </c>
      <c r="C18" s="32">
        <v>0.65</v>
      </c>
      <c r="D18" s="13"/>
    </row>
    <row r="19" spans="1:4" s="18" customFormat="1" ht="15">
      <c r="A19" s="4">
        <f t="shared" si="0"/>
        <v>8</v>
      </c>
      <c r="B19" s="18" t="s">
        <v>22</v>
      </c>
      <c r="C19" s="22">
        <f>C17/C18</f>
        <v>441771.345634723</v>
      </c>
      <c r="D19" s="13"/>
    </row>
    <row r="20" spans="1:4" s="18" customFormat="1" ht="15">
      <c r="A20" s="4">
        <f t="shared" si="0"/>
        <v>9</v>
      </c>
      <c r="C20" s="22"/>
      <c r="D20" s="13"/>
    </row>
    <row r="21" spans="1:4" s="18" customFormat="1" ht="15">
      <c r="A21" s="4">
        <f t="shared" si="0"/>
        <v>10</v>
      </c>
      <c r="B21" s="18" t="s">
        <v>5</v>
      </c>
      <c r="C21" s="24">
        <f>'Incremental Plant'!AG28</f>
        <v>187093.1582866437</v>
      </c>
      <c r="D21" s="13"/>
    </row>
    <row r="22" spans="1:4" s="18" customFormat="1" ht="15">
      <c r="A22" s="4">
        <f t="shared" si="0"/>
        <v>11</v>
      </c>
      <c r="C22" s="22"/>
      <c r="D22" s="13"/>
    </row>
    <row r="23" spans="1:4" s="18" customFormat="1" ht="15">
      <c r="A23" s="4">
        <f t="shared" si="0"/>
        <v>12</v>
      </c>
      <c r="B23" s="18" t="s">
        <v>27</v>
      </c>
      <c r="C23" s="22">
        <f>C19+C21</f>
        <v>628864.5039213668</v>
      </c>
      <c r="D23" s="13"/>
    </row>
    <row r="24" spans="1:4" s="18" customFormat="1" ht="15">
      <c r="A24" s="4">
        <f t="shared" si="0"/>
        <v>13</v>
      </c>
      <c r="B24" s="18" t="s">
        <v>19</v>
      </c>
      <c r="C24" s="33">
        <v>0.956756</v>
      </c>
      <c r="D24" s="13"/>
    </row>
    <row r="25" spans="1:4" s="18" customFormat="1" ht="15.75" thickBot="1">
      <c r="A25" s="4">
        <f t="shared" si="0"/>
        <v>14</v>
      </c>
      <c r="B25" s="18" t="s">
        <v>28</v>
      </c>
      <c r="C25" s="27">
        <f>C23/C24</f>
        <v>657288.2782249254</v>
      </c>
      <c r="D25" s="13"/>
    </row>
    <row r="26" spans="3:13" ht="15.75" thickTop="1">
      <c r="C26" s="21"/>
      <c r="D26" s="21"/>
      <c r="E26" s="1"/>
      <c r="F26" s="1"/>
      <c r="G26" s="1"/>
      <c r="H26" s="1"/>
      <c r="I26" s="1"/>
      <c r="J26" s="1"/>
      <c r="K26" s="1"/>
      <c r="L26" s="1"/>
      <c r="M26" s="1"/>
    </row>
    <row r="27" spans="3:14" s="18" customFormat="1" ht="15">
      <c r="C27" s="21"/>
      <c r="D27" s="21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3:6" ht="15">
      <c r="C28" s="29"/>
      <c r="D28" s="13"/>
      <c r="E28" s="13"/>
      <c r="F28" s="13"/>
    </row>
  </sheetData>
  <sheetProtection/>
  <printOptions horizontalCentered="1"/>
  <pageMargins left="0.7" right="0.7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PageLayoutView="0" workbookViewId="0" topLeftCell="A1">
      <pane xSplit="2" ySplit="4" topLeftCell="U5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G28" sqref="AD1:AG28"/>
    </sheetView>
  </sheetViews>
  <sheetFormatPr defaultColWidth="9.140625" defaultRowHeight="15"/>
  <cols>
    <col min="1" max="1" width="9.140625" style="18" customWidth="1"/>
    <col min="2" max="2" width="34.57421875" style="2" customWidth="1"/>
    <col min="3" max="8" width="14.28125" style="0" customWidth="1"/>
    <col min="9" max="9" width="15.28125" style="0" customWidth="1"/>
    <col min="10" max="10" width="14.28125" style="0" customWidth="1"/>
    <col min="11" max="18" width="14.28125" style="0" bestFit="1" customWidth="1"/>
    <col min="19" max="20" width="14.28125" style="0" customWidth="1"/>
    <col min="21" max="33" width="14.28125" style="18" customWidth="1"/>
    <col min="35" max="35" width="11.57421875" style="0" bestFit="1" customWidth="1"/>
  </cols>
  <sheetData>
    <row r="1" spans="2:32" s="18" customFormat="1" ht="15.75" hidden="1">
      <c r="B1" s="2"/>
      <c r="C1" s="18">
        <v>6</v>
      </c>
      <c r="D1" s="18">
        <v>5</v>
      </c>
      <c r="E1" s="18">
        <v>4</v>
      </c>
      <c r="F1" s="18">
        <v>3</v>
      </c>
      <c r="G1" s="18">
        <v>2</v>
      </c>
      <c r="H1" s="18">
        <v>1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3" spans="3:33" ht="15"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10</v>
      </c>
      <c r="I3" s="4" t="s">
        <v>10</v>
      </c>
      <c r="J3" s="4" t="s">
        <v>10</v>
      </c>
      <c r="K3" s="4" t="s">
        <v>10</v>
      </c>
      <c r="L3" s="4" t="s">
        <v>10</v>
      </c>
      <c r="M3" s="4" t="s">
        <v>10</v>
      </c>
      <c r="N3" s="4" t="s">
        <v>10</v>
      </c>
      <c r="O3" s="4" t="s">
        <v>10</v>
      </c>
      <c r="P3" s="4" t="s">
        <v>26</v>
      </c>
      <c r="Q3" s="4" t="s">
        <v>26</v>
      </c>
      <c r="R3" s="4" t="s">
        <v>26</v>
      </c>
      <c r="S3" s="4" t="s">
        <v>26</v>
      </c>
      <c r="T3" s="4" t="s">
        <v>26</v>
      </c>
      <c r="U3" s="4" t="s">
        <v>26</v>
      </c>
      <c r="V3" s="4" t="s">
        <v>26</v>
      </c>
      <c r="W3" s="4" t="s">
        <v>26</v>
      </c>
      <c r="X3" s="4" t="s">
        <v>26</v>
      </c>
      <c r="Y3" s="4" t="s">
        <v>26</v>
      </c>
      <c r="Z3" s="4" t="s">
        <v>26</v>
      </c>
      <c r="AA3" s="4" t="s">
        <v>26</v>
      </c>
      <c r="AB3" s="4" t="s">
        <v>26</v>
      </c>
      <c r="AC3" s="4" t="s">
        <v>26</v>
      </c>
      <c r="AD3" s="4" t="s">
        <v>26</v>
      </c>
      <c r="AE3" s="4" t="s">
        <v>26</v>
      </c>
      <c r="AF3" s="4" t="s">
        <v>26</v>
      </c>
      <c r="AG3" s="4" t="s">
        <v>0</v>
      </c>
    </row>
    <row r="4" spans="1:33" ht="15">
      <c r="A4" s="18" t="s">
        <v>30</v>
      </c>
      <c r="C4" s="17">
        <v>40389</v>
      </c>
      <c r="D4" s="17">
        <v>40420</v>
      </c>
      <c r="E4" s="17">
        <v>40451</v>
      </c>
      <c r="F4" s="17">
        <v>40481</v>
      </c>
      <c r="G4" s="17">
        <v>40512</v>
      </c>
      <c r="H4" s="17">
        <v>40542</v>
      </c>
      <c r="I4" s="17">
        <v>40573</v>
      </c>
      <c r="J4" s="17">
        <v>40602</v>
      </c>
      <c r="K4" s="17">
        <v>40603</v>
      </c>
      <c r="L4" s="17">
        <v>40634</v>
      </c>
      <c r="M4" s="17">
        <v>40664</v>
      </c>
      <c r="N4" s="17">
        <v>40695</v>
      </c>
      <c r="O4" s="17">
        <v>40754</v>
      </c>
      <c r="P4" s="17">
        <v>40785</v>
      </c>
      <c r="Q4" s="17">
        <v>40816</v>
      </c>
      <c r="R4" s="17">
        <v>40817</v>
      </c>
      <c r="S4" s="17">
        <v>40848</v>
      </c>
      <c r="T4" s="17">
        <v>40878</v>
      </c>
      <c r="U4" s="17">
        <v>40909</v>
      </c>
      <c r="V4" s="17">
        <v>40940</v>
      </c>
      <c r="W4" s="17">
        <v>40969</v>
      </c>
      <c r="X4" s="17">
        <v>41000</v>
      </c>
      <c r="Y4" s="17">
        <v>41030</v>
      </c>
      <c r="Z4" s="17">
        <v>41061</v>
      </c>
      <c r="AA4" s="17">
        <v>41091</v>
      </c>
      <c r="AB4" s="17">
        <v>41122</v>
      </c>
      <c r="AC4" s="17">
        <v>41153</v>
      </c>
      <c r="AD4" s="17">
        <v>41183</v>
      </c>
      <c r="AE4" s="17">
        <v>41214</v>
      </c>
      <c r="AF4" s="17">
        <v>41244</v>
      </c>
      <c r="AG4" s="17">
        <v>41183</v>
      </c>
    </row>
    <row r="5" spans="6:19" ht="15"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6:19" ht="15"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4">
        <v>1</v>
      </c>
      <c r="B7" s="14" t="s">
        <v>16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33" ht="15">
      <c r="A8" s="4">
        <f>A7+1</f>
        <v>2</v>
      </c>
      <c r="B8" s="2" t="s">
        <v>6</v>
      </c>
      <c r="C8" s="7">
        <v>55647.08</v>
      </c>
      <c r="D8" s="7">
        <v>230992.14</v>
      </c>
      <c r="E8" s="7">
        <v>250115.29</v>
      </c>
      <c r="F8" s="22">
        <v>253041.12</v>
      </c>
      <c r="G8" s="22">
        <v>253128.68</v>
      </c>
      <c r="H8" s="22">
        <v>349990.92</v>
      </c>
      <c r="I8" s="22">
        <v>363348.69</v>
      </c>
      <c r="J8" s="22">
        <v>560610.02</v>
      </c>
      <c r="K8" s="22">
        <v>570202.03</v>
      </c>
      <c r="L8" s="22">
        <v>1132506.59</v>
      </c>
      <c r="M8" s="22">
        <v>1294169.59</v>
      </c>
      <c r="N8" s="22">
        <v>1626437.59</v>
      </c>
      <c r="O8" s="22">
        <v>1639691.59</v>
      </c>
      <c r="P8" s="22">
        <v>1841391.59</v>
      </c>
      <c r="Q8" s="22">
        <v>2085237.9900000002</v>
      </c>
      <c r="R8" s="22">
        <v>2323063.5900000003</v>
      </c>
      <c r="S8" s="22">
        <v>2624109.1900000004</v>
      </c>
      <c r="T8" s="7">
        <v>3027509.1900000004</v>
      </c>
      <c r="U8" s="7">
        <v>3339924.456666667</v>
      </c>
      <c r="V8" s="7">
        <v>3652339.7233333336</v>
      </c>
      <c r="W8" s="7">
        <v>3964754.99</v>
      </c>
      <c r="X8" s="7">
        <v>4277170.256666667</v>
      </c>
      <c r="Y8" s="7">
        <v>4589585.523333333</v>
      </c>
      <c r="Z8" s="7">
        <v>4902000.79</v>
      </c>
      <c r="AA8" s="7">
        <v>5214416.056666667</v>
      </c>
      <c r="AB8" s="7">
        <v>5526831.323333333</v>
      </c>
      <c r="AC8" s="7">
        <v>5839246.59</v>
      </c>
      <c r="AD8" s="7">
        <v>6151661.856666666</v>
      </c>
      <c r="AE8" s="7">
        <v>6464077.123333333</v>
      </c>
      <c r="AF8" s="7">
        <v>6776492.39</v>
      </c>
      <c r="AG8" s="7">
        <f>(R8+SUM(S8:AC8)*2+AD8)/24</f>
        <v>4266270.901111112</v>
      </c>
    </row>
    <row r="9" spans="1:33" ht="15">
      <c r="A9" s="4">
        <f aca="true" t="shared" si="0" ref="A9:A29">A8+1</f>
        <v>3</v>
      </c>
      <c r="B9" s="2" t="s">
        <v>7</v>
      </c>
      <c r="C9" s="7">
        <v>44038.39</v>
      </c>
      <c r="D9" s="7">
        <v>178124.27000000002</v>
      </c>
      <c r="E9" s="7">
        <v>178124.27000000002</v>
      </c>
      <c r="F9" s="7">
        <v>179388.31000000003</v>
      </c>
      <c r="G9" s="7">
        <v>179740.50000000003</v>
      </c>
      <c r="H9" s="7">
        <v>268877.37</v>
      </c>
      <c r="I9" s="7">
        <v>269600.42</v>
      </c>
      <c r="J9" s="7">
        <v>272960.26</v>
      </c>
      <c r="K9" s="7">
        <v>272960.26</v>
      </c>
      <c r="L9" s="7">
        <v>359665.46</v>
      </c>
      <c r="M9" s="7">
        <v>436783.46</v>
      </c>
      <c r="N9" s="7">
        <v>792123.46</v>
      </c>
      <c r="O9" s="7">
        <v>796764.46</v>
      </c>
      <c r="P9" s="7">
        <v>847189.46</v>
      </c>
      <c r="Q9" s="7">
        <v>908151.0599999999</v>
      </c>
      <c r="R9" s="7">
        <v>967607.46</v>
      </c>
      <c r="S9" s="7">
        <v>1042868.86</v>
      </c>
      <c r="T9" s="7">
        <v>1143718.8599999999</v>
      </c>
      <c r="U9" s="7">
        <v>1221822.6766666665</v>
      </c>
      <c r="V9" s="7">
        <v>1299926.4933333332</v>
      </c>
      <c r="W9" s="7">
        <v>1378030.3099999998</v>
      </c>
      <c r="X9" s="7">
        <v>1456134.1266666665</v>
      </c>
      <c r="Y9" s="7">
        <v>1534237.9433333331</v>
      </c>
      <c r="Z9" s="7">
        <v>1612341.7599999998</v>
      </c>
      <c r="AA9" s="7">
        <v>1690445.5766666664</v>
      </c>
      <c r="AB9" s="7">
        <v>1768549.393333333</v>
      </c>
      <c r="AC9" s="7">
        <v>1846653.2099999997</v>
      </c>
      <c r="AD9" s="7">
        <v>1924757.0266666664</v>
      </c>
      <c r="AE9" s="7">
        <v>2002860.843333333</v>
      </c>
      <c r="AF9" s="7">
        <v>2080964.6599999997</v>
      </c>
      <c r="AG9" s="7">
        <f>(R9+SUM(S9:AC9)*2+AD9)/24</f>
        <v>1453409.2877777775</v>
      </c>
    </row>
    <row r="10" spans="1:33" ht="15">
      <c r="A10" s="4">
        <f t="shared" si="0"/>
        <v>4</v>
      </c>
      <c r="B10" s="2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48</v>
      </c>
      <c r="O10" s="7">
        <v>48</v>
      </c>
      <c r="P10" s="7">
        <v>48</v>
      </c>
      <c r="Q10" s="7">
        <v>48</v>
      </c>
      <c r="R10" s="7">
        <v>48</v>
      </c>
      <c r="S10" s="7">
        <v>48</v>
      </c>
      <c r="T10" s="7">
        <v>48</v>
      </c>
      <c r="U10" s="7">
        <v>48</v>
      </c>
      <c r="V10" s="7">
        <v>48</v>
      </c>
      <c r="W10" s="7">
        <v>48</v>
      </c>
      <c r="X10" s="7">
        <v>48</v>
      </c>
      <c r="Y10" s="7">
        <v>48</v>
      </c>
      <c r="Z10" s="7">
        <v>48</v>
      </c>
      <c r="AA10" s="7">
        <v>48</v>
      </c>
      <c r="AB10" s="7">
        <v>48</v>
      </c>
      <c r="AC10" s="7">
        <v>48</v>
      </c>
      <c r="AD10" s="7">
        <v>48</v>
      </c>
      <c r="AE10" s="7">
        <v>48</v>
      </c>
      <c r="AF10" s="7">
        <v>48</v>
      </c>
      <c r="AG10" s="7">
        <f>(R10+SUM(S10:AC10)*2+AD10)/24</f>
        <v>48</v>
      </c>
    </row>
    <row r="11" spans="1:33" ht="15">
      <c r="A11" s="4">
        <f t="shared" si="0"/>
        <v>5</v>
      </c>
      <c r="B11" s="16" t="s">
        <v>14</v>
      </c>
      <c r="C11" s="6">
        <f aca="true" t="shared" si="1" ref="C11:H11">SUM(C7:C10)</f>
        <v>99685.47</v>
      </c>
      <c r="D11" s="6">
        <f t="shared" si="1"/>
        <v>409116.41000000003</v>
      </c>
      <c r="E11" s="6">
        <f t="shared" si="1"/>
        <v>428239.56000000006</v>
      </c>
      <c r="F11" s="6">
        <f t="shared" si="1"/>
        <v>432429.43000000005</v>
      </c>
      <c r="G11" s="6">
        <f t="shared" si="1"/>
        <v>432869.18000000005</v>
      </c>
      <c r="H11" s="6">
        <f t="shared" si="1"/>
        <v>618868.29</v>
      </c>
      <c r="I11" s="6">
        <f aca="true" t="shared" si="2" ref="I11:AG11">SUM(I8:I10)</f>
        <v>632949.11</v>
      </c>
      <c r="J11" s="6">
        <f t="shared" si="2"/>
        <v>833570.28</v>
      </c>
      <c r="K11" s="6">
        <f t="shared" si="2"/>
        <v>843162.29</v>
      </c>
      <c r="L11" s="6">
        <f t="shared" si="2"/>
        <v>1492172.05</v>
      </c>
      <c r="M11" s="6">
        <f t="shared" si="2"/>
        <v>1730953.05</v>
      </c>
      <c r="N11" s="6">
        <f t="shared" si="2"/>
        <v>2418609.05</v>
      </c>
      <c r="O11" s="6">
        <f t="shared" si="2"/>
        <v>2436504.05</v>
      </c>
      <c r="P11" s="6">
        <f t="shared" si="2"/>
        <v>2688629.05</v>
      </c>
      <c r="Q11" s="6">
        <f t="shared" si="2"/>
        <v>2993437.0500000003</v>
      </c>
      <c r="R11" s="6">
        <f t="shared" si="2"/>
        <v>3290719.0500000003</v>
      </c>
      <c r="S11" s="6">
        <f t="shared" si="2"/>
        <v>3667026.0500000003</v>
      </c>
      <c r="T11" s="6">
        <f t="shared" si="2"/>
        <v>4171276.0500000003</v>
      </c>
      <c r="U11" s="6">
        <f t="shared" si="2"/>
        <v>4561795.133333334</v>
      </c>
      <c r="V11" s="6">
        <f t="shared" si="2"/>
        <v>4952314.216666667</v>
      </c>
      <c r="W11" s="6">
        <f t="shared" si="2"/>
        <v>5342833.3</v>
      </c>
      <c r="X11" s="6">
        <f t="shared" si="2"/>
        <v>5733352.383333333</v>
      </c>
      <c r="Y11" s="6">
        <f t="shared" si="2"/>
        <v>6123871.466666667</v>
      </c>
      <c r="Z11" s="6">
        <f t="shared" si="2"/>
        <v>6514390.55</v>
      </c>
      <c r="AA11" s="6">
        <f t="shared" si="2"/>
        <v>6904909.633333333</v>
      </c>
      <c r="AB11" s="6">
        <f t="shared" si="2"/>
        <v>7295428.716666667</v>
      </c>
      <c r="AC11" s="6">
        <f t="shared" si="2"/>
        <v>7685947.8</v>
      </c>
      <c r="AD11" s="6">
        <f t="shared" si="2"/>
        <v>8076466.883333333</v>
      </c>
      <c r="AE11" s="6">
        <f t="shared" si="2"/>
        <v>8466985.966666667</v>
      </c>
      <c r="AF11" s="6">
        <f t="shared" si="2"/>
        <v>8857505.049999999</v>
      </c>
      <c r="AG11" s="6">
        <f t="shared" si="2"/>
        <v>5719728.18888889</v>
      </c>
    </row>
    <row r="12" spans="1:32" ht="15">
      <c r="A12" s="4">
        <f t="shared" si="0"/>
        <v>6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ht="15">
      <c r="A13" s="4">
        <f t="shared" si="0"/>
        <v>7</v>
      </c>
    </row>
    <row r="14" spans="1:2" ht="15">
      <c r="A14" s="4">
        <f t="shared" si="0"/>
        <v>8</v>
      </c>
      <c r="B14" s="14" t="s">
        <v>17</v>
      </c>
    </row>
    <row r="15" spans="1:33" ht="15">
      <c r="A15" s="4">
        <f t="shared" si="0"/>
        <v>9</v>
      </c>
      <c r="B15" s="2" t="s">
        <v>6</v>
      </c>
      <c r="C15" s="7">
        <v>-128.45200966666667</v>
      </c>
      <c r="D15" s="7">
        <v>-742.6098355333332</v>
      </c>
      <c r="E15" s="7">
        <v>-1422.981568275</v>
      </c>
      <c r="F15" s="7">
        <v>-2116.86088285</v>
      </c>
      <c r="G15" s="7">
        <v>-2811.346550425</v>
      </c>
      <c r="H15" s="7">
        <v>-4847.374242</v>
      </c>
      <c r="I15" s="7">
        <f aca="true" t="shared" si="3" ref="I15:AF15">H15-I25</f>
        <v>-5670.6870418749995</v>
      </c>
      <c r="J15" s="7">
        <f t="shared" si="3"/>
        <v>-6742.3697890681815</v>
      </c>
      <c r="K15" s="7">
        <f t="shared" si="3"/>
        <v>-7827.3374701113635</v>
      </c>
      <c r="L15" s="7">
        <f t="shared" si="3"/>
        <v>-9777.6293907101</v>
      </c>
      <c r="M15" s="7">
        <f t="shared" si="3"/>
        <v>-12007.800380058838</v>
      </c>
      <c r="N15" s="7">
        <f t="shared" si="3"/>
        <v>-14895.387340836147</v>
      </c>
      <c r="O15" s="7">
        <f t="shared" si="3"/>
        <v>-17813.568951613455</v>
      </c>
      <c r="P15" s="7">
        <f t="shared" si="3"/>
        <v>-21290.459562390766</v>
      </c>
      <c r="Q15" s="7">
        <f t="shared" si="3"/>
        <v>-25611.668333168076</v>
      </c>
      <c r="R15" s="7">
        <f t="shared" si="3"/>
        <v>-31030.838623945383</v>
      </c>
      <c r="S15" s="7">
        <f t="shared" si="3"/>
        <v>-38534.74969472269</v>
      </c>
      <c r="T15" s="7">
        <f t="shared" si="3"/>
        <v>-51625.7507655</v>
      </c>
      <c r="U15" s="7">
        <f t="shared" si="3"/>
        <v>-58974.83043269445</v>
      </c>
      <c r="V15" s="7">
        <f t="shared" si="3"/>
        <v>-66717.2693220101</v>
      </c>
      <c r="W15" s="7">
        <f t="shared" si="3"/>
        <v>-74892.4033556591</v>
      </c>
      <c r="X15" s="7">
        <f t="shared" si="3"/>
        <v>-83548.30977190069</v>
      </c>
      <c r="Y15" s="7">
        <f t="shared" si="3"/>
        <v>-92745.08511855894</v>
      </c>
      <c r="Z15" s="7">
        <f t="shared" si="3"/>
        <v>-102559.99638569338</v>
      </c>
      <c r="AA15" s="7">
        <f t="shared" si="3"/>
        <v>-113096.0662267167</v>
      </c>
      <c r="AB15" s="7">
        <f t="shared" si="3"/>
        <v>-124497.5263564067</v>
      </c>
      <c r="AC15" s="7">
        <f t="shared" si="3"/>
        <v>-136980.72434693004</v>
      </c>
      <c r="AD15" s="7">
        <f t="shared" si="3"/>
        <v>-150906.23948523114</v>
      </c>
      <c r="AE15" s="7">
        <f t="shared" si="3"/>
        <v>-166995.2303451989</v>
      </c>
      <c r="AF15" s="7">
        <f t="shared" si="3"/>
        <v>-187411.1726485</v>
      </c>
      <c r="AG15" s="7">
        <f>(R15+SUM(S15:AC15)*2+AD15)/24</f>
        <v>-86261.7709026151</v>
      </c>
    </row>
    <row r="16" spans="1:33" ht="15">
      <c r="A16" s="4">
        <f t="shared" si="0"/>
        <v>10</v>
      </c>
      <c r="B16" s="2" t="s">
        <v>7</v>
      </c>
      <c r="C16" s="7">
        <v>-168.07985516666668</v>
      </c>
      <c r="D16" s="7">
        <v>-950.2730407333333</v>
      </c>
      <c r="E16" s="7">
        <v>-1732.4662263</v>
      </c>
      <c r="F16" s="7">
        <v>-2524.308250533333</v>
      </c>
      <c r="G16" s="7">
        <v>-3320.1828502666667</v>
      </c>
      <c r="H16" s="7">
        <v>-6157.291773</v>
      </c>
      <c r="I16" s="7">
        <f aca="true" t="shared" si="4" ref="I16:AF16">H16-I26</f>
        <v>-7184.886888916666</v>
      </c>
      <c r="J16" s="7">
        <f t="shared" si="4"/>
        <v>-8219.476580833332</v>
      </c>
      <c r="K16" s="7">
        <f t="shared" si="4"/>
        <v>-9254.066272749998</v>
      </c>
      <c r="L16" s="7">
        <f t="shared" si="4"/>
        <v>-10509.27252911111</v>
      </c>
      <c r="M16" s="7">
        <f t="shared" si="4"/>
        <v>-11985.22906047222</v>
      </c>
      <c r="N16" s="7">
        <f t="shared" si="4"/>
        <v>-14623.65502040476</v>
      </c>
      <c r="O16" s="7">
        <f t="shared" si="4"/>
        <v>-17279.7941303373</v>
      </c>
      <c r="P16" s="7">
        <f t="shared" si="4"/>
        <v>-20166.87974026984</v>
      </c>
      <c r="Q16" s="7">
        <f t="shared" si="4"/>
        <v>-23402.97051020238</v>
      </c>
      <c r="R16" s="7">
        <f t="shared" si="4"/>
        <v>-27092.91180013492</v>
      </c>
      <c r="S16" s="7">
        <f t="shared" si="4"/>
        <v>-31644.596120067457</v>
      </c>
      <c r="T16" s="7">
        <f t="shared" si="4"/>
        <v>-38505.74544</v>
      </c>
      <c r="U16" s="7">
        <f t="shared" si="4"/>
        <v>-43019.987205805555</v>
      </c>
      <c r="V16" s="7">
        <f t="shared" si="4"/>
        <v>-47696.82691721717</v>
      </c>
      <c r="W16" s="7">
        <f t="shared" si="4"/>
        <v>-52552.52436879545</v>
      </c>
      <c r="X16" s="7">
        <f t="shared" si="4"/>
        <v>-57606.952642781136</v>
      </c>
      <c r="Y16" s="7">
        <f t="shared" si="4"/>
        <v>-62884.953091975156</v>
      </c>
      <c r="Z16" s="7">
        <f t="shared" si="4"/>
        <v>-68418.46459855013</v>
      </c>
      <c r="AA16" s="7">
        <f t="shared" si="4"/>
        <v>-74250.07233873621</v>
      </c>
      <c r="AB16" s="7">
        <f t="shared" si="4"/>
        <v>-80439.39555925563</v>
      </c>
      <c r="AC16" s="7">
        <f t="shared" si="4"/>
        <v>-87075.86313019172</v>
      </c>
      <c r="AD16" s="7">
        <f t="shared" si="4"/>
        <v>-94308.52316835003</v>
      </c>
      <c r="AE16" s="7">
        <f t="shared" si="4"/>
        <v>-102435.47190734168</v>
      </c>
      <c r="AF16" s="7">
        <f t="shared" si="4"/>
        <v>-112350.998048</v>
      </c>
      <c r="AG16" s="7">
        <f>(R16+SUM(S16:AC16)*2+AD16)/24</f>
        <v>-58733.008241468175</v>
      </c>
    </row>
    <row r="17" spans="1:33" ht="15">
      <c r="A17" s="4">
        <f t="shared" si="0"/>
        <v>11</v>
      </c>
      <c r="B17" s="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aca="true" t="shared" si="5" ref="I17:AF17">H17-I27</f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7">
        <f t="shared" si="5"/>
        <v>-0.15702857142857143</v>
      </c>
      <c r="O17" s="7">
        <f t="shared" si="5"/>
        <v>-0.31405714285714287</v>
      </c>
      <c r="P17" s="7">
        <f t="shared" si="5"/>
        <v>-0.47108571428571433</v>
      </c>
      <c r="Q17" s="7">
        <f t="shared" si="5"/>
        <v>-0.6281142857142857</v>
      </c>
      <c r="R17" s="7">
        <f t="shared" si="5"/>
        <v>-0.7851428571428571</v>
      </c>
      <c r="S17" s="7">
        <f t="shared" si="5"/>
        <v>-0.9421714285714285</v>
      </c>
      <c r="T17" s="7">
        <f t="shared" si="5"/>
        <v>-1.0992</v>
      </c>
      <c r="U17" s="7">
        <f t="shared" si="5"/>
        <v>-1.2824</v>
      </c>
      <c r="V17" s="7">
        <f t="shared" si="5"/>
        <v>-1.4656</v>
      </c>
      <c r="W17" s="7">
        <f t="shared" si="5"/>
        <v>-1.6488</v>
      </c>
      <c r="X17" s="7">
        <f t="shared" si="5"/>
        <v>-1.832</v>
      </c>
      <c r="Y17" s="7">
        <f t="shared" si="5"/>
        <v>-2.0152</v>
      </c>
      <c r="Z17" s="7">
        <f t="shared" si="5"/>
        <v>-2.1984</v>
      </c>
      <c r="AA17" s="7">
        <f t="shared" si="5"/>
        <v>-2.3815999999999997</v>
      </c>
      <c r="AB17" s="7">
        <f t="shared" si="5"/>
        <v>-2.5647999999999995</v>
      </c>
      <c r="AC17" s="7">
        <f t="shared" si="5"/>
        <v>-2.7479999999999993</v>
      </c>
      <c r="AD17" s="7">
        <f t="shared" si="5"/>
        <v>-2.931199999999999</v>
      </c>
      <c r="AE17" s="7">
        <f t="shared" si="5"/>
        <v>-3.114399999999999</v>
      </c>
      <c r="AF17" s="7">
        <f t="shared" si="5"/>
        <v>-3.2975999999999988</v>
      </c>
      <c r="AG17" s="7">
        <f>(R17+SUM(S17:AC17)*2+AD17)/24</f>
        <v>-1.8363619047619044</v>
      </c>
    </row>
    <row r="18" spans="1:34" ht="15">
      <c r="A18" s="4">
        <f t="shared" si="0"/>
        <v>12</v>
      </c>
      <c r="B18" s="16" t="s">
        <v>15</v>
      </c>
      <c r="C18" s="6">
        <f>SUM(C15:C17)</f>
        <v>-296.5318648333333</v>
      </c>
      <c r="D18" s="6">
        <f aca="true" t="shared" si="6" ref="D18:AG18">SUM(D15:D17)</f>
        <v>-1692.8828762666667</v>
      </c>
      <c r="E18" s="6">
        <f t="shared" si="6"/>
        <v>-3155.447794575</v>
      </c>
      <c r="F18" s="6">
        <f t="shared" si="6"/>
        <v>-4641.169133383333</v>
      </c>
      <c r="G18" s="6">
        <f t="shared" si="6"/>
        <v>-6131.5294006916665</v>
      </c>
      <c r="H18" s="6">
        <f t="shared" si="6"/>
        <v>-11004.666014999999</v>
      </c>
      <c r="I18" s="6">
        <f t="shared" si="6"/>
        <v>-12855.573930791666</v>
      </c>
      <c r="J18" s="6">
        <f t="shared" si="6"/>
        <v>-14961.846369901514</v>
      </c>
      <c r="K18" s="6">
        <f t="shared" si="6"/>
        <v>-17081.403742861363</v>
      </c>
      <c r="L18" s="6">
        <f t="shared" si="6"/>
        <v>-20286.90191982121</v>
      </c>
      <c r="M18" s="6">
        <f t="shared" si="6"/>
        <v>-23993.029440531056</v>
      </c>
      <c r="N18" s="6">
        <f t="shared" si="6"/>
        <v>-29519.199389812336</v>
      </c>
      <c r="O18" s="6">
        <f t="shared" si="6"/>
        <v>-35093.67713909361</v>
      </c>
      <c r="P18" s="6">
        <f t="shared" si="6"/>
        <v>-41457.81038837489</v>
      </c>
      <c r="Q18" s="6">
        <f t="shared" si="6"/>
        <v>-49015.26695765617</v>
      </c>
      <c r="R18" s="6">
        <f t="shared" si="6"/>
        <v>-58124.53556693745</v>
      </c>
      <c r="S18" s="6">
        <f t="shared" si="6"/>
        <v>-70180.28798621871</v>
      </c>
      <c r="T18" s="6">
        <f t="shared" si="6"/>
        <v>-90132.5954055</v>
      </c>
      <c r="U18" s="6">
        <f t="shared" si="6"/>
        <v>-101996.10003850001</v>
      </c>
      <c r="V18" s="6">
        <f t="shared" si="6"/>
        <v>-114415.56183922727</v>
      </c>
      <c r="W18" s="6">
        <f t="shared" si="6"/>
        <v>-127446.57652445455</v>
      </c>
      <c r="X18" s="6">
        <f t="shared" si="6"/>
        <v>-141157.09441468184</v>
      </c>
      <c r="Y18" s="6">
        <f t="shared" si="6"/>
        <v>-155632.05341053408</v>
      </c>
      <c r="Z18" s="6">
        <f t="shared" si="6"/>
        <v>-170980.65938424348</v>
      </c>
      <c r="AA18" s="6">
        <f t="shared" si="6"/>
        <v>-187348.5201654529</v>
      </c>
      <c r="AB18" s="6">
        <f t="shared" si="6"/>
        <v>-204939.48671566232</v>
      </c>
      <c r="AC18" s="6">
        <f t="shared" si="6"/>
        <v>-224059.33547712176</v>
      </c>
      <c r="AD18" s="6">
        <f t="shared" si="6"/>
        <v>-245217.69385358115</v>
      </c>
      <c r="AE18" s="6">
        <f t="shared" si="6"/>
        <v>-269433.81665254064</v>
      </c>
      <c r="AF18" s="6">
        <f t="shared" si="6"/>
        <v>-299765.4682965</v>
      </c>
      <c r="AG18" s="6">
        <f t="shared" si="6"/>
        <v>-144996.61550598804</v>
      </c>
      <c r="AH18" s="19"/>
    </row>
    <row r="19" spans="1:33" ht="15">
      <c r="A19" s="4">
        <f t="shared" si="0"/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5">
      <c r="A20" s="4">
        <f t="shared" si="0"/>
        <v>14</v>
      </c>
      <c r="B20" s="8" t="s">
        <v>18</v>
      </c>
      <c r="C20" s="5">
        <v>-2949.0813660583335</v>
      </c>
      <c r="D20" s="5">
        <v>-16884.81307580667</v>
      </c>
      <c r="E20" s="5">
        <v>-32470.645543148756</v>
      </c>
      <c r="F20" s="5">
        <v>-48537.19142998251</v>
      </c>
      <c r="G20" s="5">
        <v>-64679.069941841255</v>
      </c>
      <c r="H20" s="5">
        <v>-144736.66523225</v>
      </c>
      <c r="I20" s="5">
        <v>-145066.33473807707</v>
      </c>
      <c r="J20" s="5">
        <v>-151690.02752437917</v>
      </c>
      <c r="K20" s="5">
        <v>-158644.79093383375</v>
      </c>
      <c r="L20" s="5">
        <v>-190458.74350633277</v>
      </c>
      <c r="M20" s="5">
        <v>-232544.1445585193</v>
      </c>
      <c r="N20" s="5">
        <v>-308375.3307607058</v>
      </c>
      <c r="O20" s="5">
        <v>-385233.48423289234</v>
      </c>
      <c r="P20" s="5">
        <v>-479464.0082800789</v>
      </c>
      <c r="Q20" s="5">
        <v>-599947.5691652654</v>
      </c>
      <c r="R20" s="5">
        <v>-754570.8958364519</v>
      </c>
      <c r="S20" s="5">
        <v>-974016.6781741384</v>
      </c>
      <c r="T20" s="5">
        <v>-1367186.166261825</v>
      </c>
      <c r="U20" s="5">
        <v>-1369452.6917529695</v>
      </c>
      <c r="V20" s="5">
        <v>-1377970.4159688374</v>
      </c>
      <c r="W20" s="5">
        <v>-1393364.4587819013</v>
      </c>
      <c r="X20" s="5">
        <v>-1416398.8555918492</v>
      </c>
      <c r="Y20" s="5">
        <v>-1448028.650648292</v>
      </c>
      <c r="Z20" s="5">
        <v>-1489481.7579864431</v>
      </c>
      <c r="AA20" s="5">
        <v>-1542395.3963199207</v>
      </c>
      <c r="AB20" s="5">
        <v>-1609061.6718477898</v>
      </c>
      <c r="AC20" s="5">
        <v>-1692918.7438686485</v>
      </c>
      <c r="AD20" s="5">
        <v>-1799696.87788016</v>
      </c>
      <c r="AE20" s="5">
        <v>-1940856.6048776507</v>
      </c>
      <c r="AF20" s="5">
        <v>-2150779.5178471</v>
      </c>
      <c r="AG20" s="7">
        <f>(R20+SUM(S20:AC20)*2+AD20)/24</f>
        <v>-1413117.44783841</v>
      </c>
    </row>
    <row r="21" spans="1:33" ht="15">
      <c r="A21" s="4">
        <f t="shared" si="0"/>
        <v>15</v>
      </c>
      <c r="B21" s="9"/>
      <c r="I21" s="3"/>
      <c r="AG21" s="18">
        <f>(T21+SUM(U21:AE21)*2+AF21)/24</f>
        <v>0</v>
      </c>
    </row>
    <row r="22" spans="1:33" ht="15">
      <c r="A22" s="4">
        <f t="shared" si="0"/>
        <v>16</v>
      </c>
      <c r="B22" s="15" t="s">
        <v>11</v>
      </c>
      <c r="C22" s="7">
        <f aca="true" t="shared" si="7" ref="C22:AG22">C11+C18+C20</f>
        <v>96439.85676910833</v>
      </c>
      <c r="D22" s="7">
        <f t="shared" si="7"/>
        <v>390538.7140479267</v>
      </c>
      <c r="E22" s="7">
        <f t="shared" si="7"/>
        <v>392613.4666622763</v>
      </c>
      <c r="F22" s="7">
        <f t="shared" si="7"/>
        <v>379251.06943663425</v>
      </c>
      <c r="G22" s="7">
        <f t="shared" si="7"/>
        <v>362058.58065746713</v>
      </c>
      <c r="H22" s="7">
        <f t="shared" si="7"/>
        <v>463126.95875275007</v>
      </c>
      <c r="I22" s="7">
        <f t="shared" si="7"/>
        <v>475027.2013311312</v>
      </c>
      <c r="J22" s="7">
        <f t="shared" si="7"/>
        <v>666918.4061057193</v>
      </c>
      <c r="K22" s="7">
        <f t="shared" si="7"/>
        <v>667436.0953233049</v>
      </c>
      <c r="L22" s="7">
        <f t="shared" si="7"/>
        <v>1281426.404573846</v>
      </c>
      <c r="M22" s="7">
        <f t="shared" si="7"/>
        <v>1474415.8760009496</v>
      </c>
      <c r="N22" s="7">
        <f t="shared" si="7"/>
        <v>2080714.5198494815</v>
      </c>
      <c r="O22" s="7">
        <f t="shared" si="7"/>
        <v>2016176.888628014</v>
      </c>
      <c r="P22" s="7">
        <f t="shared" si="7"/>
        <v>2167707.231331546</v>
      </c>
      <c r="Q22" s="7">
        <f t="shared" si="7"/>
        <v>2344474.213877079</v>
      </c>
      <c r="R22" s="7">
        <f t="shared" si="7"/>
        <v>2478023.6185966106</v>
      </c>
      <c r="S22" s="7">
        <f t="shared" si="7"/>
        <v>2622829.083839643</v>
      </c>
      <c r="T22" s="7">
        <f t="shared" si="7"/>
        <v>2713957.2883326756</v>
      </c>
      <c r="U22" s="7">
        <f t="shared" si="7"/>
        <v>3090346.341541865</v>
      </c>
      <c r="V22" s="7">
        <f t="shared" si="7"/>
        <v>3459928.238858602</v>
      </c>
      <c r="W22" s="7">
        <f t="shared" si="7"/>
        <v>3822022.2646936444</v>
      </c>
      <c r="X22" s="7">
        <f t="shared" si="7"/>
        <v>4175796.4333268013</v>
      </c>
      <c r="Y22" s="7">
        <f t="shared" si="7"/>
        <v>4520210.762607841</v>
      </c>
      <c r="Z22" s="7">
        <f t="shared" si="7"/>
        <v>4853928.1326293135</v>
      </c>
      <c r="AA22" s="7">
        <f t="shared" si="7"/>
        <v>5175165.71684796</v>
      </c>
      <c r="AB22" s="7">
        <f t="shared" si="7"/>
        <v>5481427.558103215</v>
      </c>
      <c r="AC22" s="7">
        <f t="shared" si="7"/>
        <v>5768969.720654229</v>
      </c>
      <c r="AD22" s="7">
        <f t="shared" si="7"/>
        <v>6031552.311599592</v>
      </c>
      <c r="AE22" s="7">
        <f t="shared" si="7"/>
        <v>6256695.545136475</v>
      </c>
      <c r="AF22" s="7">
        <f t="shared" si="7"/>
        <v>6406960.063856399</v>
      </c>
      <c r="AG22" s="7">
        <f t="shared" si="7"/>
        <v>4161614.125544492</v>
      </c>
    </row>
    <row r="23" ht="15">
      <c r="A23" s="4">
        <f t="shared" si="0"/>
        <v>17</v>
      </c>
    </row>
    <row r="24" spans="1:2" ht="15">
      <c r="A24" s="4">
        <f t="shared" si="0"/>
        <v>18</v>
      </c>
      <c r="B24" s="14" t="s">
        <v>13</v>
      </c>
    </row>
    <row r="25" spans="1:33" ht="15">
      <c r="A25" s="4">
        <f t="shared" si="0"/>
        <v>19</v>
      </c>
      <c r="B25" s="2" t="s">
        <v>6</v>
      </c>
      <c r="C25" s="11">
        <v>128.45200966666667</v>
      </c>
      <c r="D25" s="11">
        <v>614.1578258666666</v>
      </c>
      <c r="E25" s="11">
        <v>680.3717327416666</v>
      </c>
      <c r="F25" s="11">
        <v>693.879314575</v>
      </c>
      <c r="G25" s="11">
        <v>694.485667575</v>
      </c>
      <c r="H25" s="11">
        <v>2036.027691575</v>
      </c>
      <c r="I25" s="11">
        <v>823.312799875</v>
      </c>
      <c r="J25" s="11">
        <v>1071.6827471931817</v>
      </c>
      <c r="K25" s="11">
        <v>1084.9676810431818</v>
      </c>
      <c r="L25" s="11">
        <v>1950.2919205987373</v>
      </c>
      <c r="M25" s="11">
        <v>2230.1709893487373</v>
      </c>
      <c r="N25" s="11">
        <v>2887.586960777309</v>
      </c>
      <c r="O25" s="11">
        <v>2918.181610777309</v>
      </c>
      <c r="P25" s="11">
        <v>3476.890610777309</v>
      </c>
      <c r="Q25" s="11">
        <v>4321.208770777309</v>
      </c>
      <c r="R25" s="11">
        <v>5419.170290777309</v>
      </c>
      <c r="S25" s="11">
        <v>7503.911070777309</v>
      </c>
      <c r="T25" s="11">
        <v>13091.001070777309</v>
      </c>
      <c r="U25" s="11">
        <v>7349.079667194445</v>
      </c>
      <c r="V25" s="11">
        <v>7742.438889315657</v>
      </c>
      <c r="W25" s="11">
        <v>8175.134033648991</v>
      </c>
      <c r="X25" s="11">
        <v>8655.906416241583</v>
      </c>
      <c r="Y25" s="11">
        <v>9196.77534665825</v>
      </c>
      <c r="Z25" s="11">
        <v>9814.911267134441</v>
      </c>
      <c r="AA25" s="11">
        <v>10536.06984102333</v>
      </c>
      <c r="AB25" s="11">
        <v>11401.460129689998</v>
      </c>
      <c r="AC25" s="11">
        <v>12483.197990523331</v>
      </c>
      <c r="AD25" s="11">
        <v>13925.515138301109</v>
      </c>
      <c r="AE25" s="11">
        <v>16088.990859967776</v>
      </c>
      <c r="AF25" s="11">
        <v>20415.94230330111</v>
      </c>
      <c r="AG25" s="7">
        <f>SUM(S25:AD25)</f>
        <v>119875.40086128574</v>
      </c>
    </row>
    <row r="26" spans="1:33" ht="15">
      <c r="A26" s="4">
        <f t="shared" si="0"/>
        <v>20</v>
      </c>
      <c r="B26" s="2" t="s">
        <v>7</v>
      </c>
      <c r="C26" s="11">
        <v>168.07985516666668</v>
      </c>
      <c r="D26" s="11">
        <v>782.1931855666667</v>
      </c>
      <c r="E26" s="11">
        <v>782.1931855666667</v>
      </c>
      <c r="F26" s="11">
        <v>791.8420242333333</v>
      </c>
      <c r="G26" s="11">
        <v>795.8745997333333</v>
      </c>
      <c r="H26" s="11">
        <v>2837.108922733333</v>
      </c>
      <c r="I26" s="11">
        <v>1027.5951159166666</v>
      </c>
      <c r="J26" s="11">
        <v>1034.5896919166667</v>
      </c>
      <c r="K26" s="11">
        <v>1034.5896919166667</v>
      </c>
      <c r="L26" s="11">
        <v>1255.2062563611112</v>
      </c>
      <c r="M26" s="11">
        <v>1475.9565313611113</v>
      </c>
      <c r="N26" s="11">
        <v>2638.4259599325396</v>
      </c>
      <c r="O26" s="11">
        <v>2656.1391099325397</v>
      </c>
      <c r="P26" s="11">
        <v>2887.0856099325397</v>
      </c>
      <c r="Q26" s="11">
        <v>3236.09076993254</v>
      </c>
      <c r="R26" s="11">
        <v>3689.94128993254</v>
      </c>
      <c r="S26" s="11">
        <v>4551.684319932539</v>
      </c>
      <c r="T26" s="11">
        <v>6861.14931993254</v>
      </c>
      <c r="U26" s="11">
        <v>4514.241765805555</v>
      </c>
      <c r="V26" s="11">
        <v>4676.839711411615</v>
      </c>
      <c r="W26" s="11">
        <v>4855.697451578282</v>
      </c>
      <c r="X26" s="11">
        <v>5054.42827398569</v>
      </c>
      <c r="Y26" s="11">
        <v>5278.0004491940235</v>
      </c>
      <c r="Z26" s="11">
        <v>5533.511506574976</v>
      </c>
      <c r="AA26" s="11">
        <v>5831.6077401860875</v>
      </c>
      <c r="AB26" s="11">
        <v>6189.323220519421</v>
      </c>
      <c r="AC26" s="11">
        <v>6636.467570936087</v>
      </c>
      <c r="AD26" s="11">
        <v>7232.660038158309</v>
      </c>
      <c r="AE26" s="11">
        <v>8126.948738991643</v>
      </c>
      <c r="AF26" s="11">
        <v>9915.52614065831</v>
      </c>
      <c r="AG26" s="7">
        <f>SUM(S26:AD26)</f>
        <v>67215.61136821513</v>
      </c>
    </row>
    <row r="27" spans="1:33" ht="15">
      <c r="A27" s="4">
        <f t="shared" si="0"/>
        <v>21</v>
      </c>
      <c r="B27" s="2" t="s">
        <v>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0.15702857142857143</v>
      </c>
      <c r="O27" s="11">
        <v>0.15702857142857143</v>
      </c>
      <c r="P27" s="11">
        <v>0.15702857142857143</v>
      </c>
      <c r="Q27" s="11">
        <v>0.15702857142857143</v>
      </c>
      <c r="R27" s="11">
        <v>0.15702857142857143</v>
      </c>
      <c r="S27" s="11">
        <v>0.15702857142857143</v>
      </c>
      <c r="T27" s="11">
        <v>0.15702857142857143</v>
      </c>
      <c r="U27" s="11">
        <v>0.1832</v>
      </c>
      <c r="V27" s="11">
        <v>0.1832</v>
      </c>
      <c r="W27" s="11">
        <v>0.1832</v>
      </c>
      <c r="X27" s="11">
        <v>0.1832</v>
      </c>
      <c r="Y27" s="11">
        <v>0.1832</v>
      </c>
      <c r="Z27" s="11">
        <v>0.1832</v>
      </c>
      <c r="AA27" s="11">
        <v>0.1832</v>
      </c>
      <c r="AB27" s="11">
        <v>0.1832</v>
      </c>
      <c r="AC27" s="11">
        <v>0.1832</v>
      </c>
      <c r="AD27" s="11">
        <v>0.1832</v>
      </c>
      <c r="AE27" s="11">
        <v>0.1832</v>
      </c>
      <c r="AF27" s="11">
        <v>0.1832</v>
      </c>
      <c r="AG27" s="7">
        <f>SUM(S27:AD27)</f>
        <v>2.146057142857143</v>
      </c>
    </row>
    <row r="28" spans="1:33" ht="15">
      <c r="A28" s="4">
        <f t="shared" si="0"/>
        <v>22</v>
      </c>
      <c r="B28" s="15" t="s">
        <v>12</v>
      </c>
      <c r="C28" s="10">
        <f aca="true" t="shared" si="8" ref="C28:AG28">SUM(C25:C27)</f>
        <v>296.5318648333333</v>
      </c>
      <c r="D28" s="10">
        <f t="shared" si="8"/>
        <v>1396.3510114333333</v>
      </c>
      <c r="E28" s="10">
        <f t="shared" si="8"/>
        <v>1462.5649183083333</v>
      </c>
      <c r="F28" s="10">
        <f t="shared" si="8"/>
        <v>1485.7213388083333</v>
      </c>
      <c r="G28" s="10">
        <f t="shared" si="8"/>
        <v>1490.3602673083333</v>
      </c>
      <c r="H28" s="10">
        <f t="shared" si="8"/>
        <v>4873.136614308333</v>
      </c>
      <c r="I28" s="10">
        <f t="shared" si="8"/>
        <v>1850.9079157916667</v>
      </c>
      <c r="J28" s="10">
        <f t="shared" si="8"/>
        <v>2106.272439109848</v>
      </c>
      <c r="K28" s="10">
        <f t="shared" si="8"/>
        <v>2119.557372959848</v>
      </c>
      <c r="L28" s="10">
        <f t="shared" si="8"/>
        <v>3205.4981769598485</v>
      </c>
      <c r="M28" s="10">
        <f t="shared" si="8"/>
        <v>3706.127520709849</v>
      </c>
      <c r="N28" s="10">
        <f t="shared" si="8"/>
        <v>5526.169949281278</v>
      </c>
      <c r="O28" s="10">
        <f t="shared" si="8"/>
        <v>5574.477749281277</v>
      </c>
      <c r="P28" s="10">
        <f t="shared" si="8"/>
        <v>6364.133249281277</v>
      </c>
      <c r="Q28" s="10">
        <f t="shared" si="8"/>
        <v>7557.456569281278</v>
      </c>
      <c r="R28" s="10">
        <f t="shared" si="8"/>
        <v>9109.268609281276</v>
      </c>
      <c r="S28" s="10">
        <f t="shared" si="8"/>
        <v>12055.752419281276</v>
      </c>
      <c r="T28" s="10">
        <f t="shared" si="8"/>
        <v>19952.30741928128</v>
      </c>
      <c r="U28" s="10">
        <f t="shared" si="8"/>
        <v>11863.504633</v>
      </c>
      <c r="V28" s="10">
        <f t="shared" si="8"/>
        <v>12419.461800727273</v>
      </c>
      <c r="W28" s="10">
        <f t="shared" si="8"/>
        <v>13031.014685227274</v>
      </c>
      <c r="X28" s="10">
        <f t="shared" si="8"/>
        <v>13710.517890227273</v>
      </c>
      <c r="Y28" s="10">
        <f t="shared" si="8"/>
        <v>14474.958995852274</v>
      </c>
      <c r="Z28" s="10">
        <f t="shared" si="8"/>
        <v>15348.605973709417</v>
      </c>
      <c r="AA28" s="10">
        <f t="shared" si="8"/>
        <v>16367.860781209418</v>
      </c>
      <c r="AB28" s="10">
        <f t="shared" si="8"/>
        <v>17590.966550209418</v>
      </c>
      <c r="AC28" s="10">
        <f t="shared" si="8"/>
        <v>19119.84876145942</v>
      </c>
      <c r="AD28" s="10">
        <f t="shared" si="8"/>
        <v>21158.35837645942</v>
      </c>
      <c r="AE28" s="10">
        <f t="shared" si="8"/>
        <v>24216.12279895942</v>
      </c>
      <c r="AF28" s="10">
        <f t="shared" si="8"/>
        <v>30331.65164395942</v>
      </c>
      <c r="AG28" s="6">
        <f t="shared" si="8"/>
        <v>187093.1582866437</v>
      </c>
    </row>
    <row r="29" ht="15">
      <c r="A29" s="4">
        <f t="shared" si="0"/>
        <v>23</v>
      </c>
    </row>
  </sheetData>
  <sheetProtection/>
  <printOptions/>
  <pageMargins left="0.7" right="0.7" top="1" bottom="1" header="0.5" footer="0.5"/>
  <pageSetup firstPageNumber="2" useFirstPageNumber="1" fitToWidth="4" fitToHeight="1" horizontalDpi="600" verticalDpi="600" orientation="landscape" scale="71" r:id="rId1"/>
  <headerFooter alignWithMargins="0">
    <oddHeader>&amp;C&amp;"-,Bold"&amp;14Account Balances 
Wrapped Steel Mains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No Name</cp:lastModifiedBy>
  <cp:lastPrinted>2011-09-02T15:53:41Z</cp:lastPrinted>
  <dcterms:created xsi:type="dcterms:W3CDTF">2010-11-19T16:43:11Z</dcterms:created>
  <dcterms:modified xsi:type="dcterms:W3CDTF">2011-09-02T15:54:06Z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110723</vt:lpwstr>
  </property>
  <property fmtid="{D5CDD505-2E9C-101B-9397-08002B2CF9AE}" pid="6" name="IsConfidenti">
    <vt:lpwstr>0</vt:lpwstr>
  </property>
  <property fmtid="{D5CDD505-2E9C-101B-9397-08002B2CF9AE}" pid="7" name="Dat">
    <vt:lpwstr>2011-09-02T00:00:00Z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2011-04-26T00:00:00Z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