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8\4th Quarter\"/>
    </mc:Choice>
  </mc:AlternateContent>
  <bookViews>
    <workbookView xWindow="1500" yWindow="1005" windowWidth="11340" windowHeight="6075" tabRatio="760" activeTab="3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 calcMode="manual"/>
  <fileRecoveryPr autoRecover="0"/>
</workbook>
</file>

<file path=xl/calcChain.xml><?xml version="1.0" encoding="utf-8"?>
<calcChain xmlns="http://schemas.openxmlformats.org/spreadsheetml/2006/main">
  <c r="C25" i="127" l="1"/>
  <c r="C21" i="127"/>
  <c r="C19" i="127"/>
  <c r="C18" i="127"/>
  <c r="D25" i="127"/>
  <c r="D26" i="127" s="1"/>
  <c r="D24" i="127"/>
  <c r="D23" i="127"/>
  <c r="D21" i="127"/>
  <c r="D20" i="127"/>
  <c r="D19" i="127"/>
  <c r="D18" i="127"/>
  <c r="E25" i="127"/>
  <c r="E26" i="127" s="1"/>
  <c r="E24" i="127"/>
  <c r="E23" i="127"/>
  <c r="E21" i="127"/>
  <c r="E20" i="127"/>
  <c r="E19" i="127"/>
  <c r="E18" i="127"/>
  <c r="C118" i="125" l="1"/>
  <c r="D93" i="125"/>
  <c r="E93" i="125"/>
  <c r="F93" i="125"/>
  <c r="G93" i="125"/>
  <c r="H93" i="125"/>
  <c r="D10" i="125"/>
  <c r="E10" i="125"/>
  <c r="F10" i="125"/>
  <c r="G10" i="125"/>
  <c r="H10" i="125"/>
  <c r="C144" i="125"/>
  <c r="C143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C116" i="125"/>
  <c r="D100" i="125"/>
  <c r="E100" i="125"/>
  <c r="F100" i="125"/>
  <c r="G100" i="125"/>
  <c r="H100" i="125"/>
  <c r="C114" i="125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C78" i="125"/>
  <c r="C77" i="125"/>
  <c r="D65" i="125"/>
  <c r="E65" i="125"/>
  <c r="F65" i="125"/>
  <c r="G65" i="125"/>
  <c r="H65" i="125"/>
  <c r="C65" i="125"/>
  <c r="C47" i="125"/>
  <c r="D30" i="125"/>
  <c r="E30" i="125"/>
  <c r="F30" i="125"/>
  <c r="G30" i="125"/>
  <c r="H30" i="125"/>
  <c r="C30" i="125"/>
  <c r="D20" i="125"/>
  <c r="E20" i="125"/>
  <c r="F20" i="125"/>
  <c r="F21" i="125" s="1"/>
  <c r="G20" i="125"/>
  <c r="H20" i="125"/>
  <c r="C10" i="125"/>
  <c r="C21" i="125" s="1"/>
  <c r="C20" i="125"/>
  <c r="H78" i="125" l="1"/>
  <c r="G78" i="125"/>
  <c r="G118" i="125" s="1"/>
  <c r="G143" i="125"/>
  <c r="G21" i="125"/>
  <c r="G47" i="125" s="1"/>
  <c r="F78" i="125"/>
  <c r="F118" i="125" s="1"/>
  <c r="F143" i="125"/>
  <c r="F47" i="125"/>
  <c r="H118" i="125"/>
  <c r="H143" i="125"/>
  <c r="H21" i="125"/>
  <c r="H47" i="125" s="1"/>
  <c r="E78" i="125"/>
  <c r="E118" i="125" s="1"/>
  <c r="E143" i="125"/>
  <c r="E21" i="125"/>
  <c r="E47" i="125" s="1"/>
  <c r="D78" i="125"/>
  <c r="D21" i="125"/>
  <c r="D47" i="125" s="1"/>
  <c r="D143" i="125" l="1"/>
  <c r="D144" i="125" s="1"/>
  <c r="D118" i="125"/>
  <c r="G144" i="125"/>
  <c r="F144" i="125"/>
  <c r="H144" i="125"/>
  <c r="E144" i="125"/>
  <c r="C23" i="127" l="1"/>
  <c r="E51" i="121" l="1"/>
  <c r="E51" i="122"/>
  <c r="E51" i="123"/>
  <c r="D51" i="123"/>
  <c r="D51" i="121" l="1"/>
  <c r="CI12" i="124" l="1"/>
  <c r="C8" i="127" l="1"/>
  <c r="C12" i="127" s="1"/>
  <c r="C14" i="127" s="1"/>
  <c r="C20" i="127" l="1"/>
  <c r="C24" i="127" l="1"/>
  <c r="C26" i="127" s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<sst xmlns="http://schemas.openxmlformats.org/spreadsheetml/2006/main" count="580" uniqueCount="322">
  <si>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</si>
  <si>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</si>
  <si>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</si>
  <si>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</si>
  <si>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</si>
  <si>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</si>
  <si>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</si>
  <si>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</si>
  <si>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</si>
  <si>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</si>
  <si>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</si>
  <si>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</si>
  <si>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</si>
  <si>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</si>
  <si>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</si>
  <si>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</si>
  <si>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</si>
  <si>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</si>
  <si>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</si>
  <si>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</si>
  <si>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</si>
  <si>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</si>
  <si>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</si>
  <si>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</si>
  <si>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</si>
  <si>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</si>
  <si>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</si>
  <si>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</si>
  <si>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</si>
  <si>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</si>
  <si>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</si>
  <si>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</si>
  <si>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</si>
  <si>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</si>
  <si>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</si>
  <si>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</si>
  <si>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</si>
  <si>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</si>
  <si>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</si>
  <si>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</si>
  <si>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</si>
  <si>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</si>
  <si>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</si>
  <si>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</si>
  <si>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</si>
  <si>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</si>
  <si>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</si>
  <si>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</si>
  <si>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</si>
  <si>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</si>
  <si>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</si>
  <si>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</si>
  <si>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</si>
  <si>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</si>
  <si>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</si>
  <si>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</si>
  <si>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</si>
  <si>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</si>
  <si>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</si>
  <si>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</si>
  <si>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</si>
  <si>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</si>
  <si>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</si>
  <si>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</si>
  <si>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</si>
  <si>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</si>
  <si>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</si>
  <si>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</si>
  <si>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</si>
  <si>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</si>
  <si>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</si>
  <si>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</si>
  <si>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</si>
  <si>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</si>
  <si>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</si>
  <si>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</si>
  <si>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</si>
  <si>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</si>
  <si>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</si>
  <si>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</si>
  <si>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</si>
  <si>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</si>
  <si>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</si>
  <si>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</si>
  <si>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</si>
  <si>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</si>
  <si>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</si>
  <si>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</si>
  <si>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</si>
  <si>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</si>
  <si>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</si>
  <si>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</si>
  <si>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</si>
  <si>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</si>
  <si>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</si>
  <si>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</si>
  <si>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</si>
  <si>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</si>
  <si>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</si>
  <si>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</si>
  <si>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</si>
  <si>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</si>
  <si>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</si>
  <si>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</si>
  <si>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</si>
  <si>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</si>
  <si>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</si>
  <si>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</si>
  <si>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</si>
  <si>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</si>
  <si>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</si>
  <si>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</si>
  <si>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</si>
  <si>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</si>
  <si>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</si>
  <si>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</si>
  <si>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</si>
  <si>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</si>
  <si>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</si>
  <si>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</si>
  <si>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</si>
  <si>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</si>
  <si>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</si>
  <si>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</si>
  <si>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</si>
  <si>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</si>
  <si>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</si>
  <si>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</si>
  <si>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</si>
  <si>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</si>
  <si>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</si>
  <si>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</si>
  <si>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</si>
  <si>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</si>
  <si>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</si>
  <si>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</si>
  <si>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</si>
  <si>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</si>
  <si>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</si>
  <si>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</si>
  <si>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</si>
  <si>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</si>
  <si>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</si>
  <si>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</si>
  <si>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</si>
  <si>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</si>
  <si>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</si>
  <si>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</si>
  <si>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</si>
  <si>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</si>
  <si>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</si>
  <si>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</si>
  <si>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</si>
  <si>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</si>
  <si>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</si>
  <si>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</si>
  <si>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</si>
  <si>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</si>
  <si>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</si>
  <si>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</si>
  <si>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</si>
  <si>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</si>
  <si>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</si>
  <si>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</si>
  <si>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</si>
  <si>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</si>
  <si>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</si>
  <si>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</si>
  <si>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</si>
  <si>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</si>
  <si>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</si>
  <si>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</si>
  <si>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</si>
  <si>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</si>
  <si>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</si>
  <si>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</si>
  <si>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</si>
  <si>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</si>
  <si>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</si>
  <si>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</si>
  <si>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</si>
  <si>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</si>
  <si>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</si>
  <si>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</si>
  <si>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</si>
  <si>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</si>
  <si>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</si>
  <si>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</si>
  <si>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</si>
  <si>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</si>
  <si>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</si>
  <si>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</si>
  <si>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</si>
  <si>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</si>
  <si>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</si>
  <si>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</si>
  <si>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</si>
  <si>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</si>
  <si>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</si>
  <si>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</si>
  <si>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</si>
  <si>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</si>
  <si>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</si>
  <si>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</si>
  <si>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</si>
  <si>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</si>
  <si>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</si>
  <si>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</si>
  <si>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</si>
  <si>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</si>
  <si>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</si>
  <si>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</si>
  <si>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</si>
  <si>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</si>
  <si>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</si>
  <si>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</si>
  <si>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</si>
  <si>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</si>
  <si>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</si>
  <si>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</si>
  <si>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</si>
  <si>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</si>
  <si>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</si>
  <si>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</si>
  <si>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</si>
  <si>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</si>
  <si>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</si>
  <si>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</si>
  <si>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</si>
  <si>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</si>
  <si>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</si>
  <si>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</si>
  <si>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</si>
  <si>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</si>
  <si>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</si>
  <si>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</si>
  <si>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</si>
  <si>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</si>
  <si>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</si>
  <si>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</si>
  <si>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</si>
  <si>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</si>
  <si>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</si>
  <si>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</si>
  <si>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</si>
  <si>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</si>
  <si>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</si>
  <si>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</si>
  <si>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</si>
  <si>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</si>
  <si>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</si>
  <si>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</si>
  <si>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</si>
  <si>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</si>
  <si>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</si>
  <si>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</si>
  <si>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</si>
  <si>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</si>
  <si>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</si>
  <si>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</si>
  <si>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</si>
  <si>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</si>
  <si>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</si>
  <si>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</si>
  <si>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</si>
  <si>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</si>
  <si>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</si>
  <si>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</si>
  <si>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</si>
  <si>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</si>
  <si>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</si>
  <si>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</si>
  <si>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</si>
  <si>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</si>
  <si>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</si>
  <si>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</si>
  <si>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</si>
  <si>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</si>
  <si>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</si>
  <si>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</si>
  <si>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</si>
  <si>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</si>
  <si>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</si>
  <si>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</si>
  <si>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</si>
  <si>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</si>
  <si>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</si>
  <si>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</si>
  <si>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</si>
  <si>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</si>
  <si>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</si>
  <si>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</si>
  <si>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</si>
  <si>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</si>
  <si>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</si>
  <si>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</si>
  <si>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</si>
  <si>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</si>
  <si>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</si>
  <si>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</si>
  <si>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</si>
  <si>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</si>
  <si>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</si>
  <si>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</si>
  <si>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</si>
  <si>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</si>
  <si>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</si>
  <si>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</si>
  <si>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</si>
  <si>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</si>
  <si>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</si>
  <si>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</si>
  <si>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</si>
  <si>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</si>
  <si>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</si>
  <si>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</si>
  <si>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October</t>
  </si>
  <si>
    <t>November</t>
  </si>
  <si>
    <t>December</t>
  </si>
  <si>
    <t>NOVEMBER 1, 2017 THROUGH OCTOBER 31, 2018</t>
  </si>
  <si>
    <t>DECEMBER 1, 2017 THROUGH NOVEMBER 30, 2018</t>
  </si>
  <si>
    <t>JANUARY 1, 2018 THROUGH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</si>
</sst>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0" fontId="14" fillId="0" borderId="0" xfId="39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64" fontId="32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P33"/>
  <sheetViews>
    <sheetView zoomScaleNormal="100" zoomScaleSheetLayoutView="100" workbookViewId="0">
      <selection activeCell="CL34" sqref="CL34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89" width="12" style="38" customWidth="1"/>
    <col min="90" max="90" width="13.5703125" style="38" bestFit="1" customWidth="1"/>
    <col min="91" max="91" width="12" style="38" customWidth="1"/>
    <col min="92" max="92" width="3.7109375" style="38" customWidth="1"/>
    <col min="93" max="16384" width="9.140625" style="38"/>
  </cols>
  <sheetData>
    <row r="1" spans="1:94" x14ac:dyDescent="0.25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O1" s="13"/>
      <c r="CP1" s="13"/>
    </row>
    <row r="2" spans="1:94" x14ac:dyDescent="0.25">
      <c r="A2" s="182" t="s">
        <v>269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O2" s="13"/>
      <c r="CP2" s="13"/>
    </row>
    <row r="3" spans="1:94" x14ac:dyDescent="0.25">
      <c r="A3" s="182" t="s">
        <v>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5"/>
      <c r="AI5" s="115"/>
      <c r="AJ5" s="115"/>
      <c r="AK5" s="115" t="s">
        <v>8</v>
      </c>
      <c r="AL5" s="115"/>
      <c r="AM5" s="115"/>
      <c r="AN5" s="115"/>
      <c r="AO5" s="115"/>
      <c r="AP5" s="115"/>
      <c r="AQ5" s="115" t="s">
        <v>8</v>
      </c>
      <c r="AR5" s="115"/>
      <c r="AS5" s="115"/>
      <c r="AT5" s="115" t="s">
        <v>8</v>
      </c>
      <c r="AU5" s="115"/>
      <c r="AV5" s="115"/>
      <c r="AW5" s="115" t="s">
        <v>8</v>
      </c>
      <c r="AX5" s="115"/>
      <c r="AY5" s="115"/>
      <c r="AZ5" s="115" t="s">
        <v>8</v>
      </c>
      <c r="BA5" s="115"/>
      <c r="BB5" s="115"/>
      <c r="BC5" s="115" t="s">
        <v>8</v>
      </c>
      <c r="BD5" s="115"/>
      <c r="BE5" s="115"/>
      <c r="BF5" s="115" t="s">
        <v>8</v>
      </c>
      <c r="BG5" s="115"/>
      <c r="BH5" s="115"/>
      <c r="BI5" s="115" t="s">
        <v>8</v>
      </c>
      <c r="BJ5" s="115"/>
      <c r="BK5" s="115"/>
      <c r="BL5" s="115" t="s">
        <v>8</v>
      </c>
      <c r="BM5" s="115"/>
      <c r="BN5" s="115"/>
      <c r="BO5" s="115" t="s">
        <v>8</v>
      </c>
      <c r="BP5" s="115"/>
      <c r="BQ5" s="115"/>
      <c r="BR5" s="115"/>
      <c r="BS5" s="115"/>
      <c r="BT5" s="115"/>
      <c r="BU5" s="115" t="s">
        <v>8</v>
      </c>
      <c r="BV5" s="115"/>
      <c r="BW5" s="115"/>
      <c r="BX5" s="115" t="s">
        <v>8</v>
      </c>
      <c r="BY5" s="115"/>
      <c r="BZ5" s="115"/>
      <c r="CA5" s="115" t="s">
        <v>8</v>
      </c>
      <c r="CB5" s="115"/>
      <c r="CC5" s="115"/>
      <c r="CD5" s="115" t="s">
        <v>8</v>
      </c>
      <c r="CE5" s="115"/>
      <c r="CF5" s="115"/>
      <c r="CG5" s="179" t="s">
        <v>8</v>
      </c>
      <c r="CH5" s="179"/>
      <c r="CI5" s="179"/>
      <c r="CJ5" s="179"/>
      <c r="CK5" s="179"/>
      <c r="CL5" s="179"/>
      <c r="CM5" s="179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6" t="s">
        <v>9</v>
      </c>
      <c r="AU6" s="183"/>
      <c r="AV6" s="184"/>
      <c r="AW6" s="176" t="s">
        <v>9</v>
      </c>
      <c r="AX6" s="183"/>
      <c r="AY6" s="184"/>
      <c r="AZ6" s="176" t="s">
        <v>9</v>
      </c>
      <c r="BA6" s="183"/>
      <c r="BB6" s="184"/>
      <c r="BC6" s="176" t="s">
        <v>9</v>
      </c>
      <c r="BD6" s="183"/>
      <c r="BE6" s="184"/>
      <c r="BF6" s="176" t="s">
        <v>9</v>
      </c>
      <c r="BG6" s="183"/>
      <c r="BH6" s="184"/>
      <c r="BI6" s="176" t="s">
        <v>9</v>
      </c>
      <c r="BJ6" s="177"/>
      <c r="BK6" s="178"/>
      <c r="BL6" s="176" t="s">
        <v>9</v>
      </c>
      <c r="BM6" s="177"/>
      <c r="BN6" s="178"/>
      <c r="BO6" s="176" t="s">
        <v>9</v>
      </c>
      <c r="BP6" s="177"/>
      <c r="BQ6" s="178"/>
      <c r="BR6" s="176" t="s">
        <v>9</v>
      </c>
      <c r="BS6" s="177"/>
      <c r="BT6" s="178"/>
      <c r="BU6" s="176" t="s">
        <v>9</v>
      </c>
      <c r="BV6" s="177"/>
      <c r="BW6" s="178"/>
      <c r="BX6" s="176" t="s">
        <v>9</v>
      </c>
      <c r="BY6" s="177"/>
      <c r="BZ6" s="178"/>
      <c r="CA6" s="176" t="s">
        <v>9</v>
      </c>
      <c r="CB6" s="177"/>
      <c r="CC6" s="178"/>
      <c r="CD6" s="176" t="s">
        <v>9</v>
      </c>
      <c r="CE6" s="177"/>
      <c r="CF6" s="178"/>
      <c r="CG6" s="176" t="s">
        <v>9</v>
      </c>
      <c r="CH6" s="177"/>
      <c r="CI6" s="178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51">
        <f>+CH7-31</f>
        <v>43403</v>
      </c>
      <c r="CH7" s="151">
        <f>+CI7-31</f>
        <v>43434</v>
      </c>
      <c r="CI7" s="151">
        <f>+StatementDate</f>
        <v>43465</v>
      </c>
      <c r="CJ7" s="13"/>
      <c r="CK7" s="151">
        <f>+CG7</f>
        <v>43403</v>
      </c>
      <c r="CL7" s="151">
        <f>+CH7</f>
        <v>43434</v>
      </c>
      <c r="CM7" s="151">
        <f>+CI7</f>
        <v>43465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8" t="s">
        <v>60</v>
      </c>
      <c r="T8" s="119" t="s">
        <v>61</v>
      </c>
      <c r="U8" s="118" t="s">
        <v>62</v>
      </c>
      <c r="V8" s="118" t="s">
        <v>64</v>
      </c>
      <c r="W8" s="118" t="s">
        <v>65</v>
      </c>
      <c r="X8" s="118" t="s">
        <v>66</v>
      </c>
      <c r="Y8" s="118" t="s">
        <v>73</v>
      </c>
      <c r="Z8" s="118" t="s">
        <v>15</v>
      </c>
      <c r="AA8" s="118" t="s">
        <v>74</v>
      </c>
      <c r="AB8" s="118" t="s">
        <v>70</v>
      </c>
      <c r="AC8" s="119" t="s">
        <v>71</v>
      </c>
      <c r="AD8" s="118" t="s">
        <v>72</v>
      </c>
      <c r="AE8" s="118" t="s">
        <v>75</v>
      </c>
      <c r="AF8" s="119" t="s">
        <v>76</v>
      </c>
      <c r="AG8" s="118" t="s">
        <v>77</v>
      </c>
      <c r="AH8" s="118" t="s">
        <v>79</v>
      </c>
      <c r="AI8" s="119" t="s">
        <v>80</v>
      </c>
      <c r="AJ8" s="118" t="s">
        <v>81</v>
      </c>
      <c r="AK8" s="118" t="s">
        <v>67</v>
      </c>
      <c r="AL8" s="119" t="s">
        <v>68</v>
      </c>
      <c r="AM8" s="118" t="s">
        <v>69</v>
      </c>
      <c r="AN8" s="118" t="s">
        <v>70</v>
      </c>
      <c r="AO8" s="119" t="s">
        <v>71</v>
      </c>
      <c r="AP8" s="118" t="s">
        <v>82</v>
      </c>
      <c r="AQ8" s="118" t="s">
        <v>75</v>
      </c>
      <c r="AR8" s="119" t="s">
        <v>76</v>
      </c>
      <c r="AS8" s="118" t="s">
        <v>77</v>
      </c>
      <c r="AT8" s="118" t="s">
        <v>79</v>
      </c>
      <c r="AU8" s="119" t="s">
        <v>80</v>
      </c>
      <c r="AV8" s="118" t="s">
        <v>81</v>
      </c>
      <c r="AW8" s="118" t="s">
        <v>67</v>
      </c>
      <c r="AX8" s="119" t="s">
        <v>68</v>
      </c>
      <c r="AY8" s="118" t="s">
        <v>69</v>
      </c>
      <c r="AZ8" s="118" t="s">
        <v>70</v>
      </c>
      <c r="BA8" s="119" t="s">
        <v>71</v>
      </c>
      <c r="BB8" s="118" t="s">
        <v>82</v>
      </c>
      <c r="BC8" s="118" t="s">
        <v>75</v>
      </c>
      <c r="BD8" s="119" t="s">
        <v>76</v>
      </c>
      <c r="BE8" s="118" t="s">
        <v>77</v>
      </c>
      <c r="BF8" s="118" t="s">
        <v>79</v>
      </c>
      <c r="BG8" s="119" t="s">
        <v>80</v>
      </c>
      <c r="BH8" s="118" t="s">
        <v>81</v>
      </c>
      <c r="BI8" s="118" t="s">
        <v>67</v>
      </c>
      <c r="BJ8" s="119" t="s">
        <v>68</v>
      </c>
      <c r="BK8" s="118" t="s">
        <v>69</v>
      </c>
      <c r="BL8" s="118" t="s">
        <v>70</v>
      </c>
      <c r="BM8" s="119" t="s">
        <v>71</v>
      </c>
      <c r="BN8" s="118" t="s">
        <v>82</v>
      </c>
      <c r="BO8" s="118" t="s">
        <v>75</v>
      </c>
      <c r="BP8" s="119" t="s">
        <v>76</v>
      </c>
      <c r="BQ8" s="118" t="s">
        <v>77</v>
      </c>
      <c r="BR8" s="118" t="s">
        <v>79</v>
      </c>
      <c r="BS8" s="119" t="s">
        <v>80</v>
      </c>
      <c r="BT8" s="118" t="s">
        <v>81</v>
      </c>
      <c r="BU8" s="118" t="s">
        <v>67</v>
      </c>
      <c r="BV8" s="119" t="s">
        <v>68</v>
      </c>
      <c r="BW8" s="118" t="s">
        <v>69</v>
      </c>
      <c r="BX8" s="118" t="s">
        <v>70</v>
      </c>
      <c r="BY8" s="119" t="s">
        <v>71</v>
      </c>
      <c r="BZ8" s="118" t="s">
        <v>82</v>
      </c>
      <c r="CA8" s="118" t="s">
        <v>75</v>
      </c>
      <c r="CB8" s="119" t="s">
        <v>76</v>
      </c>
      <c r="CC8" s="118" t="s">
        <v>77</v>
      </c>
      <c r="CD8" s="118" t="s">
        <v>79</v>
      </c>
      <c r="CE8" s="119" t="s">
        <v>80</v>
      </c>
      <c r="CF8" s="118" t="s">
        <v>81</v>
      </c>
      <c r="CG8" s="152">
        <f>+CH8</f>
        <v>2018</v>
      </c>
      <c r="CH8" s="153">
        <f>+CI8</f>
        <v>2018</v>
      </c>
      <c r="CI8" s="153">
        <f>YEAR(StatementDate)</f>
        <v>2018</v>
      </c>
      <c r="CJ8" s="13"/>
      <c r="CK8" s="152">
        <f t="shared" ref="CK8:CM8" si="1">+CG8</f>
        <v>2018</v>
      </c>
      <c r="CL8" s="153">
        <f t="shared" si="1"/>
        <v>2018</v>
      </c>
      <c r="CM8" s="153">
        <f t="shared" si="1"/>
        <v>2018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20">
        <v>6286219</v>
      </c>
      <c r="T9" s="121">
        <v>13171255</v>
      </c>
      <c r="U9" s="120">
        <v>16682961</v>
      </c>
      <c r="V9" s="120">
        <v>19369227</v>
      </c>
      <c r="W9" s="120">
        <v>10646384</v>
      </c>
      <c r="X9" s="120">
        <v>9916457</v>
      </c>
      <c r="Y9" s="120">
        <v>9326417</v>
      </c>
      <c r="Z9" s="120">
        <v>3139915</v>
      </c>
      <c r="AA9" s="120">
        <v>3597223</v>
      </c>
      <c r="AB9" s="120">
        <v>2369257</v>
      </c>
      <c r="AC9" s="121">
        <v>2418455</v>
      </c>
      <c r="AD9" s="122">
        <v>3602247</v>
      </c>
      <c r="AE9" s="120">
        <v>6608263</v>
      </c>
      <c r="AF9" s="121">
        <v>14540521</v>
      </c>
      <c r="AG9" s="120">
        <v>20007173</v>
      </c>
      <c r="AH9" s="123">
        <v>11437712</v>
      </c>
      <c r="AI9" s="123">
        <v>17397137</v>
      </c>
      <c r="AJ9" s="123">
        <v>11703857</v>
      </c>
      <c r="AK9" s="123">
        <v>8426227</v>
      </c>
      <c r="AL9" s="123">
        <v>5182558</v>
      </c>
      <c r="AM9" s="123">
        <v>2868251</v>
      </c>
      <c r="AN9" s="123">
        <v>2655512</v>
      </c>
      <c r="AO9" s="123">
        <v>2358240</v>
      </c>
      <c r="AP9" s="123">
        <v>3424285</v>
      </c>
      <c r="AQ9" s="123">
        <v>7282153</v>
      </c>
      <c r="AR9" s="123">
        <v>14430664</v>
      </c>
      <c r="AS9" s="123">
        <v>19387831</v>
      </c>
      <c r="AT9" s="123">
        <v>19794013</v>
      </c>
      <c r="AU9" s="123">
        <v>14144060</v>
      </c>
      <c r="AV9" s="123">
        <v>11695703</v>
      </c>
      <c r="AW9" s="123">
        <v>9079595</v>
      </c>
      <c r="AX9" s="123">
        <v>4783150</v>
      </c>
      <c r="AY9" s="123">
        <v>3252401</v>
      </c>
      <c r="AZ9" s="123">
        <v>2626475</v>
      </c>
      <c r="BA9" s="123">
        <v>2630935</v>
      </c>
      <c r="BB9" s="123">
        <v>3699435</v>
      </c>
      <c r="BC9" s="123">
        <v>8506217</v>
      </c>
      <c r="BD9" s="123">
        <v>15701089</v>
      </c>
      <c r="BE9" s="123">
        <v>18215897</v>
      </c>
      <c r="BF9" s="123">
        <v>20869292</v>
      </c>
      <c r="BG9" s="123">
        <v>14444231</v>
      </c>
      <c r="BH9" s="123">
        <v>14423577</v>
      </c>
      <c r="BI9" s="123">
        <v>10190470</v>
      </c>
      <c r="BJ9" s="123">
        <v>5322135</v>
      </c>
      <c r="BK9" s="123">
        <v>4332601</v>
      </c>
      <c r="BL9" s="123">
        <v>2886982</v>
      </c>
      <c r="BM9" s="123">
        <v>2970829</v>
      </c>
      <c r="BN9" s="123">
        <v>3612577</v>
      </c>
      <c r="BO9" s="123">
        <v>7896781</v>
      </c>
      <c r="BP9" s="123">
        <v>11935497</v>
      </c>
      <c r="BQ9" s="123">
        <v>21810811</v>
      </c>
      <c r="BR9" s="123">
        <v>21165819</v>
      </c>
      <c r="BS9" s="123">
        <v>14721303</v>
      </c>
      <c r="BT9" s="123">
        <v>15147499</v>
      </c>
      <c r="BU9" s="123">
        <v>7857376</v>
      </c>
      <c r="BV9" s="123">
        <v>4660690</v>
      </c>
      <c r="BW9" s="123">
        <v>3149632</v>
      </c>
      <c r="BX9" s="123">
        <v>2572430</v>
      </c>
      <c r="BY9" s="123">
        <v>2860189</v>
      </c>
      <c r="BZ9" s="123">
        <v>3156571</v>
      </c>
      <c r="CA9" s="123">
        <v>7698422</v>
      </c>
      <c r="CB9" s="123">
        <v>13525714</v>
      </c>
      <c r="CC9" s="123">
        <v>21680368</v>
      </c>
      <c r="CD9" s="123">
        <v>14928880</v>
      </c>
      <c r="CE9" s="123">
        <v>11659144</v>
      </c>
      <c r="CF9" s="123">
        <v>11149607</v>
      </c>
      <c r="CG9" s="20">
        <f>+'Copy Other Data Here'!N4</f>
        <v>8079434</v>
      </c>
      <c r="CH9" s="20">
        <f>+'Copy Other Data Here'!O4</f>
        <v>15495271</v>
      </c>
      <c r="CI9" s="20">
        <f>+'Copy Other Data Here'!P4</f>
        <v>19400398</v>
      </c>
      <c r="CJ9" s="21"/>
      <c r="CK9" s="22">
        <f>+'Copy Other Data Here'!N10</f>
        <v>121494511</v>
      </c>
      <c r="CL9" s="22">
        <f>+'Copy Other Data Here'!O10</f>
        <v>121358581</v>
      </c>
      <c r="CM9" s="22">
        <f>+'Copy Other Data Here'!P10</f>
        <v>118811731</v>
      </c>
      <c r="CO9" s="124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7127079</v>
      </c>
      <c r="CH10" s="22">
        <f>+'Copy Other Data Here'!O5</f>
        <v>11140824</v>
      </c>
      <c r="CI10" s="22">
        <f>+'Copy Other Data Here'!P5</f>
        <v>14461227</v>
      </c>
      <c r="CJ10" s="21"/>
      <c r="CK10" s="22">
        <f>+'Copy Other Data Here'!N11</f>
        <v>96808260</v>
      </c>
      <c r="CL10" s="22">
        <f>+'Copy Other Data Here'!O11</f>
        <v>97148284</v>
      </c>
      <c r="CM10" s="22">
        <f>+'Copy Other Data Here'!P11</f>
        <v>95532116</v>
      </c>
      <c r="CO10" s="124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1478716</v>
      </c>
      <c r="CH11" s="22">
        <f>+'Copy Other Data Here'!O6</f>
        <v>1174387</v>
      </c>
      <c r="CI11" s="22">
        <f>+'Copy Other Data Here'!P6</f>
        <v>1780585</v>
      </c>
      <c r="CJ11" s="21"/>
      <c r="CK11" s="22">
        <f>+'Copy Other Data Here'!N12</f>
        <v>15374506</v>
      </c>
      <c r="CL11" s="22">
        <f>+'Copy Other Data Here'!O12</f>
        <v>15270005</v>
      </c>
      <c r="CM11" s="22">
        <f>+'Copy Other Data Here'!P12</f>
        <v>15440644</v>
      </c>
      <c r="CO11" s="124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197763</v>
      </c>
      <c r="CH12" s="22">
        <f>+'Copy Other Data Here'!O7</f>
        <v>217751</v>
      </c>
      <c r="CI12" s="22">
        <f>+'Copy Other Data Here'!P7</f>
        <v>260561</v>
      </c>
      <c r="CJ12" s="21"/>
      <c r="CK12" s="22">
        <f>+'Copy Other Data Here'!N13</f>
        <v>2212418</v>
      </c>
      <c r="CL12" s="22">
        <f>+'Copy Other Data Here'!O13</f>
        <v>2200142</v>
      </c>
      <c r="CM12" s="22">
        <f>+'Copy Other Data Here'!P13</f>
        <v>2202222</v>
      </c>
      <c r="CO12" s="124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58653521</v>
      </c>
      <c r="CH13" s="29">
        <f>+'Copy Other Data Here'!O8</f>
        <v>38618390</v>
      </c>
      <c r="CI13" s="29">
        <f>+'Copy Other Data Here'!P8</f>
        <v>62519046</v>
      </c>
      <c r="CJ13" s="21"/>
      <c r="CK13" s="22">
        <f>+'Copy Other Data Here'!N14</f>
        <v>721252921</v>
      </c>
      <c r="CL13" s="22">
        <f>+'Copy Other Data Here'!O14</f>
        <v>702885083</v>
      </c>
      <c r="CM13" s="22">
        <f>+'Copy Other Data Here'!P14</f>
        <v>698170929</v>
      </c>
      <c r="CO13" s="125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75536513</v>
      </c>
      <c r="CH14" s="30">
        <f>SUM(CH9:CH13)</f>
        <v>66646623</v>
      </c>
      <c r="CI14" s="30">
        <f>SUM(CI9:CI13)</f>
        <v>98421817</v>
      </c>
      <c r="CK14" s="33">
        <f>SUM(CK9:CK13)</f>
        <v>957142616</v>
      </c>
      <c r="CL14" s="33">
        <f>SUM(CL9:CL13)</f>
        <v>938862095</v>
      </c>
      <c r="CM14" s="30">
        <f>SUM(CM9:CM13)</f>
        <v>930157642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6"/>
      <c r="CP16" s="13"/>
    </row>
    <row r="17" spans="1:94" x14ac:dyDescent="0.25">
      <c r="CO17" s="126"/>
      <c r="CP17" s="13"/>
    </row>
    <row r="18" spans="1:94" x14ac:dyDescent="0.25">
      <c r="CK18" s="13"/>
      <c r="CL18" s="13"/>
      <c r="CM18" s="13"/>
      <c r="CN18" s="13"/>
      <c r="CO18" s="12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80"/>
      <c r="N20" s="180"/>
      <c r="O20" s="180"/>
      <c r="P20" s="116"/>
      <c r="Q20" s="116"/>
      <c r="R20" s="116"/>
      <c r="S20" s="181" t="s">
        <v>21</v>
      </c>
      <c r="T20" s="181"/>
      <c r="U20" s="181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81" t="s">
        <v>21</v>
      </c>
      <c r="AI20" s="181"/>
      <c r="AJ20" s="181"/>
      <c r="AK20" s="181" t="s">
        <v>21</v>
      </c>
      <c r="AL20" s="181"/>
      <c r="AM20" s="181"/>
      <c r="AN20" s="181" t="s">
        <v>21</v>
      </c>
      <c r="AO20" s="181"/>
      <c r="AP20" s="181"/>
      <c r="AQ20" s="181" t="s">
        <v>21</v>
      </c>
      <c r="AR20" s="181"/>
      <c r="AS20" s="181"/>
      <c r="AT20" s="181" t="s">
        <v>21</v>
      </c>
      <c r="AU20" s="181"/>
      <c r="AV20" s="181"/>
      <c r="AW20" s="176" t="s">
        <v>21</v>
      </c>
      <c r="AX20" s="177"/>
      <c r="AY20" s="178"/>
      <c r="AZ20" s="176" t="s">
        <v>21</v>
      </c>
      <c r="BA20" s="177"/>
      <c r="BB20" s="178"/>
      <c r="BC20" s="176" t="s">
        <v>21</v>
      </c>
      <c r="BD20" s="177"/>
      <c r="BE20" s="178"/>
      <c r="BF20" s="176" t="s">
        <v>21</v>
      </c>
      <c r="BG20" s="177"/>
      <c r="BH20" s="178"/>
      <c r="BI20" s="176" t="s">
        <v>21</v>
      </c>
      <c r="BJ20" s="177"/>
      <c r="BK20" s="178"/>
      <c r="BL20" s="176" t="s">
        <v>21</v>
      </c>
      <c r="BM20" s="177"/>
      <c r="BN20" s="178"/>
      <c r="BO20" s="176" t="s">
        <v>21</v>
      </c>
      <c r="BP20" s="177"/>
      <c r="BQ20" s="178"/>
      <c r="BR20" s="176" t="s">
        <v>21</v>
      </c>
      <c r="BS20" s="177"/>
      <c r="BT20" s="178"/>
      <c r="BU20" s="176" t="s">
        <v>21</v>
      </c>
      <c r="BV20" s="177"/>
      <c r="BW20" s="178"/>
      <c r="BX20" s="176" t="s">
        <v>21</v>
      </c>
      <c r="BY20" s="177"/>
      <c r="BZ20" s="178"/>
      <c r="CA20" s="176" t="s">
        <v>21</v>
      </c>
      <c r="CB20" s="177"/>
      <c r="CC20" s="178"/>
      <c r="CD20" s="176" t="s">
        <v>21</v>
      </c>
      <c r="CE20" s="177"/>
      <c r="CF20" s="178"/>
      <c r="CG20" s="176" t="s">
        <v>21</v>
      </c>
      <c r="CH20" s="177"/>
      <c r="CI20" s="178"/>
      <c r="CJ20" s="13"/>
      <c r="CK20" s="7"/>
      <c r="CL20" s="7"/>
      <c r="CM20" s="7"/>
      <c r="CN20" s="13"/>
      <c r="CO20" s="127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51">
        <f>+CG7</f>
        <v>43403</v>
      </c>
      <c r="CH21" s="151">
        <f>+CH7</f>
        <v>43434</v>
      </c>
      <c r="CI21" s="151">
        <f>+CI7</f>
        <v>43465</v>
      </c>
      <c r="CK21" s="15"/>
      <c r="CL21" s="15"/>
      <c r="CM21" s="15"/>
      <c r="CN21" s="13"/>
      <c r="CO21" s="128"/>
      <c r="CP21" s="13"/>
    </row>
    <row r="22" spans="1:94" x14ac:dyDescent="0.25">
      <c r="M22" s="15"/>
      <c r="N22" s="15"/>
      <c r="O22" s="15"/>
      <c r="P22" s="15"/>
      <c r="Q22" s="15"/>
      <c r="R22" s="15"/>
      <c r="S22" s="118" t="str">
        <f t="shared" si="5"/>
        <v>OCT</v>
      </c>
      <c r="T22" s="118" t="str">
        <f t="shared" si="5"/>
        <v>NOV</v>
      </c>
      <c r="U22" s="118" t="str">
        <f t="shared" si="5"/>
        <v>DEC</v>
      </c>
      <c r="V22" s="118" t="s">
        <v>64</v>
      </c>
      <c r="W22" s="118" t="s">
        <v>65</v>
      </c>
      <c r="X22" s="118" t="s">
        <v>66</v>
      </c>
      <c r="Y22" s="118" t="s">
        <v>73</v>
      </c>
      <c r="Z22" s="118" t="s">
        <v>15</v>
      </c>
      <c r="AA22" s="118" t="s">
        <v>74</v>
      </c>
      <c r="AB22" s="118"/>
      <c r="AC22" s="118"/>
      <c r="AD22" s="118"/>
      <c r="AE22" s="118"/>
      <c r="AF22" s="118"/>
      <c r="AG22" s="118"/>
      <c r="AH22" s="118" t="str">
        <f t="shared" si="6"/>
        <v>Jan</v>
      </c>
      <c r="AI22" s="118" t="str">
        <f t="shared" si="6"/>
        <v>Feb</v>
      </c>
      <c r="AJ22" s="118" t="str">
        <f t="shared" si="6"/>
        <v>Mar</v>
      </c>
      <c r="AK22" s="118" t="str">
        <f t="shared" si="6"/>
        <v>Apr</v>
      </c>
      <c r="AL22" s="118" t="str">
        <f t="shared" si="6"/>
        <v>May</v>
      </c>
      <c r="AM22" s="118" t="str">
        <f t="shared" si="6"/>
        <v>Jun</v>
      </c>
      <c r="AN22" s="118" t="str">
        <f t="shared" si="6"/>
        <v>Jul</v>
      </c>
      <c r="AO22" s="118" t="str">
        <f t="shared" si="6"/>
        <v>Aug</v>
      </c>
      <c r="AP22" s="118" t="str">
        <f t="shared" si="6"/>
        <v>Sep</v>
      </c>
      <c r="AQ22" s="118" t="str">
        <f t="shared" si="6"/>
        <v>Oct</v>
      </c>
      <c r="AR22" s="118" t="str">
        <f t="shared" si="6"/>
        <v>Nov</v>
      </c>
      <c r="AS22" s="118" t="str">
        <f t="shared" si="6"/>
        <v>Dec</v>
      </c>
      <c r="AT22" s="118" t="str">
        <f t="shared" si="6"/>
        <v>Jan</v>
      </c>
      <c r="AU22" s="118" t="str">
        <f t="shared" si="6"/>
        <v>Feb</v>
      </c>
      <c r="AV22" s="118" t="str">
        <f t="shared" si="6"/>
        <v>Mar</v>
      </c>
      <c r="AW22" s="118" t="str">
        <f t="shared" si="6"/>
        <v>Apr</v>
      </c>
      <c r="AX22" s="118" t="str">
        <f t="shared" si="6"/>
        <v>May</v>
      </c>
      <c r="AY22" s="118" t="str">
        <f t="shared" si="6"/>
        <v>Jun</v>
      </c>
      <c r="AZ22" s="118" t="str">
        <f t="shared" si="6"/>
        <v>Jul</v>
      </c>
      <c r="BA22" s="118" t="str">
        <f t="shared" si="6"/>
        <v>Aug</v>
      </c>
      <c r="BB22" s="118" t="str">
        <f t="shared" si="6"/>
        <v>Sep</v>
      </c>
      <c r="BC22" s="118" t="str">
        <f t="shared" si="6"/>
        <v>Oct</v>
      </c>
      <c r="BD22" s="118" t="str">
        <f t="shared" si="6"/>
        <v>Nov</v>
      </c>
      <c r="BE22" s="118" t="str">
        <f t="shared" si="6"/>
        <v>Dec</v>
      </c>
      <c r="BF22" s="118" t="str">
        <f t="shared" si="6"/>
        <v>Jan</v>
      </c>
      <c r="BG22" s="118" t="str">
        <f t="shared" si="6"/>
        <v>Feb</v>
      </c>
      <c r="BH22" s="118" t="str">
        <f t="shared" si="6"/>
        <v>Mar</v>
      </c>
      <c r="BI22" s="118" t="str">
        <f t="shared" si="6"/>
        <v>Apr</v>
      </c>
      <c r="BJ22" s="118" t="str">
        <f t="shared" si="6"/>
        <v>May</v>
      </c>
      <c r="BK22" s="118" t="str">
        <f t="shared" si="6"/>
        <v>Jun</v>
      </c>
      <c r="BL22" s="118" t="str">
        <f t="shared" si="6"/>
        <v>Jul</v>
      </c>
      <c r="BM22" s="118" t="str">
        <f t="shared" si="6"/>
        <v>Aug</v>
      </c>
      <c r="BN22" s="118" t="str">
        <f t="shared" si="6"/>
        <v>Sep</v>
      </c>
      <c r="BO22" s="118" t="str">
        <f t="shared" si="6"/>
        <v>Oct</v>
      </c>
      <c r="BP22" s="118" t="str">
        <f t="shared" si="6"/>
        <v>Nov</v>
      </c>
      <c r="BQ22" s="118" t="str">
        <f t="shared" si="6"/>
        <v>Dec</v>
      </c>
      <c r="BR22" s="118" t="str">
        <f t="shared" si="6"/>
        <v>Jan</v>
      </c>
      <c r="BS22" s="118" t="str">
        <f t="shared" si="6"/>
        <v>Feb</v>
      </c>
      <c r="BT22" s="118" t="str">
        <f t="shared" si="6"/>
        <v>Mar</v>
      </c>
      <c r="BU22" s="118" t="str">
        <f t="shared" si="6"/>
        <v>Apr</v>
      </c>
      <c r="BV22" s="118" t="str">
        <f t="shared" si="6"/>
        <v>May</v>
      </c>
      <c r="BW22" s="118" t="str">
        <f t="shared" si="6"/>
        <v>Jun</v>
      </c>
      <c r="BX22" s="118" t="str">
        <f t="shared" si="6"/>
        <v>Jul</v>
      </c>
      <c r="BY22" s="118" t="str">
        <f t="shared" si="6"/>
        <v>Aug</v>
      </c>
      <c r="BZ22" s="118" t="str">
        <f t="shared" si="6"/>
        <v>Sep</v>
      </c>
      <c r="CA22" s="118" t="str">
        <f t="shared" si="6"/>
        <v>Oct</v>
      </c>
      <c r="CB22" s="118" t="str">
        <f t="shared" si="6"/>
        <v>Nov</v>
      </c>
      <c r="CC22" s="118" t="str">
        <f t="shared" si="6"/>
        <v>Dec</v>
      </c>
      <c r="CD22" s="118" t="str">
        <f t="shared" si="6"/>
        <v>Jan</v>
      </c>
      <c r="CE22" s="118" t="str">
        <f t="shared" si="6"/>
        <v>Feb</v>
      </c>
      <c r="CF22" s="118" t="str">
        <f t="shared" si="6"/>
        <v>Mar</v>
      </c>
      <c r="CG22" s="152">
        <f t="shared" ref="CG22:CI22" si="7">+CG8</f>
        <v>2018</v>
      </c>
      <c r="CH22" s="153">
        <f t="shared" si="7"/>
        <v>2018</v>
      </c>
      <c r="CI22" s="153">
        <f t="shared" si="7"/>
        <v>2018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189161</v>
      </c>
      <c r="CH23" s="22">
        <f>+'Copy Other Data Here'!O19</f>
        <v>190056</v>
      </c>
      <c r="CI23" s="22">
        <f>+'Copy Other Data Here'!P19</f>
        <v>190498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26277</v>
      </c>
      <c r="CH24" s="22">
        <f>+'Copy Other Data Here'!O20</f>
        <v>26472</v>
      </c>
      <c r="CI24" s="22">
        <f>+'Copy Other Data Here'!P20</f>
        <v>26571</v>
      </c>
      <c r="CJ24" s="13"/>
      <c r="CK24" s="19"/>
      <c r="CL24" s="19"/>
      <c r="CM24" s="13"/>
      <c r="CN24" s="13"/>
      <c r="CO24" s="128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486</v>
      </c>
      <c r="CH25" s="22">
        <f>+'Copy Other Data Here'!O21</f>
        <v>488</v>
      </c>
      <c r="CI25" s="22">
        <f>+'Copy Other Data Here'!P21</f>
        <v>490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8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198</v>
      </c>
      <c r="CH27" s="22">
        <f>+'Copy Other Data Here'!O23</f>
        <v>199</v>
      </c>
      <c r="CI27" s="22">
        <f>+'Copy Other Data Here'!P23</f>
        <v>200</v>
      </c>
      <c r="CJ27" s="13"/>
      <c r="CK27" s="19"/>
      <c r="CL27" s="19"/>
      <c r="CM27" s="13"/>
      <c r="CN27" s="13"/>
      <c r="CO27" s="124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216130</v>
      </c>
      <c r="CH28" s="30">
        <f>SUM(CH23:CH27)</f>
        <v>217223</v>
      </c>
      <c r="CI28" s="30">
        <f>SUM(CI23:CI27)</f>
        <v>217767</v>
      </c>
      <c r="CK28" s="19"/>
      <c r="CL28" s="19"/>
      <c r="CM28" s="19"/>
      <c r="CN28" s="13"/>
      <c r="CO28" s="5"/>
      <c r="CP28" s="13"/>
    </row>
    <row r="29" spans="1:94" x14ac:dyDescent="0.25">
      <c r="AJ29" s="12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1"/>
  <sheetViews>
    <sheetView topLeftCell="A16" zoomScaleNormal="100" zoomScaleSheetLayoutView="85" workbookViewId="0">
      <selection activeCell="CL34" sqref="CL34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9" t="str">
        <f>"Month and Twelve Months Ended " &amp; TEXT(DATE(YEAR(StatementDate),MONTH(StatementDate)-1,1)-1,"m/d/yyy")</f>
        <v>Month and Twelve Months Ended 10/31/2018</v>
      </c>
      <c r="B5" s="179"/>
      <c r="C5" s="179"/>
      <c r="D5" s="179"/>
      <c r="E5" s="179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14723775.370000001</v>
      </c>
      <c r="E10" s="52">
        <f>+'Copy Allocation Report Here'!F10</f>
        <v>207722898.88</v>
      </c>
    </row>
    <row r="11" spans="1:5" x14ac:dyDescent="0.25">
      <c r="A11" s="49"/>
      <c r="B11" s="13" t="s">
        <v>28</v>
      </c>
      <c r="C11" s="13"/>
      <c r="D11" s="51">
        <f>+'Copy Allocation Report Here'!C14</f>
        <v>1765918.76</v>
      </c>
      <c r="E11" s="52">
        <f>+'Copy Allocation Report Here'!F14</f>
        <v>23374695.259999998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363920.26</v>
      </c>
      <c r="E12" s="54">
        <f>+'Copy Allocation Report Here'!F20-'Copy Allocation Report Here'!F14</f>
        <v>-1696112.5399999991</v>
      </c>
    </row>
    <row r="13" spans="1:5" x14ac:dyDescent="0.25">
      <c r="A13" s="49"/>
      <c r="B13" s="13"/>
      <c r="C13" s="13"/>
      <c r="D13" s="55">
        <f>SUM(D10:D12)</f>
        <v>16853614.390000001</v>
      </c>
      <c r="E13" s="50">
        <f>SUM(E10:E12)</f>
        <v>229401481.59999999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8293528.3400000008</v>
      </c>
      <c r="E14" s="52">
        <f>+'Copy Allocation Report Here'!F30+'Copy Allocation Report Here'!F44</f>
        <v>115817258.22</v>
      </c>
    </row>
    <row r="15" spans="1:5" x14ac:dyDescent="0.25">
      <c r="A15" s="49"/>
      <c r="B15" s="13" t="s">
        <v>32</v>
      </c>
      <c r="C15" s="13"/>
      <c r="D15" s="51">
        <f>+'Copy Allocation Report Here'!C46</f>
        <v>1157169.69</v>
      </c>
      <c r="E15" s="52">
        <f>+'Copy Allocation Report Here'!F46</f>
        <v>19573216.219999999</v>
      </c>
    </row>
    <row r="16" spans="1:5" x14ac:dyDescent="0.25">
      <c r="A16" s="49" t="s">
        <v>33</v>
      </c>
      <c r="B16" s="13"/>
      <c r="C16" s="13"/>
      <c r="D16" s="56">
        <f>D13-D14-D15</f>
        <v>7402916.3600000013</v>
      </c>
      <c r="E16" s="57">
        <f>E13-E14-E15</f>
        <v>94011007.159999996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20917.509999999998</v>
      </c>
      <c r="E18" s="50">
        <f>'Copy Allocation Report Here'!F50</f>
        <v>241693.49</v>
      </c>
    </row>
    <row r="19" spans="1:5" x14ac:dyDescent="0.25">
      <c r="A19" s="49"/>
      <c r="B19" s="13" t="s">
        <v>35</v>
      </c>
      <c r="C19" s="13"/>
      <c r="D19" s="51">
        <f>+'Copy Allocation Report Here'!C78</f>
        <v>1654406.6999999997</v>
      </c>
      <c r="E19" s="52">
        <f>+'Copy Allocation Report Here'!F78</f>
        <v>19739444.079999998</v>
      </c>
    </row>
    <row r="20" spans="1:5" x14ac:dyDescent="0.25">
      <c r="A20" s="49"/>
      <c r="B20" s="13" t="s">
        <v>36</v>
      </c>
      <c r="C20" s="13"/>
      <c r="D20" s="51">
        <f>+'Copy Allocation Report Here'!C86</f>
        <v>486331.4</v>
      </c>
      <c r="E20" s="52">
        <f>+'Copy Allocation Report Here'!F86</f>
        <v>5679303.7599999998</v>
      </c>
    </row>
    <row r="21" spans="1:5" x14ac:dyDescent="0.25">
      <c r="A21" s="49"/>
      <c r="B21" s="13" t="s">
        <v>37</v>
      </c>
      <c r="C21" s="13"/>
      <c r="D21" s="51">
        <f>+'Copy Allocation Report Here'!C93</f>
        <v>260645.19</v>
      </c>
      <c r="E21" s="52">
        <f>+'Copy Allocation Report Here'!F93</f>
        <v>2635255.7200000002</v>
      </c>
    </row>
    <row r="22" spans="1:5" x14ac:dyDescent="0.25">
      <c r="A22" s="49"/>
      <c r="B22" s="13" t="s">
        <v>0</v>
      </c>
      <c r="C22" s="13"/>
      <c r="D22" s="51">
        <f>+'Copy Allocation Report Here'!C100</f>
        <v>500</v>
      </c>
      <c r="E22" s="52">
        <f>+'Copy Allocation Report Here'!F100</f>
        <v>1570.59</v>
      </c>
    </row>
    <row r="23" spans="1:5" x14ac:dyDescent="0.25">
      <c r="A23" s="49"/>
      <c r="B23" s="13" t="s">
        <v>38</v>
      </c>
      <c r="C23" s="13"/>
      <c r="D23" s="51">
        <f>+'Copy Allocation Report Here'!C116</f>
        <v>1367381.97</v>
      </c>
      <c r="E23" s="52">
        <f>+'Copy Allocation Report Here'!F116</f>
        <v>17764768.809999999</v>
      </c>
    </row>
    <row r="24" spans="1:5" x14ac:dyDescent="0.25">
      <c r="A24" s="49"/>
      <c r="B24" s="13" t="s">
        <v>39</v>
      </c>
      <c r="C24" s="13"/>
      <c r="D24" s="51">
        <f>+'Copy Allocation Report Here'!C128</f>
        <v>1944257.96</v>
      </c>
      <c r="E24" s="52">
        <f>+'Copy Allocation Report Here'!F128</f>
        <v>22274524.649999999</v>
      </c>
    </row>
    <row r="25" spans="1:5" x14ac:dyDescent="0.25">
      <c r="A25" s="49"/>
      <c r="B25" s="13" t="s">
        <v>40</v>
      </c>
      <c r="C25" s="13"/>
      <c r="D25" s="51">
        <f>+'Copy Allocation Report Here'!C133</f>
        <v>344017.19</v>
      </c>
      <c r="E25" s="52">
        <f>+'Copy Allocation Report Here'!F133</f>
        <v>4317600.47</v>
      </c>
    </row>
    <row r="26" spans="1:5" x14ac:dyDescent="0.25">
      <c r="A26" s="49"/>
      <c r="B26" s="13" t="s">
        <v>41</v>
      </c>
      <c r="C26" s="13"/>
      <c r="D26" s="51">
        <f>+'Copy Allocation Report Here'!C142</f>
        <v>21433.100000000006</v>
      </c>
      <c r="E26" s="52">
        <f>+'Copy Allocation Report Here'!F142</f>
        <v>2227195.09</v>
      </c>
    </row>
    <row r="27" spans="1:5" x14ac:dyDescent="0.25">
      <c r="A27" s="49"/>
      <c r="B27" s="13"/>
      <c r="C27" s="13" t="s">
        <v>42</v>
      </c>
      <c r="D27" s="56">
        <f>SUM(D18:D26)</f>
        <v>6099891.0199999996</v>
      </c>
      <c r="E27" s="57">
        <f>SUM(E18:E26)</f>
        <v>74881356.659999996</v>
      </c>
    </row>
    <row r="28" spans="1:5" ht="15.75" thickBot="1" x14ac:dyDescent="0.3">
      <c r="A28" s="49" t="s">
        <v>43</v>
      </c>
      <c r="B28" s="13"/>
      <c r="C28" s="13"/>
      <c r="D28" s="58">
        <f>D16-D27</f>
        <v>1303025.3400000017</v>
      </c>
      <c r="E28" s="59">
        <f>E16-E27</f>
        <v>19129650.5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342739618</v>
      </c>
      <c r="E30" s="61">
        <f>E52</f>
        <v>318023594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3.801793757032202E-3</v>
      </c>
      <c r="E32" s="65">
        <f>E28/E30</f>
        <v>6.015167069648298E-2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Here'!C18</f>
        <v>800322500</v>
      </c>
      <c r="E40" s="114">
        <f>+'Copy Other Data Here'!C30</f>
        <v>769643663</v>
      </c>
    </row>
    <row r="41" spans="1:5" x14ac:dyDescent="0.25">
      <c r="A41" s="49" t="s">
        <v>50</v>
      </c>
      <c r="B41" s="13"/>
      <c r="C41" s="13"/>
      <c r="D41" s="53">
        <f>+'Copy Other Data Here'!C19</f>
        <v>-382505712.5</v>
      </c>
      <c r="E41" s="54">
        <f>+'Copy Other Data Here'!C31</f>
        <v>-375249586</v>
      </c>
    </row>
    <row r="42" spans="1:5" x14ac:dyDescent="0.25">
      <c r="A42" s="49" t="s">
        <v>51</v>
      </c>
      <c r="B42" s="13"/>
      <c r="C42" s="13"/>
      <c r="D42" s="55">
        <f>D40+D41</f>
        <v>417816787.5</v>
      </c>
      <c r="E42" s="50">
        <f>E40+E41</f>
        <v>394394077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Here'!C21</f>
        <v>-3951700</v>
      </c>
      <c r="E46" s="52">
        <f>+'Copy Other Data Here'!C33</f>
        <v>-4056124</v>
      </c>
    </row>
    <row r="47" spans="1:5" x14ac:dyDescent="0.25">
      <c r="A47" s="49"/>
      <c r="B47" s="13" t="s">
        <v>55</v>
      </c>
      <c r="C47" s="13"/>
      <c r="D47" s="51">
        <f>+'Copy Other Data Here'!C23</f>
        <v>-75320108</v>
      </c>
      <c r="E47" s="52">
        <f>+'Copy Other Data Here'!C35</f>
        <v>-76023272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338544979.5</v>
      </c>
      <c r="E49" s="50">
        <f>E42+SUM(E45:E48)</f>
        <v>314314681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4194638.5</v>
      </c>
      <c r="E51" s="54">
        <f>'Copy Other Data Here'!C37</f>
        <v>3708913</v>
      </c>
    </row>
    <row r="52" spans="1:5" ht="15.75" thickBot="1" x14ac:dyDescent="0.3">
      <c r="A52" s="66" t="s">
        <v>59</v>
      </c>
      <c r="B52" s="67"/>
      <c r="C52" s="67"/>
      <c r="D52" s="73">
        <f>D49+D51</f>
        <v>342739618</v>
      </c>
      <c r="E52" s="74">
        <f>E49+E51</f>
        <v>318023594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61"/>
  <sheetViews>
    <sheetView topLeftCell="A19" zoomScaleNormal="100" zoomScaleSheetLayoutView="7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9" t="str">
        <f>"Month and Twelve Months Ended " &amp; TEXT(DATE(YEAR(StatementDate),MONTH(StatementDate),1)-1,"m/d/yyy")</f>
        <v>Month and Twelve Months Ended 11/30/2018</v>
      </c>
      <c r="B5" s="179"/>
      <c r="C5" s="179"/>
      <c r="D5" s="179"/>
      <c r="E5" s="179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22719461.140000001</v>
      </c>
      <c r="E10" s="52">
        <f>+'Copy Allocation Report Here'!G10</f>
        <v>206885802.94</v>
      </c>
    </row>
    <row r="11" spans="1:5" x14ac:dyDescent="0.25">
      <c r="A11" s="49"/>
      <c r="B11" s="13" t="s">
        <v>28</v>
      </c>
      <c r="C11" s="13"/>
      <c r="D11" s="51">
        <f>+'Copy Allocation Report Here'!D14</f>
        <v>1781224.12</v>
      </c>
      <c r="E11" s="52">
        <f>+'Copy Allocation Report Here'!G14</f>
        <v>23161595.509999998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262297.68999999994</v>
      </c>
      <c r="E12" s="54">
        <f>+'Copy Allocation Report Here'!G20-'Copy Allocation Report Here'!G14</f>
        <v>-1495585.0400000028</v>
      </c>
    </row>
    <row r="13" spans="1:5" x14ac:dyDescent="0.25">
      <c r="A13" s="49"/>
      <c r="B13" s="13"/>
      <c r="C13" s="13"/>
      <c r="D13" s="55">
        <f>SUM(D10:D12)</f>
        <v>24762982.950000003</v>
      </c>
      <c r="E13" s="50">
        <f>SUM(E10:E12)</f>
        <v>228551813.41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12002273.529999999</v>
      </c>
      <c r="E14" s="52">
        <f>+'Copy Allocation Report Here'!G30+'Copy Allocation Report Here'!G44</f>
        <v>114216313.7</v>
      </c>
    </row>
    <row r="15" spans="1:5" x14ac:dyDescent="0.25">
      <c r="A15" s="49"/>
      <c r="B15" s="13" t="s">
        <v>32</v>
      </c>
      <c r="C15" s="13"/>
      <c r="D15" s="51">
        <f>+'Copy Allocation Report Here'!D46</f>
        <v>1629941.25</v>
      </c>
      <c r="E15" s="52">
        <f>+'Copy Allocation Report Here'!G46</f>
        <v>19378579.960000001</v>
      </c>
    </row>
    <row r="16" spans="1:5" x14ac:dyDescent="0.25">
      <c r="A16" s="49" t="s">
        <v>33</v>
      </c>
      <c r="B16" s="13"/>
      <c r="C16" s="13"/>
      <c r="D16" s="56">
        <f>D13-D14-D15</f>
        <v>11130768.170000004</v>
      </c>
      <c r="E16" s="57">
        <f>E13-E14-E15</f>
        <v>94956919.75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19977.55</v>
      </c>
      <c r="E18" s="50">
        <f>'Copy Allocation Report Here'!G50</f>
        <v>242263.63999999996</v>
      </c>
    </row>
    <row r="19" spans="1:5" x14ac:dyDescent="0.25">
      <c r="A19" s="49"/>
      <c r="B19" s="13" t="s">
        <v>35</v>
      </c>
      <c r="C19" s="13"/>
      <c r="D19" s="51">
        <f>+'Copy Allocation Report Here'!D78</f>
        <v>1568781.6600000001</v>
      </c>
      <c r="E19" s="52">
        <f>+'Copy Allocation Report Here'!G78</f>
        <v>19716681.059999999</v>
      </c>
    </row>
    <row r="20" spans="1:5" x14ac:dyDescent="0.25">
      <c r="A20" s="49"/>
      <c r="B20" s="13" t="s">
        <v>36</v>
      </c>
      <c r="C20" s="13"/>
      <c r="D20" s="51">
        <f>+'Copy Allocation Report Here'!D86</f>
        <v>473754.07</v>
      </c>
      <c r="E20" s="52">
        <f>+'Copy Allocation Report Here'!G86</f>
        <v>5526724.5999999996</v>
      </c>
    </row>
    <row r="21" spans="1:5" x14ac:dyDescent="0.25">
      <c r="A21" s="49"/>
      <c r="B21" s="13" t="s">
        <v>37</v>
      </c>
      <c r="C21" s="13"/>
      <c r="D21" s="51">
        <f>+'Copy Allocation Report Here'!D93</f>
        <v>730640.11</v>
      </c>
      <c r="E21" s="52">
        <f>+'Copy Allocation Report Here'!G93</f>
        <v>3332636.65</v>
      </c>
    </row>
    <row r="22" spans="1:5" x14ac:dyDescent="0.25">
      <c r="A22" s="49"/>
      <c r="B22" s="13" t="s">
        <v>0</v>
      </c>
      <c r="C22" s="13"/>
      <c r="D22" s="51">
        <f>+'Copy Allocation Report Here'!D100</f>
        <v>0</v>
      </c>
      <c r="E22" s="52">
        <f>+'Copy Allocation Report Here'!G100</f>
        <v>1546.65</v>
      </c>
    </row>
    <row r="23" spans="1:5" x14ac:dyDescent="0.25">
      <c r="A23" s="49"/>
      <c r="B23" s="13" t="s">
        <v>38</v>
      </c>
      <c r="C23" s="13"/>
      <c r="D23" s="51">
        <f>+'Copy Allocation Report Here'!D116</f>
        <v>1300975.21</v>
      </c>
      <c r="E23" s="52">
        <f>+'Copy Allocation Report Here'!G116</f>
        <v>17669745.840000004</v>
      </c>
    </row>
    <row r="24" spans="1:5" x14ac:dyDescent="0.25">
      <c r="A24" s="49"/>
      <c r="B24" s="13" t="s">
        <v>39</v>
      </c>
      <c r="C24" s="13"/>
      <c r="D24" s="51">
        <f>+'Copy Allocation Report Here'!D128</f>
        <v>1971873.73</v>
      </c>
      <c r="E24" s="52">
        <f>+'Copy Allocation Report Here'!G128</f>
        <v>22477549.559999999</v>
      </c>
    </row>
    <row r="25" spans="1:5" x14ac:dyDescent="0.25">
      <c r="A25" s="49"/>
      <c r="B25" s="13" t="s">
        <v>40</v>
      </c>
      <c r="C25" s="13"/>
      <c r="D25" s="51">
        <f>+'Copy Allocation Report Here'!D133</f>
        <v>341325.16000000003</v>
      </c>
      <c r="E25" s="52">
        <f>+'Copy Allocation Report Here'!G133</f>
        <v>4305973.99</v>
      </c>
    </row>
    <row r="26" spans="1:5" x14ac:dyDescent="0.25">
      <c r="A26" s="49"/>
      <c r="B26" s="13" t="s">
        <v>41</v>
      </c>
      <c r="C26" s="13"/>
      <c r="D26" s="51">
        <f>+'Copy Allocation Report Here'!D142</f>
        <v>927018.26000000013</v>
      </c>
      <c r="E26" s="52">
        <f>+'Copy Allocation Report Here'!G142</f>
        <v>1893832.0300000017</v>
      </c>
    </row>
    <row r="27" spans="1:5" x14ac:dyDescent="0.25">
      <c r="A27" s="49"/>
      <c r="B27" s="13"/>
      <c r="C27" s="13" t="s">
        <v>42</v>
      </c>
      <c r="D27" s="56">
        <f>SUM(D18:D26)</f>
        <v>7334345.75</v>
      </c>
      <c r="E27" s="57">
        <f>SUM(E18:E26)</f>
        <v>75166954.019999996</v>
      </c>
    </row>
    <row r="28" spans="1:5" ht="15.75" thickBot="1" x14ac:dyDescent="0.3">
      <c r="A28" s="49" t="s">
        <v>43</v>
      </c>
      <c r="B28" s="13"/>
      <c r="C28" s="13"/>
      <c r="D28" s="58">
        <f>D16-D27</f>
        <v>3796422.4200000037</v>
      </c>
      <c r="E28" s="59">
        <f>E16-E27</f>
        <v>19789965.730000004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346874163.5</v>
      </c>
      <c r="E30" s="61">
        <f>E52</f>
        <v>318570845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1.0944667604221851E-2</v>
      </c>
      <c r="E32" s="65">
        <f>E28/E30</f>
        <v>6.2121082454987382E-2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Here'!D18</f>
        <v>808102194.5</v>
      </c>
      <c r="E40" s="114">
        <f>+'Copy Other Data Here'!D30</f>
        <v>775098198</v>
      </c>
    </row>
    <row r="41" spans="1:5" x14ac:dyDescent="0.25">
      <c r="A41" s="79" t="s">
        <v>50</v>
      </c>
      <c r="B41" s="3"/>
      <c r="C41" s="13"/>
      <c r="D41" s="53">
        <f>+'Copy Other Data Here'!D19</f>
        <v>-384081565</v>
      </c>
      <c r="E41" s="54">
        <f>+'Copy Other Data Here'!D31</f>
        <v>-376581987</v>
      </c>
    </row>
    <row r="42" spans="1:5" x14ac:dyDescent="0.25">
      <c r="A42" s="79" t="s">
        <v>51</v>
      </c>
      <c r="B42" s="3"/>
      <c r="C42" s="13"/>
      <c r="D42" s="55">
        <f>D40+D41</f>
        <v>424020629.5</v>
      </c>
      <c r="E42" s="50">
        <f>E40+E41</f>
        <v>398516211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Here'!D21</f>
        <v>-3906331</v>
      </c>
      <c r="E46" s="52">
        <f>+'Copy Other Data Here'!D33</f>
        <v>-4013411</v>
      </c>
    </row>
    <row r="47" spans="1:5" x14ac:dyDescent="0.25">
      <c r="A47" s="79"/>
      <c r="B47" s="3" t="s">
        <v>55</v>
      </c>
      <c r="C47" s="13"/>
      <c r="D47" s="51">
        <f>+'Copy Other Data Here'!D23</f>
        <v>-75263362</v>
      </c>
      <c r="E47" s="52">
        <f>+'Copy Other Data Here'!D35</f>
        <v>-75931955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344850936.5</v>
      </c>
      <c r="E49" s="50">
        <f>E42+SUM(E45:E48)</f>
        <v>318570845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2023227</v>
      </c>
      <c r="E51" s="54">
        <f>+'Copy Other Data Here'!D37</f>
        <v>0</v>
      </c>
    </row>
    <row r="52" spans="1:5" ht="15.75" thickBot="1" x14ac:dyDescent="0.3">
      <c r="A52" s="80" t="s">
        <v>59</v>
      </c>
      <c r="B52" s="81"/>
      <c r="C52" s="67"/>
      <c r="D52" s="73">
        <f>D49+D51</f>
        <v>346874163.5</v>
      </c>
      <c r="E52" s="74">
        <f>E49+E51</f>
        <v>318570845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61"/>
  <sheetViews>
    <sheetView tabSelected="1" topLeftCell="A7" zoomScaleNormal="100" zoomScaleSheetLayoutView="8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9" t="str">
        <f>"Month and Twelve Months Ended " &amp; TEXT(StatementDate,"m/d/yyy")</f>
        <v>Month and Twelve Months Ended 12/31/2018</v>
      </c>
      <c r="B5" s="179"/>
      <c r="C5" s="179"/>
      <c r="D5" s="179"/>
      <c r="E5" s="179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29164917.620000001</v>
      </c>
      <c r="E10" s="52">
        <f>+'Copy Allocation Report Here'!H10</f>
        <v>202965796.31</v>
      </c>
    </row>
    <row r="11" spans="1:5" x14ac:dyDescent="0.25">
      <c r="A11" s="49"/>
      <c r="B11" s="13" t="s">
        <v>28</v>
      </c>
      <c r="C11" s="13"/>
      <c r="D11" s="51">
        <f>+'Copy Allocation Report Here'!E14</f>
        <v>1950593.46</v>
      </c>
      <c r="E11" s="52">
        <f>+'Copy Allocation Report Here'!H14</f>
        <v>23006329.140000001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76065.629999999888</v>
      </c>
      <c r="E12" s="54">
        <f>+'Copy Allocation Report Here'!H20-'Copy Allocation Report Here'!H14</f>
        <v>-1487484.5500000045</v>
      </c>
    </row>
    <row r="13" spans="1:5" x14ac:dyDescent="0.25">
      <c r="A13" s="49"/>
      <c r="B13" s="13"/>
      <c r="C13" s="13"/>
      <c r="D13" s="55">
        <f>SUM(D10:D12)</f>
        <v>31191576.710000001</v>
      </c>
      <c r="E13" s="50">
        <f>SUM(E10:E12)</f>
        <v>224484640.89999998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15204527.630000005</v>
      </c>
      <c r="E14" s="52">
        <f>+'Copy Allocation Report Here'!H30+'Copy Allocation Report Here'!H44</f>
        <v>109783204.17999999</v>
      </c>
    </row>
    <row r="15" spans="1:5" x14ac:dyDescent="0.25">
      <c r="A15" s="49"/>
      <c r="B15" s="13" t="s">
        <v>32</v>
      </c>
      <c r="C15" s="13"/>
      <c r="D15" s="51">
        <f>+'Copy Allocation Report Here'!E46</f>
        <v>2390798.09</v>
      </c>
      <c r="E15" s="52">
        <f>+'Copy Allocation Report Here'!H46</f>
        <v>19055890.390000001</v>
      </c>
    </row>
    <row r="16" spans="1:5" x14ac:dyDescent="0.25">
      <c r="A16" s="49" t="s">
        <v>33</v>
      </c>
      <c r="B16" s="13"/>
      <c r="C16" s="13"/>
      <c r="D16" s="56">
        <f>D13-D14-D15</f>
        <v>13596250.989999996</v>
      </c>
      <c r="E16" s="57">
        <f>E13-E14-E15</f>
        <v>95645546.329999983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18198.740000000002</v>
      </c>
      <c r="E18" s="50">
        <f>'Copy Allocation Report Here'!H50</f>
        <v>241632.79</v>
      </c>
    </row>
    <row r="19" spans="1:5" x14ac:dyDescent="0.25">
      <c r="A19" s="49"/>
      <c r="B19" s="13" t="s">
        <v>35</v>
      </c>
      <c r="C19" s="13"/>
      <c r="D19" s="51">
        <f>+'Copy Allocation Report Here'!E78</f>
        <v>1611754.06</v>
      </c>
      <c r="E19" s="52">
        <f>+'Copy Allocation Report Here'!H78</f>
        <v>19661048.670000002</v>
      </c>
    </row>
    <row r="20" spans="1:5" x14ac:dyDescent="0.25">
      <c r="A20" s="49"/>
      <c r="B20" s="13" t="s">
        <v>36</v>
      </c>
      <c r="C20" s="13"/>
      <c r="D20" s="51">
        <f>+'Copy Allocation Report Here'!E86</f>
        <v>500657.10000000003</v>
      </c>
      <c r="E20" s="52">
        <f>+'Copy Allocation Report Here'!H86</f>
        <v>5462931.1100000003</v>
      </c>
    </row>
    <row r="21" spans="1:5" x14ac:dyDescent="0.25">
      <c r="A21" s="49"/>
      <c r="B21" s="13" t="s">
        <v>37</v>
      </c>
      <c r="C21" s="13"/>
      <c r="D21" s="51">
        <f>+'Copy Allocation Report Here'!E93</f>
        <v>1023474.3800000001</v>
      </c>
      <c r="E21" s="52">
        <f>+'Copy Allocation Report Here'!H93</f>
        <v>4298252.13</v>
      </c>
    </row>
    <row r="22" spans="1:5" x14ac:dyDescent="0.25">
      <c r="A22" s="49"/>
      <c r="B22" s="13" t="s">
        <v>0</v>
      </c>
      <c r="C22" s="13"/>
      <c r="D22" s="51">
        <f>+'Copy Allocation Report Here'!E100</f>
        <v>0</v>
      </c>
      <c r="E22" s="52">
        <f>+'Copy Allocation Report Here'!H100</f>
        <v>1546.65</v>
      </c>
    </row>
    <row r="23" spans="1:5" x14ac:dyDescent="0.25">
      <c r="A23" s="49"/>
      <c r="B23" s="13" t="s">
        <v>38</v>
      </c>
      <c r="C23" s="13"/>
      <c r="D23" s="51">
        <f>+'Copy Allocation Report Here'!E116</f>
        <v>1204128.4499999997</v>
      </c>
      <c r="E23" s="52">
        <f>+'Copy Allocation Report Here'!H116</f>
        <v>17010421.399999999</v>
      </c>
    </row>
    <row r="24" spans="1:5" x14ac:dyDescent="0.25">
      <c r="A24" s="49"/>
      <c r="B24" s="13" t="s">
        <v>39</v>
      </c>
      <c r="C24" s="13"/>
      <c r="D24" s="51">
        <f>+'Copy Allocation Report Here'!E128</f>
        <v>2039206.97</v>
      </c>
      <c r="E24" s="52">
        <f>+'Copy Allocation Report Here'!H128</f>
        <v>22725279.309999999</v>
      </c>
    </row>
    <row r="25" spans="1:5" x14ac:dyDescent="0.25">
      <c r="A25" s="49"/>
      <c r="B25" s="13" t="s">
        <v>40</v>
      </c>
      <c r="C25" s="13"/>
      <c r="D25" s="51">
        <f>+'Copy Allocation Report Here'!E133</f>
        <v>329737.52</v>
      </c>
      <c r="E25" s="52">
        <f>+'Copy Allocation Report Here'!H133</f>
        <v>4268627.3600000003</v>
      </c>
    </row>
    <row r="26" spans="1:5" x14ac:dyDescent="0.25">
      <c r="A26" s="49"/>
      <c r="B26" s="13" t="s">
        <v>41</v>
      </c>
      <c r="C26" s="13"/>
      <c r="D26" s="51">
        <f>+'Copy Allocation Report Here'!E142</f>
        <v>1474697.3800000004</v>
      </c>
      <c r="E26" s="52">
        <f>+'Copy Allocation Report Here'!H142</f>
        <v>360752.88000000047</v>
      </c>
    </row>
    <row r="27" spans="1:5" x14ac:dyDescent="0.25">
      <c r="A27" s="49"/>
      <c r="B27" s="13"/>
      <c r="C27" s="13" t="s">
        <v>42</v>
      </c>
      <c r="D27" s="56">
        <f>SUM(D18:D26)</f>
        <v>8201854.6000000015</v>
      </c>
      <c r="E27" s="57">
        <f>SUM(E18:E26)</f>
        <v>74030492.299999997</v>
      </c>
    </row>
    <row r="28" spans="1:5" ht="15.75" thickBot="1" x14ac:dyDescent="0.3">
      <c r="A28" s="49" t="s">
        <v>43</v>
      </c>
      <c r="B28" s="13"/>
      <c r="C28" s="13"/>
      <c r="D28" s="58">
        <f>D16-D27</f>
        <v>5394396.389999995</v>
      </c>
      <c r="E28" s="59">
        <f>E16-E27</f>
        <v>21615054.029999986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350818479.5</v>
      </c>
      <c r="E30" s="61">
        <f>E52</f>
        <v>322765802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1.5376602731099845E-2</v>
      </c>
      <c r="E32" s="65">
        <f>E28/E30</f>
        <v>6.6968228653914164E-2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Here'!E18</f>
        <v>814040177</v>
      </c>
      <c r="E40" s="114">
        <f>+'Copy Other Data Here'!E30</f>
        <v>780275999</v>
      </c>
    </row>
    <row r="41" spans="1:5" x14ac:dyDescent="0.25">
      <c r="A41" s="79" t="s">
        <v>50</v>
      </c>
      <c r="B41" s="3"/>
      <c r="C41" s="13"/>
      <c r="D41" s="53">
        <f>+'Copy Other Data Here'!E19</f>
        <v>-383218951.5</v>
      </c>
      <c r="E41" s="54">
        <f>+'Copy Other Data Here'!E31</f>
        <v>-377693604</v>
      </c>
    </row>
    <row r="42" spans="1:5" x14ac:dyDescent="0.25">
      <c r="A42" s="79" t="s">
        <v>51</v>
      </c>
      <c r="B42" s="3"/>
      <c r="C42" s="13"/>
      <c r="D42" s="55">
        <f>D40+D41</f>
        <v>430821225.5</v>
      </c>
      <c r="E42" s="50">
        <f>E40+E41</f>
        <v>402582395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Here'!E21</f>
        <v>-3905857</v>
      </c>
      <c r="E46" s="52">
        <f>+'Copy Other Data Here'!E33</f>
        <v>-3984824</v>
      </c>
    </row>
    <row r="47" spans="1:5" x14ac:dyDescent="0.25">
      <c r="A47" s="79"/>
      <c r="B47" s="3" t="s">
        <v>55</v>
      </c>
      <c r="C47" s="13"/>
      <c r="D47" s="51">
        <f>+'Copy Other Data Here'!E23</f>
        <v>-76096889</v>
      </c>
      <c r="E47" s="52">
        <f>+'Copy Other Data Here'!E35</f>
        <v>-75831769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350818479.5</v>
      </c>
      <c r="E49" s="50">
        <f>E42+SUM(E45:E48)</f>
        <v>322765802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0</v>
      </c>
      <c r="E51" s="54">
        <f>+'Copy Other Data Here'!E37</f>
        <v>0</v>
      </c>
    </row>
    <row r="52" spans="1:5" ht="15.75" thickBot="1" x14ac:dyDescent="0.3">
      <c r="A52" s="80" t="s">
        <v>59</v>
      </c>
      <c r="B52" s="81"/>
      <c r="C52" s="67"/>
      <c r="D52" s="73">
        <f>D49+D51</f>
        <v>350818479.5</v>
      </c>
      <c r="E52" s="74">
        <f>E49+E51</f>
        <v>322765802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5"/>
  <sheetViews>
    <sheetView zoomScaleNormal="100" zoomScaleSheetLayoutView="100" workbookViewId="0">
      <pane xSplit="2" topLeftCell="C1" activePane="topRight" state="frozen"/>
      <selection activeCell="CL34" sqref="CL34"/>
      <selection pane="topRight" activeCell="CL34" sqref="CL34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5.42578125" style="38" bestFit="1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43465</v>
      </c>
      <c r="C3" s="133"/>
      <c r="D3" s="133"/>
      <c r="E3" s="133"/>
      <c r="F3" s="133"/>
      <c r="G3" s="133"/>
      <c r="H3" s="133"/>
    </row>
    <row r="4" spans="1:8" ht="15.75" thickBot="1" x14ac:dyDescent="0.3">
      <c r="B4" s="87"/>
      <c r="C4" s="133"/>
      <c r="D4" s="133"/>
      <c r="E4" s="133"/>
      <c r="F4" s="133"/>
      <c r="G4" s="133"/>
      <c r="H4" s="133"/>
    </row>
    <row r="5" spans="1:8" ht="21" customHeight="1" x14ac:dyDescent="0.25">
      <c r="A5" s="195"/>
      <c r="B5" s="196"/>
      <c r="C5" s="189" t="s">
        <v>305</v>
      </c>
      <c r="D5" s="190"/>
      <c r="E5" s="191"/>
      <c r="F5" s="192" t="s">
        <v>306</v>
      </c>
      <c r="G5" s="193"/>
      <c r="H5" s="194"/>
    </row>
    <row r="6" spans="1:8" s="102" customFormat="1" ht="56.25" customHeight="1" thickBot="1" x14ac:dyDescent="0.3">
      <c r="A6" s="187" t="s">
        <v>304</v>
      </c>
      <c r="B6" s="188"/>
      <c r="C6" s="154">
        <v>43374</v>
      </c>
      <c r="D6" s="154">
        <v>43405</v>
      </c>
      <c r="E6" s="154">
        <v>43435</v>
      </c>
      <c r="F6" s="155" t="s">
        <v>319</v>
      </c>
      <c r="G6" s="156" t="s">
        <v>320</v>
      </c>
      <c r="H6" s="155" t="s">
        <v>321</v>
      </c>
    </row>
    <row r="7" spans="1:8" x14ac:dyDescent="0.25">
      <c r="A7" s="103" t="s">
        <v>83</v>
      </c>
      <c r="B7" s="89"/>
      <c r="C7" s="157"/>
      <c r="D7" s="158"/>
      <c r="E7" s="159"/>
      <c r="F7" s="157"/>
      <c r="G7" s="158"/>
      <c r="H7" s="159"/>
    </row>
    <row r="8" spans="1:8" x14ac:dyDescent="0.25">
      <c r="A8" s="90" t="s">
        <v>84</v>
      </c>
      <c r="B8" s="91" t="s">
        <v>85</v>
      </c>
      <c r="C8" s="160">
        <v>7799179.4699999997</v>
      </c>
      <c r="D8" s="161">
        <v>13405307.810000001</v>
      </c>
      <c r="E8" s="162">
        <v>16812218.870000001</v>
      </c>
      <c r="F8" s="160">
        <v>115358786.36</v>
      </c>
      <c r="G8" s="161">
        <v>114832859.73</v>
      </c>
      <c r="H8" s="162">
        <v>112388247.12</v>
      </c>
    </row>
    <row r="9" spans="1:8" x14ac:dyDescent="0.25">
      <c r="A9" s="90" t="s">
        <v>86</v>
      </c>
      <c r="B9" s="91" t="s">
        <v>87</v>
      </c>
      <c r="C9" s="160">
        <v>6924595.9000000004</v>
      </c>
      <c r="D9" s="161">
        <v>9314153.3300000001</v>
      </c>
      <c r="E9" s="162">
        <v>12352698.75</v>
      </c>
      <c r="F9" s="160">
        <v>92364112.519999996</v>
      </c>
      <c r="G9" s="161">
        <v>92052943.209999993</v>
      </c>
      <c r="H9" s="162">
        <v>90577549.189999998</v>
      </c>
    </row>
    <row r="10" spans="1:8" x14ac:dyDescent="0.25">
      <c r="A10" s="103" t="s">
        <v>88</v>
      </c>
      <c r="B10" s="89"/>
      <c r="C10" s="163">
        <f>+C8+C9</f>
        <v>14723775.370000001</v>
      </c>
      <c r="D10" s="163">
        <f t="shared" ref="D10:H10" si="0">+D8+D9</f>
        <v>22719461.140000001</v>
      </c>
      <c r="E10" s="163">
        <f t="shared" si="0"/>
        <v>29164917.620000001</v>
      </c>
      <c r="F10" s="163">
        <f t="shared" si="0"/>
        <v>207722898.88</v>
      </c>
      <c r="G10" s="163">
        <f t="shared" si="0"/>
        <v>206885802.94</v>
      </c>
      <c r="H10" s="163">
        <f t="shared" si="0"/>
        <v>202965796.31</v>
      </c>
    </row>
    <row r="11" spans="1:8" x14ac:dyDescent="0.25">
      <c r="A11" s="104"/>
      <c r="B11" s="89"/>
      <c r="C11" s="160"/>
      <c r="D11" s="161"/>
      <c r="E11" s="162"/>
      <c r="F11" s="160"/>
      <c r="G11" s="161"/>
      <c r="H11" s="162"/>
    </row>
    <row r="12" spans="1:8" x14ac:dyDescent="0.25">
      <c r="A12" s="103" t="s">
        <v>89</v>
      </c>
      <c r="B12" s="89"/>
      <c r="C12" s="160"/>
      <c r="D12" s="161"/>
      <c r="E12" s="162"/>
      <c r="F12" s="160"/>
      <c r="G12" s="161"/>
      <c r="H12" s="162"/>
    </row>
    <row r="13" spans="1:8" x14ac:dyDescent="0.25">
      <c r="A13" s="90" t="s">
        <v>90</v>
      </c>
      <c r="B13" s="91" t="s">
        <v>91</v>
      </c>
      <c r="C13" s="160">
        <v>64759.69</v>
      </c>
      <c r="D13" s="161">
        <v>60409.53</v>
      </c>
      <c r="E13" s="162">
        <v>53643.39</v>
      </c>
      <c r="F13" s="160">
        <v>774783.97</v>
      </c>
      <c r="G13" s="161">
        <v>785550.53</v>
      </c>
      <c r="H13" s="162">
        <v>778716.7</v>
      </c>
    </row>
    <row r="14" spans="1:8" x14ac:dyDescent="0.25">
      <c r="A14" s="105" t="s">
        <v>92</v>
      </c>
      <c r="B14" s="91" t="s">
        <v>93</v>
      </c>
      <c r="C14" s="160">
        <v>1765918.76</v>
      </c>
      <c r="D14" s="161">
        <v>1781224.12</v>
      </c>
      <c r="E14" s="162">
        <v>1950593.46</v>
      </c>
      <c r="F14" s="160">
        <v>23374695.259999998</v>
      </c>
      <c r="G14" s="161">
        <v>23161595.509999998</v>
      </c>
      <c r="H14" s="162">
        <v>23006329.140000001</v>
      </c>
    </row>
    <row r="15" spans="1:8" x14ac:dyDescent="0.25">
      <c r="A15" s="105" t="s">
        <v>94</v>
      </c>
      <c r="B15" s="91" t="s">
        <v>95</v>
      </c>
      <c r="C15" s="160">
        <v>0</v>
      </c>
      <c r="D15" s="161">
        <v>0</v>
      </c>
      <c r="E15" s="162">
        <v>0</v>
      </c>
      <c r="F15" s="160">
        <v>100</v>
      </c>
      <c r="G15" s="161">
        <v>100</v>
      </c>
      <c r="H15" s="162">
        <v>100</v>
      </c>
    </row>
    <row r="16" spans="1:8" x14ac:dyDescent="0.25">
      <c r="A16" s="105" t="s">
        <v>310</v>
      </c>
      <c r="B16" s="91" t="s">
        <v>311</v>
      </c>
      <c r="C16" s="160">
        <v>7130.21</v>
      </c>
      <c r="D16" s="161">
        <v>7130.21</v>
      </c>
      <c r="E16" s="162">
        <v>7130.21</v>
      </c>
      <c r="F16" s="160">
        <v>84108.420000000013</v>
      </c>
      <c r="G16" s="161">
        <v>84835.47</v>
      </c>
      <c r="H16" s="162">
        <v>85562.52</v>
      </c>
    </row>
    <row r="17" spans="1:8" x14ac:dyDescent="0.25">
      <c r="A17" s="105" t="s">
        <v>96</v>
      </c>
      <c r="B17" s="91" t="s">
        <v>97</v>
      </c>
      <c r="C17" s="160">
        <v>981.92</v>
      </c>
      <c r="D17" s="161">
        <v>2333.96</v>
      </c>
      <c r="E17" s="162">
        <v>2421.83</v>
      </c>
      <c r="F17" s="160">
        <v>74914.34</v>
      </c>
      <c r="G17" s="161">
        <v>71524.239999999991</v>
      </c>
      <c r="H17" s="162">
        <v>72861.31</v>
      </c>
    </row>
    <row r="18" spans="1:8" x14ac:dyDescent="0.25">
      <c r="A18" s="90" t="s">
        <v>98</v>
      </c>
      <c r="B18" s="91" t="s">
        <v>99</v>
      </c>
      <c r="C18" s="160">
        <v>0</v>
      </c>
      <c r="D18" s="161">
        <v>0</v>
      </c>
      <c r="E18" s="162">
        <v>0</v>
      </c>
      <c r="F18" s="160">
        <v>0</v>
      </c>
      <c r="G18" s="161">
        <v>0</v>
      </c>
      <c r="H18" s="162">
        <v>0</v>
      </c>
    </row>
    <row r="19" spans="1:8" x14ac:dyDescent="0.25">
      <c r="A19" s="146">
        <v>4962</v>
      </c>
      <c r="B19" s="91" t="s">
        <v>314</v>
      </c>
      <c r="C19" s="160">
        <v>291048.44</v>
      </c>
      <c r="D19" s="164">
        <v>192423.99</v>
      </c>
      <c r="E19" s="165">
        <v>12870.2</v>
      </c>
      <c r="F19" s="160">
        <v>-2630019.27</v>
      </c>
      <c r="G19" s="164">
        <v>-2437595.2799999998</v>
      </c>
      <c r="H19" s="164">
        <v>-2424725.08</v>
      </c>
    </row>
    <row r="20" spans="1:8" x14ac:dyDescent="0.25">
      <c r="A20" s="103" t="s">
        <v>100</v>
      </c>
      <c r="B20" s="89"/>
      <c r="C20" s="163">
        <f>SUM(C13:C19)</f>
        <v>2129839.02</v>
      </c>
      <c r="D20" s="163">
        <f t="shared" ref="D20:H20" si="1">SUM(D13:D19)</f>
        <v>2043521.81</v>
      </c>
      <c r="E20" s="163">
        <f t="shared" si="1"/>
        <v>2026659.0899999999</v>
      </c>
      <c r="F20" s="163">
        <f t="shared" si="1"/>
        <v>21678582.719999999</v>
      </c>
      <c r="G20" s="163">
        <f t="shared" si="1"/>
        <v>21666010.469999995</v>
      </c>
      <c r="H20" s="163">
        <f t="shared" si="1"/>
        <v>21518844.589999996</v>
      </c>
    </row>
    <row r="21" spans="1:8" ht="15.75" thickBot="1" x14ac:dyDescent="0.3">
      <c r="A21" s="103" t="s">
        <v>101</v>
      </c>
      <c r="B21" s="89"/>
      <c r="C21" s="166">
        <f>+C20+C10</f>
        <v>16853614.390000001</v>
      </c>
      <c r="D21" s="166">
        <f t="shared" ref="D21:H21" si="2">+D20+D10</f>
        <v>24762982.949999999</v>
      </c>
      <c r="E21" s="166">
        <f t="shared" si="2"/>
        <v>31191576.710000001</v>
      </c>
      <c r="F21" s="166">
        <f t="shared" si="2"/>
        <v>229401481.59999999</v>
      </c>
      <c r="G21" s="166">
        <f t="shared" si="2"/>
        <v>228551813.41</v>
      </c>
      <c r="H21" s="166">
        <f t="shared" si="2"/>
        <v>224484640.90000001</v>
      </c>
    </row>
    <row r="22" spans="1:8" ht="15.75" thickTop="1" x14ac:dyDescent="0.25">
      <c r="A22" s="88"/>
      <c r="B22" s="89"/>
      <c r="C22" s="160"/>
      <c r="D22" s="161"/>
      <c r="E22" s="162"/>
      <c r="F22" s="160"/>
      <c r="G22" s="161"/>
      <c r="H22" s="162"/>
    </row>
    <row r="23" spans="1:8" x14ac:dyDescent="0.25">
      <c r="A23" s="103" t="s">
        <v>102</v>
      </c>
      <c r="B23" s="89"/>
      <c r="C23" s="160"/>
      <c r="D23" s="161"/>
      <c r="E23" s="162"/>
      <c r="F23" s="160"/>
      <c r="G23" s="161"/>
      <c r="H23" s="162"/>
    </row>
    <row r="24" spans="1:8" x14ac:dyDescent="0.25">
      <c r="A24" s="90" t="s">
        <v>103</v>
      </c>
      <c r="B24" s="91" t="s">
        <v>104</v>
      </c>
      <c r="C24" s="160">
        <v>8645314.3800000008</v>
      </c>
      <c r="D24" s="161">
        <v>22257935.210000001</v>
      </c>
      <c r="E24" s="162">
        <v>40841239.490000002</v>
      </c>
      <c r="F24" s="160">
        <v>108280775.39</v>
      </c>
      <c r="G24" s="161">
        <v>119005682.44999999</v>
      </c>
      <c r="H24" s="162">
        <v>144417052.00999999</v>
      </c>
    </row>
    <row r="25" spans="1:8" x14ac:dyDescent="0.25">
      <c r="A25" s="90" t="s">
        <v>105</v>
      </c>
      <c r="B25" s="91" t="s">
        <v>106</v>
      </c>
      <c r="C25" s="160" t="s">
        <v>315</v>
      </c>
      <c r="D25" s="161">
        <v>0</v>
      </c>
      <c r="E25" s="162">
        <v>0</v>
      </c>
      <c r="F25" s="160">
        <v>0</v>
      </c>
      <c r="G25" s="161">
        <v>0</v>
      </c>
      <c r="H25" s="162">
        <v>0</v>
      </c>
    </row>
    <row r="26" spans="1:8" x14ac:dyDescent="0.25">
      <c r="A26" s="90" t="s">
        <v>107</v>
      </c>
      <c r="B26" s="91" t="s">
        <v>108</v>
      </c>
      <c r="C26" s="160">
        <v>-689346.64</v>
      </c>
      <c r="D26" s="161">
        <v>-10184628.880000001</v>
      </c>
      <c r="E26" s="162">
        <v>-24991702.149999999</v>
      </c>
      <c r="F26" s="160">
        <v>7052097.1099999994</v>
      </c>
      <c r="G26" s="161">
        <v>-4740796.0999999978</v>
      </c>
      <c r="H26" s="162">
        <v>-33249072.420000002</v>
      </c>
    </row>
    <row r="27" spans="1:8" x14ac:dyDescent="0.25">
      <c r="A27" s="90" t="s">
        <v>109</v>
      </c>
      <c r="B27" s="91" t="s">
        <v>110</v>
      </c>
      <c r="C27" s="160">
        <v>339543.33</v>
      </c>
      <c r="D27" s="161">
        <v>81998.61</v>
      </c>
      <c r="E27" s="162">
        <v>246876.42</v>
      </c>
      <c r="F27" s="160">
        <v>4461851.9400000004</v>
      </c>
      <c r="G27" s="161">
        <v>4077349.43</v>
      </c>
      <c r="H27" s="162">
        <v>3626505.01</v>
      </c>
    </row>
    <row r="28" spans="1:8" x14ac:dyDescent="0.25">
      <c r="A28" s="90" t="s">
        <v>111</v>
      </c>
      <c r="B28" s="91" t="s">
        <v>112</v>
      </c>
      <c r="C28" s="160">
        <v>0</v>
      </c>
      <c r="D28" s="161">
        <v>-150381.49</v>
      </c>
      <c r="E28" s="162">
        <v>-886026.11</v>
      </c>
      <c r="F28" s="160">
        <v>-3926668.84</v>
      </c>
      <c r="G28" s="161">
        <v>-4077050.33</v>
      </c>
      <c r="H28" s="162">
        <v>-4963076.4400000004</v>
      </c>
    </row>
    <row r="29" spans="1:8" x14ac:dyDescent="0.25">
      <c r="A29" s="90" t="s">
        <v>113</v>
      </c>
      <c r="B29" s="91" t="s">
        <v>114</v>
      </c>
      <c r="C29" s="160">
        <v>-1982.73</v>
      </c>
      <c r="D29" s="161">
        <v>-2649.92</v>
      </c>
      <c r="E29" s="162">
        <v>-5860.02</v>
      </c>
      <c r="F29" s="160">
        <v>-50797.38</v>
      </c>
      <c r="G29" s="161">
        <v>-48871.75</v>
      </c>
      <c r="H29" s="162">
        <v>-48203.98</v>
      </c>
    </row>
    <row r="30" spans="1:8" x14ac:dyDescent="0.25">
      <c r="A30" s="103" t="s">
        <v>115</v>
      </c>
      <c r="B30" s="89"/>
      <c r="C30" s="163">
        <f>SUM(C24:C29)</f>
        <v>8293528.3400000008</v>
      </c>
      <c r="D30" s="163">
        <f t="shared" ref="D30:H30" si="3">SUM(D24:D29)</f>
        <v>12002273.529999999</v>
      </c>
      <c r="E30" s="163">
        <f t="shared" si="3"/>
        <v>15204527.630000005</v>
      </c>
      <c r="F30" s="163">
        <f t="shared" si="3"/>
        <v>115817258.22</v>
      </c>
      <c r="G30" s="163">
        <f t="shared" si="3"/>
        <v>114216313.7</v>
      </c>
      <c r="H30" s="163">
        <f t="shared" si="3"/>
        <v>109783204.17999999</v>
      </c>
    </row>
    <row r="31" spans="1:8" x14ac:dyDescent="0.25">
      <c r="A31" s="88"/>
      <c r="B31" s="89"/>
      <c r="C31" s="160"/>
      <c r="D31" s="161"/>
      <c r="E31" s="162"/>
      <c r="F31" s="160"/>
      <c r="G31" s="161"/>
      <c r="H31" s="162"/>
    </row>
    <row r="32" spans="1:8" x14ac:dyDescent="0.25">
      <c r="A32" s="103" t="s">
        <v>116</v>
      </c>
      <c r="B32" s="89"/>
      <c r="C32" s="160"/>
      <c r="D32" s="161"/>
      <c r="E32" s="162"/>
      <c r="F32" s="160"/>
      <c r="G32" s="161"/>
      <c r="H32" s="162"/>
    </row>
    <row r="33" spans="1:8" x14ac:dyDescent="0.25">
      <c r="A33" s="90" t="s">
        <v>117</v>
      </c>
      <c r="B33" s="91" t="s">
        <v>118</v>
      </c>
      <c r="C33" s="160">
        <v>0</v>
      </c>
      <c r="D33" s="161">
        <v>0</v>
      </c>
      <c r="E33" s="162">
        <v>0</v>
      </c>
      <c r="F33" s="160">
        <v>0</v>
      </c>
      <c r="G33" s="161">
        <v>0</v>
      </c>
      <c r="H33" s="162">
        <v>0</v>
      </c>
    </row>
    <row r="34" spans="1:8" x14ac:dyDescent="0.25">
      <c r="A34" s="90" t="s">
        <v>119</v>
      </c>
      <c r="B34" s="91" t="s">
        <v>120</v>
      </c>
      <c r="C34" s="160">
        <v>0</v>
      </c>
      <c r="D34" s="161">
        <v>0</v>
      </c>
      <c r="E34" s="162">
        <v>0</v>
      </c>
      <c r="F34" s="160">
        <v>0</v>
      </c>
      <c r="G34" s="161">
        <v>0</v>
      </c>
      <c r="H34" s="162">
        <v>0</v>
      </c>
    </row>
    <row r="35" spans="1:8" x14ac:dyDescent="0.25">
      <c r="A35" s="90" t="s">
        <v>121</v>
      </c>
      <c r="B35" s="91" t="s">
        <v>122</v>
      </c>
      <c r="C35" s="160">
        <v>0</v>
      </c>
      <c r="D35" s="161">
        <v>0</v>
      </c>
      <c r="E35" s="162">
        <v>0</v>
      </c>
      <c r="F35" s="160">
        <v>0</v>
      </c>
      <c r="G35" s="161">
        <v>0</v>
      </c>
      <c r="H35" s="162">
        <v>0</v>
      </c>
    </row>
    <row r="36" spans="1:8" x14ac:dyDescent="0.25">
      <c r="A36" s="90" t="s">
        <v>123</v>
      </c>
      <c r="B36" s="91" t="s">
        <v>124</v>
      </c>
      <c r="C36" s="160">
        <v>0</v>
      </c>
      <c r="D36" s="161">
        <v>0</v>
      </c>
      <c r="E36" s="162">
        <v>0</v>
      </c>
      <c r="F36" s="160">
        <v>0</v>
      </c>
      <c r="G36" s="161">
        <v>0</v>
      </c>
      <c r="H36" s="162">
        <v>0</v>
      </c>
    </row>
    <row r="37" spans="1:8" x14ac:dyDescent="0.25">
      <c r="A37" s="90" t="s">
        <v>125</v>
      </c>
      <c r="B37" s="91" t="s">
        <v>126</v>
      </c>
      <c r="C37" s="160">
        <v>0</v>
      </c>
      <c r="D37" s="161">
        <v>0</v>
      </c>
      <c r="E37" s="162">
        <v>0</v>
      </c>
      <c r="F37" s="160">
        <v>0</v>
      </c>
      <c r="G37" s="161">
        <v>0</v>
      </c>
      <c r="H37" s="162">
        <v>0</v>
      </c>
    </row>
    <row r="38" spans="1:8" x14ac:dyDescent="0.25">
      <c r="A38" s="90" t="s">
        <v>127</v>
      </c>
      <c r="B38" s="91" t="s">
        <v>128</v>
      </c>
      <c r="C38" s="160">
        <v>0</v>
      </c>
      <c r="D38" s="161">
        <v>0</v>
      </c>
      <c r="E38" s="162">
        <v>0</v>
      </c>
      <c r="F38" s="160">
        <v>0</v>
      </c>
      <c r="G38" s="161">
        <v>0</v>
      </c>
      <c r="H38" s="162">
        <v>0</v>
      </c>
    </row>
    <row r="39" spans="1:8" x14ac:dyDescent="0.25">
      <c r="A39" s="90" t="s">
        <v>129</v>
      </c>
      <c r="B39" s="91" t="s">
        <v>130</v>
      </c>
      <c r="C39" s="160">
        <v>0</v>
      </c>
      <c r="D39" s="161">
        <v>0</v>
      </c>
      <c r="E39" s="162">
        <v>0</v>
      </c>
      <c r="F39" s="160">
        <v>0</v>
      </c>
      <c r="G39" s="161">
        <v>0</v>
      </c>
      <c r="H39" s="162">
        <v>0</v>
      </c>
    </row>
    <row r="40" spans="1:8" x14ac:dyDescent="0.25">
      <c r="A40" s="90" t="s">
        <v>131</v>
      </c>
      <c r="B40" s="91" t="s">
        <v>132</v>
      </c>
      <c r="C40" s="160">
        <v>0</v>
      </c>
      <c r="D40" s="161">
        <v>0</v>
      </c>
      <c r="E40" s="162">
        <v>0</v>
      </c>
      <c r="F40" s="160">
        <v>0</v>
      </c>
      <c r="G40" s="161">
        <v>0</v>
      </c>
      <c r="H40" s="162">
        <v>0</v>
      </c>
    </row>
    <row r="41" spans="1:8" x14ac:dyDescent="0.25">
      <c r="A41" s="90" t="s">
        <v>133</v>
      </c>
      <c r="B41" s="91" t="s">
        <v>134</v>
      </c>
      <c r="C41" s="160">
        <v>0</v>
      </c>
      <c r="D41" s="161">
        <v>0</v>
      </c>
      <c r="E41" s="162">
        <v>0</v>
      </c>
      <c r="F41" s="160">
        <v>0</v>
      </c>
      <c r="G41" s="161">
        <v>0</v>
      </c>
      <c r="H41" s="162">
        <v>0</v>
      </c>
    </row>
    <row r="42" spans="1:8" x14ac:dyDescent="0.25">
      <c r="A42" s="90" t="s">
        <v>135</v>
      </c>
      <c r="B42" s="91" t="s">
        <v>136</v>
      </c>
      <c r="C42" s="160">
        <v>0</v>
      </c>
      <c r="D42" s="161">
        <v>0</v>
      </c>
      <c r="E42" s="162">
        <v>0</v>
      </c>
      <c r="F42" s="160">
        <v>0</v>
      </c>
      <c r="G42" s="161">
        <v>0</v>
      </c>
      <c r="H42" s="162">
        <v>0</v>
      </c>
    </row>
    <row r="43" spans="1:8" x14ac:dyDescent="0.25">
      <c r="A43" s="90" t="s">
        <v>137</v>
      </c>
      <c r="B43" s="91" t="s">
        <v>138</v>
      </c>
      <c r="C43" s="160">
        <v>0</v>
      </c>
      <c r="D43" s="161">
        <v>0</v>
      </c>
      <c r="E43" s="162">
        <v>0</v>
      </c>
      <c r="F43" s="160">
        <v>0</v>
      </c>
      <c r="G43" s="161">
        <v>0</v>
      </c>
      <c r="H43" s="162">
        <v>0</v>
      </c>
    </row>
    <row r="44" spans="1:8" x14ac:dyDescent="0.25">
      <c r="A44" s="103" t="s">
        <v>139</v>
      </c>
      <c r="B44" s="106"/>
      <c r="C44" s="163">
        <v>0</v>
      </c>
      <c r="D44" s="167">
        <v>0</v>
      </c>
      <c r="E44" s="168">
        <v>0</v>
      </c>
      <c r="F44" s="163">
        <v>0</v>
      </c>
      <c r="G44" s="167">
        <v>0</v>
      </c>
      <c r="H44" s="168">
        <v>0</v>
      </c>
    </row>
    <row r="45" spans="1:8" x14ac:dyDescent="0.25">
      <c r="A45" s="88"/>
      <c r="B45" s="89"/>
      <c r="C45" s="160"/>
      <c r="D45" s="161"/>
      <c r="E45" s="162"/>
      <c r="F45" s="160"/>
      <c r="G45" s="161"/>
      <c r="H45" s="162"/>
    </row>
    <row r="46" spans="1:8" x14ac:dyDescent="0.25">
      <c r="A46" s="90" t="s">
        <v>140</v>
      </c>
      <c r="B46" s="91" t="s">
        <v>32</v>
      </c>
      <c r="C46" s="169">
        <v>1157169.69</v>
      </c>
      <c r="D46" s="164">
        <v>1629941.25</v>
      </c>
      <c r="E46" s="170">
        <v>2390798.09</v>
      </c>
      <c r="F46" s="169">
        <v>19573216.219999999</v>
      </c>
      <c r="G46" s="164">
        <v>19378579.960000001</v>
      </c>
      <c r="H46" s="170">
        <v>19055890.390000001</v>
      </c>
    </row>
    <row r="47" spans="1:8" ht="15.75" thickBot="1" x14ac:dyDescent="0.3">
      <c r="A47" s="103" t="s">
        <v>141</v>
      </c>
      <c r="B47" s="89"/>
      <c r="C47" s="166">
        <f>+C21-C30-C46</f>
        <v>7402916.3600000013</v>
      </c>
      <c r="D47" s="166">
        <f t="shared" ref="D47:H47" si="4">+D21-D30-D46</f>
        <v>11130768.17</v>
      </c>
      <c r="E47" s="166">
        <f t="shared" si="4"/>
        <v>13596250.989999996</v>
      </c>
      <c r="F47" s="166">
        <f t="shared" si="4"/>
        <v>94011007.159999996</v>
      </c>
      <c r="G47" s="166">
        <f t="shared" si="4"/>
        <v>94956919.75</v>
      </c>
      <c r="H47" s="166">
        <f t="shared" si="4"/>
        <v>95645546.330000013</v>
      </c>
    </row>
    <row r="48" spans="1:8" ht="15.75" thickTop="1" x14ac:dyDescent="0.25">
      <c r="A48" s="103"/>
      <c r="B48" s="89"/>
      <c r="C48" s="160"/>
      <c r="D48" s="161"/>
      <c r="E48" s="165"/>
      <c r="F48" s="160"/>
      <c r="G48" s="161"/>
      <c r="H48" s="162"/>
    </row>
    <row r="49" spans="1:8" x14ac:dyDescent="0.25">
      <c r="A49" s="103" t="s">
        <v>307</v>
      </c>
      <c r="B49" s="89"/>
      <c r="C49" s="160"/>
      <c r="D49" s="161"/>
      <c r="E49" s="165"/>
      <c r="F49" s="160"/>
      <c r="G49" s="161"/>
      <c r="H49" s="162"/>
    </row>
    <row r="50" spans="1:8" x14ac:dyDescent="0.25">
      <c r="A50" s="107">
        <v>813</v>
      </c>
      <c r="B50" s="91" t="s">
        <v>308</v>
      </c>
      <c r="C50" s="160">
        <v>20917.509999999998</v>
      </c>
      <c r="D50" s="161">
        <v>19977.55</v>
      </c>
      <c r="E50" s="165">
        <v>18198.740000000002</v>
      </c>
      <c r="F50" s="160">
        <v>241693.49</v>
      </c>
      <c r="G50" s="161">
        <v>242263.63999999996</v>
      </c>
      <c r="H50" s="162">
        <v>241632.79</v>
      </c>
    </row>
    <row r="51" spans="1:8" x14ac:dyDescent="0.25">
      <c r="A51" s="88"/>
      <c r="B51" s="89"/>
      <c r="C51" s="160"/>
      <c r="D51" s="161"/>
      <c r="E51" s="162"/>
      <c r="F51" s="160"/>
      <c r="G51" s="161"/>
      <c r="H51" s="162"/>
    </row>
    <row r="52" spans="1:8" x14ac:dyDescent="0.25">
      <c r="A52" s="103" t="s">
        <v>142</v>
      </c>
      <c r="B52" s="89"/>
      <c r="C52" s="160"/>
      <c r="D52" s="161"/>
      <c r="E52" s="162"/>
      <c r="F52" s="160"/>
      <c r="G52" s="161"/>
      <c r="H52" s="162"/>
    </row>
    <row r="53" spans="1:8" x14ac:dyDescent="0.25">
      <c r="A53" s="103" t="s">
        <v>143</v>
      </c>
      <c r="B53" s="89"/>
      <c r="C53" s="160"/>
      <c r="D53" s="161"/>
      <c r="E53" s="162"/>
      <c r="F53" s="160"/>
      <c r="G53" s="161"/>
      <c r="H53" s="162"/>
    </row>
    <row r="54" spans="1:8" x14ac:dyDescent="0.25">
      <c r="A54" s="90" t="s">
        <v>144</v>
      </c>
      <c r="B54" s="91" t="s">
        <v>145</v>
      </c>
      <c r="C54" s="160">
        <v>152468.06</v>
      </c>
      <c r="D54" s="161">
        <v>156764.29</v>
      </c>
      <c r="E54" s="162">
        <v>173280.62</v>
      </c>
      <c r="F54" s="160">
        <v>2396856.6100000003</v>
      </c>
      <c r="G54" s="161">
        <v>2374579.67</v>
      </c>
      <c r="H54" s="162">
        <v>2293110.89</v>
      </c>
    </row>
    <row r="55" spans="1:8" x14ac:dyDescent="0.25">
      <c r="A55" s="90" t="s">
        <v>146</v>
      </c>
      <c r="B55" s="91" t="s">
        <v>147</v>
      </c>
      <c r="C55" s="160">
        <v>23958.77</v>
      </c>
      <c r="D55" s="161">
        <v>28294.19</v>
      </c>
      <c r="E55" s="162">
        <v>14852.16</v>
      </c>
      <c r="F55" s="160">
        <v>306093.27</v>
      </c>
      <c r="G55" s="161">
        <v>306065.78000000003</v>
      </c>
      <c r="H55" s="162">
        <v>293269.11</v>
      </c>
    </row>
    <row r="56" spans="1:8" x14ac:dyDescent="0.25">
      <c r="A56" s="105" t="s">
        <v>148</v>
      </c>
      <c r="B56" s="91" t="s">
        <v>149</v>
      </c>
      <c r="C56" s="160">
        <v>7881.65</v>
      </c>
      <c r="D56" s="161">
        <v>3853.56</v>
      </c>
      <c r="E56" s="162">
        <v>3877.39</v>
      </c>
      <c r="F56" s="160">
        <v>75469.170000000013</v>
      </c>
      <c r="G56" s="161">
        <v>72689.889999999985</v>
      </c>
      <c r="H56" s="162">
        <v>70483.679999999993</v>
      </c>
    </row>
    <row r="57" spans="1:8" x14ac:dyDescent="0.25">
      <c r="A57" s="105" t="s">
        <v>150</v>
      </c>
      <c r="B57" s="91" t="s">
        <v>151</v>
      </c>
      <c r="C57" s="160">
        <v>321044.99</v>
      </c>
      <c r="D57" s="161">
        <v>260824.74000000002</v>
      </c>
      <c r="E57" s="162">
        <v>341728.27</v>
      </c>
      <c r="F57" s="160">
        <v>3917796.2699999996</v>
      </c>
      <c r="G57" s="161">
        <v>3898879.67</v>
      </c>
      <c r="H57" s="162">
        <v>4007548.93</v>
      </c>
    </row>
    <row r="58" spans="1:8" x14ac:dyDescent="0.25">
      <c r="A58" s="90" t="s">
        <v>152</v>
      </c>
      <c r="B58" s="91" t="s">
        <v>153</v>
      </c>
      <c r="C58" s="160">
        <v>35642.639999999999</v>
      </c>
      <c r="D58" s="161">
        <v>24009.760000000002</v>
      </c>
      <c r="E58" s="162">
        <v>28597.260000000002</v>
      </c>
      <c r="F58" s="160">
        <v>481764.69</v>
      </c>
      <c r="G58" s="161">
        <v>471152.18999999994</v>
      </c>
      <c r="H58" s="162">
        <v>468191.79</v>
      </c>
    </row>
    <row r="59" spans="1:8" x14ac:dyDescent="0.25">
      <c r="A59" s="90" t="s">
        <v>154</v>
      </c>
      <c r="B59" s="91" t="s">
        <v>155</v>
      </c>
      <c r="C59" s="160">
        <v>21962.6</v>
      </c>
      <c r="D59" s="161">
        <v>14878.05</v>
      </c>
      <c r="E59" s="162">
        <v>13861.73</v>
      </c>
      <c r="F59" s="160">
        <v>149592.24</v>
      </c>
      <c r="G59" s="161">
        <v>158044.33999999997</v>
      </c>
      <c r="H59" s="162">
        <v>163584.43</v>
      </c>
    </row>
    <row r="60" spans="1:8" x14ac:dyDescent="0.25">
      <c r="A60" s="90" t="s">
        <v>156</v>
      </c>
      <c r="B60" s="91" t="s">
        <v>157</v>
      </c>
      <c r="C60" s="160">
        <v>105213.75999999999</v>
      </c>
      <c r="D60" s="161">
        <v>80867.91</v>
      </c>
      <c r="E60" s="162">
        <v>89492.28</v>
      </c>
      <c r="F60" s="160">
        <v>1032640.5200000001</v>
      </c>
      <c r="G60" s="161">
        <v>1044457.0700000001</v>
      </c>
      <c r="H60" s="162">
        <v>1065586.5799999998</v>
      </c>
    </row>
    <row r="61" spans="1:8" x14ac:dyDescent="0.25">
      <c r="A61" s="90" t="s">
        <v>158</v>
      </c>
      <c r="B61" s="91" t="s">
        <v>159</v>
      </c>
      <c r="C61" s="160">
        <v>74443.44</v>
      </c>
      <c r="D61" s="161">
        <v>79678.42</v>
      </c>
      <c r="E61" s="162">
        <v>59928.49</v>
      </c>
      <c r="F61" s="160">
        <v>774014.44</v>
      </c>
      <c r="G61" s="161">
        <v>777230.23</v>
      </c>
      <c r="H61" s="162">
        <v>763046.07</v>
      </c>
    </row>
    <row r="62" spans="1:8" x14ac:dyDescent="0.25">
      <c r="A62" s="90" t="s">
        <v>160</v>
      </c>
      <c r="B62" s="91" t="s">
        <v>161</v>
      </c>
      <c r="C62" s="160">
        <v>286331.46000000002</v>
      </c>
      <c r="D62" s="161">
        <v>395998.44999999995</v>
      </c>
      <c r="E62" s="162">
        <v>276311.19</v>
      </c>
      <c r="F62" s="160">
        <v>4307374.6500000004</v>
      </c>
      <c r="G62" s="161">
        <v>4290003.24</v>
      </c>
      <c r="H62" s="162">
        <v>4178144.95</v>
      </c>
    </row>
    <row r="63" spans="1:8" x14ac:dyDescent="0.25">
      <c r="A63" s="90" t="s">
        <v>162</v>
      </c>
      <c r="B63" s="91" t="s">
        <v>163</v>
      </c>
      <c r="C63" s="160">
        <v>5339.72</v>
      </c>
      <c r="D63" s="161">
        <v>9464.1400000000012</v>
      </c>
      <c r="E63" s="162">
        <v>27341.730000000003</v>
      </c>
      <c r="F63" s="160">
        <v>97547.27</v>
      </c>
      <c r="G63" s="161">
        <v>97652.49</v>
      </c>
      <c r="H63" s="162">
        <v>120598.20999999999</v>
      </c>
    </row>
    <row r="64" spans="1:8" x14ac:dyDescent="0.25">
      <c r="A64" s="90" t="s">
        <v>164</v>
      </c>
      <c r="B64" s="91" t="s">
        <v>165</v>
      </c>
      <c r="C64" s="160">
        <v>0</v>
      </c>
      <c r="D64" s="161">
        <v>0</v>
      </c>
      <c r="E64" s="162">
        <v>0</v>
      </c>
      <c r="F64" s="160">
        <v>0</v>
      </c>
      <c r="G64" s="161">
        <v>0</v>
      </c>
      <c r="H64" s="162">
        <v>0</v>
      </c>
    </row>
    <row r="65" spans="1:8" x14ac:dyDescent="0.25">
      <c r="A65" s="88"/>
      <c r="B65" s="108" t="s">
        <v>300</v>
      </c>
      <c r="C65" s="163">
        <f>SUM(C54:C64)</f>
        <v>1034287.0899999999</v>
      </c>
      <c r="D65" s="163">
        <f t="shared" ref="D65:H65" si="5">SUM(D54:D64)</f>
        <v>1054633.51</v>
      </c>
      <c r="E65" s="163">
        <f t="shared" si="5"/>
        <v>1029271.1200000001</v>
      </c>
      <c r="F65" s="163">
        <f t="shared" si="5"/>
        <v>13539149.130000001</v>
      </c>
      <c r="G65" s="163">
        <f t="shared" si="5"/>
        <v>13490754.57</v>
      </c>
      <c r="H65" s="163">
        <f t="shared" si="5"/>
        <v>13423564.640000001</v>
      </c>
    </row>
    <row r="66" spans="1:8" x14ac:dyDescent="0.25">
      <c r="A66" s="88"/>
      <c r="B66" s="89"/>
      <c r="C66" s="160"/>
      <c r="D66" s="161"/>
      <c r="E66" s="162"/>
      <c r="F66" s="160"/>
      <c r="G66" s="161"/>
      <c r="H66" s="162"/>
    </row>
    <row r="67" spans="1:8" x14ac:dyDescent="0.25">
      <c r="A67" s="103" t="s">
        <v>166</v>
      </c>
      <c r="B67" s="89"/>
      <c r="C67" s="160"/>
      <c r="D67" s="161"/>
      <c r="E67" s="162"/>
      <c r="F67" s="160"/>
      <c r="G67" s="161"/>
      <c r="H67" s="162"/>
    </row>
    <row r="68" spans="1:8" x14ac:dyDescent="0.25">
      <c r="A68" s="90" t="s">
        <v>167</v>
      </c>
      <c r="B68" s="91" t="s">
        <v>168</v>
      </c>
      <c r="C68" s="160">
        <v>76642.259999999995</v>
      </c>
      <c r="D68" s="161">
        <v>77860.95</v>
      </c>
      <c r="E68" s="162">
        <v>95660.01</v>
      </c>
      <c r="F68" s="160">
        <v>1020522.0100000001</v>
      </c>
      <c r="G68" s="161">
        <v>1013193.3900000001</v>
      </c>
      <c r="H68" s="162">
        <v>985147.00000000012</v>
      </c>
    </row>
    <row r="69" spans="1:8" x14ac:dyDescent="0.25">
      <c r="A69" s="90" t="s">
        <v>169</v>
      </c>
      <c r="B69" s="91" t="s">
        <v>170</v>
      </c>
      <c r="C69" s="160">
        <v>1313.54</v>
      </c>
      <c r="D69" s="161">
        <v>0</v>
      </c>
      <c r="E69" s="162">
        <v>0</v>
      </c>
      <c r="F69" s="160">
        <v>22781.820000000003</v>
      </c>
      <c r="G69" s="161">
        <v>21862.970000000005</v>
      </c>
      <c r="H69" s="162">
        <v>21378.170000000002</v>
      </c>
    </row>
    <row r="70" spans="1:8" x14ac:dyDescent="0.25">
      <c r="A70" s="90" t="s">
        <v>171</v>
      </c>
      <c r="B70" s="91" t="s">
        <v>172</v>
      </c>
      <c r="C70" s="160">
        <v>264371.42</v>
      </c>
      <c r="D70" s="161">
        <v>98359.97</v>
      </c>
      <c r="E70" s="162">
        <v>106845.52</v>
      </c>
      <c r="F70" s="160">
        <v>1450687.87</v>
      </c>
      <c r="G70" s="161">
        <v>1429652.7299999997</v>
      </c>
      <c r="H70" s="162">
        <v>1435090.69</v>
      </c>
    </row>
    <row r="71" spans="1:8" x14ac:dyDescent="0.25">
      <c r="A71" s="105" t="s">
        <v>173</v>
      </c>
      <c r="B71" s="91" t="s">
        <v>149</v>
      </c>
      <c r="C71" s="160">
        <v>3445.31</v>
      </c>
      <c r="D71" s="161">
        <v>9076.0499999999993</v>
      </c>
      <c r="E71" s="162">
        <v>1779.04</v>
      </c>
      <c r="F71" s="160">
        <v>55960.19</v>
      </c>
      <c r="G71" s="161">
        <v>60347.81</v>
      </c>
      <c r="H71" s="162">
        <v>56405.67</v>
      </c>
    </row>
    <row r="72" spans="1:8" x14ac:dyDescent="0.25">
      <c r="A72" s="90" t="s">
        <v>174</v>
      </c>
      <c r="B72" s="91" t="s">
        <v>175</v>
      </c>
      <c r="C72" s="160">
        <v>45190.82</v>
      </c>
      <c r="D72" s="161">
        <v>27665.09</v>
      </c>
      <c r="E72" s="162">
        <v>97123.02</v>
      </c>
      <c r="F72" s="160">
        <v>388783.09</v>
      </c>
      <c r="G72" s="161">
        <v>391855.79000000004</v>
      </c>
      <c r="H72" s="162">
        <v>469554.36</v>
      </c>
    </row>
    <row r="73" spans="1:8" x14ac:dyDescent="0.25">
      <c r="A73" s="90" t="s">
        <v>176</v>
      </c>
      <c r="B73" s="91" t="s">
        <v>177</v>
      </c>
      <c r="C73" s="160">
        <v>4082.52</v>
      </c>
      <c r="D73" s="161">
        <v>4264.88</v>
      </c>
      <c r="E73" s="162">
        <v>728.52</v>
      </c>
      <c r="F73" s="160">
        <v>39579.539999999994</v>
      </c>
      <c r="G73" s="161">
        <v>41896.42</v>
      </c>
      <c r="H73" s="162">
        <v>42513.270000000004</v>
      </c>
    </row>
    <row r="74" spans="1:8" x14ac:dyDescent="0.25">
      <c r="A74" s="90" t="s">
        <v>178</v>
      </c>
      <c r="B74" s="91" t="s">
        <v>179</v>
      </c>
      <c r="C74" s="160">
        <v>108712.96000000001</v>
      </c>
      <c r="D74" s="161">
        <v>116595.55</v>
      </c>
      <c r="E74" s="162">
        <v>127532.21</v>
      </c>
      <c r="F74" s="160">
        <v>1355153.53</v>
      </c>
      <c r="G74" s="161">
        <v>1375131.33</v>
      </c>
      <c r="H74" s="162">
        <v>1366106.48</v>
      </c>
    </row>
    <row r="75" spans="1:8" x14ac:dyDescent="0.25">
      <c r="A75" s="90" t="s">
        <v>180</v>
      </c>
      <c r="B75" s="91" t="s">
        <v>181</v>
      </c>
      <c r="C75" s="160">
        <v>69311.92</v>
      </c>
      <c r="D75" s="161">
        <v>67924.31</v>
      </c>
      <c r="E75" s="162">
        <v>95962.12000000001</v>
      </c>
      <c r="F75" s="160">
        <v>1021881.3999999999</v>
      </c>
      <c r="G75" s="161">
        <v>1009036.42</v>
      </c>
      <c r="H75" s="162">
        <v>1015563.8800000001</v>
      </c>
    </row>
    <row r="76" spans="1:8" x14ac:dyDescent="0.25">
      <c r="A76" s="90" t="s">
        <v>182</v>
      </c>
      <c r="B76" s="91" t="s">
        <v>183</v>
      </c>
      <c r="C76" s="160">
        <v>47048.86</v>
      </c>
      <c r="D76" s="161">
        <v>112401.35</v>
      </c>
      <c r="E76" s="162">
        <v>56852.5</v>
      </c>
      <c r="F76" s="160">
        <v>844945.50000000012</v>
      </c>
      <c r="G76" s="161">
        <v>882949.63</v>
      </c>
      <c r="H76" s="162">
        <v>845724.51</v>
      </c>
    </row>
    <row r="77" spans="1:8" x14ac:dyDescent="0.25">
      <c r="A77" s="88"/>
      <c r="B77" s="108" t="s">
        <v>301</v>
      </c>
      <c r="C77" s="163">
        <f>SUM(C68:C76)</f>
        <v>620119.61</v>
      </c>
      <c r="D77" s="163">
        <f t="shared" ref="D77:H77" si="6">SUM(D68:D76)</f>
        <v>514148.15</v>
      </c>
      <c r="E77" s="163">
        <f t="shared" si="6"/>
        <v>582482.94000000006</v>
      </c>
      <c r="F77" s="163">
        <f t="shared" si="6"/>
        <v>6200294.9499999993</v>
      </c>
      <c r="G77" s="163">
        <f t="shared" si="6"/>
        <v>6225926.4899999993</v>
      </c>
      <c r="H77" s="163">
        <f t="shared" si="6"/>
        <v>6237484.0300000003</v>
      </c>
    </row>
    <row r="78" spans="1:8" x14ac:dyDescent="0.25">
      <c r="A78" s="103" t="s">
        <v>184</v>
      </c>
      <c r="B78" s="89"/>
      <c r="C78" s="169">
        <f>+C65+C77</f>
        <v>1654406.6999999997</v>
      </c>
      <c r="D78" s="169">
        <f t="shared" ref="D78:H78" si="7">+D65+D77</f>
        <v>1568781.6600000001</v>
      </c>
      <c r="E78" s="169">
        <f t="shared" si="7"/>
        <v>1611754.06</v>
      </c>
      <c r="F78" s="169">
        <f t="shared" si="7"/>
        <v>19739444.079999998</v>
      </c>
      <c r="G78" s="169">
        <f t="shared" si="7"/>
        <v>19716681.059999999</v>
      </c>
      <c r="H78" s="169">
        <f t="shared" si="7"/>
        <v>19661048.670000002</v>
      </c>
    </row>
    <row r="79" spans="1:8" x14ac:dyDescent="0.25">
      <c r="A79" s="88"/>
      <c r="B79" s="89"/>
      <c r="C79" s="160"/>
      <c r="D79" s="161"/>
      <c r="E79" s="162"/>
      <c r="F79" s="160"/>
      <c r="G79" s="161"/>
      <c r="H79" s="162"/>
    </row>
    <row r="80" spans="1:8" x14ac:dyDescent="0.25">
      <c r="A80" s="103" t="s">
        <v>185</v>
      </c>
      <c r="B80" s="89"/>
      <c r="C80" s="160"/>
      <c r="D80" s="161"/>
      <c r="E80" s="162"/>
      <c r="F80" s="160"/>
      <c r="G80" s="161"/>
      <c r="H80" s="162"/>
    </row>
    <row r="81" spans="1:8" x14ac:dyDescent="0.25">
      <c r="A81" s="90" t="s">
        <v>186</v>
      </c>
      <c r="B81" s="91" t="s">
        <v>187</v>
      </c>
      <c r="C81" s="160">
        <v>9019.1</v>
      </c>
      <c r="D81" s="161">
        <v>8387.66</v>
      </c>
      <c r="E81" s="162">
        <v>11145.25</v>
      </c>
      <c r="F81" s="160">
        <v>109681.9</v>
      </c>
      <c r="G81" s="161">
        <v>106522.93</v>
      </c>
      <c r="H81" s="162">
        <v>105370.08000000002</v>
      </c>
    </row>
    <row r="82" spans="1:8" x14ac:dyDescent="0.25">
      <c r="A82" s="90" t="s">
        <v>188</v>
      </c>
      <c r="B82" s="91" t="s">
        <v>189</v>
      </c>
      <c r="C82" s="160">
        <v>38687.49</v>
      </c>
      <c r="D82" s="161">
        <v>55926.399999999994</v>
      </c>
      <c r="E82" s="162">
        <v>42258.200000000004</v>
      </c>
      <c r="F82" s="160">
        <v>572235.38</v>
      </c>
      <c r="G82" s="161">
        <v>581833.68999999994</v>
      </c>
      <c r="H82" s="162">
        <v>577413.78</v>
      </c>
    </row>
    <row r="83" spans="1:8" x14ac:dyDescent="0.25">
      <c r="A83" s="90" t="s">
        <v>190</v>
      </c>
      <c r="B83" s="91" t="s">
        <v>191</v>
      </c>
      <c r="C83" s="160">
        <v>368771.54</v>
      </c>
      <c r="D83" s="161">
        <v>347518.24</v>
      </c>
      <c r="E83" s="162">
        <v>318637.72000000003</v>
      </c>
      <c r="F83" s="160">
        <v>4144936.64</v>
      </c>
      <c r="G83" s="161">
        <v>4131689.87</v>
      </c>
      <c r="H83" s="162">
        <v>4085058.04</v>
      </c>
    </row>
    <row r="84" spans="1:8" x14ac:dyDescent="0.25">
      <c r="A84" s="90" t="s">
        <v>192</v>
      </c>
      <c r="B84" s="91" t="s">
        <v>193</v>
      </c>
      <c r="C84" s="160">
        <v>69853.27</v>
      </c>
      <c r="D84" s="161">
        <v>61916.5</v>
      </c>
      <c r="E84" s="162">
        <v>128615.93000000001</v>
      </c>
      <c r="F84" s="160">
        <v>852449.84000000008</v>
      </c>
      <c r="G84" s="161">
        <v>706672.84000000008</v>
      </c>
      <c r="H84" s="162">
        <v>695083.94000000006</v>
      </c>
    </row>
    <row r="85" spans="1:8" x14ac:dyDescent="0.25">
      <c r="A85" s="90" t="s">
        <v>194</v>
      </c>
      <c r="B85" s="91" t="s">
        <v>195</v>
      </c>
      <c r="C85" s="160">
        <v>0</v>
      </c>
      <c r="D85" s="161">
        <v>5.27</v>
      </c>
      <c r="E85" s="162">
        <v>0</v>
      </c>
      <c r="F85" s="160">
        <v>0</v>
      </c>
      <c r="G85" s="161">
        <v>5.2699999999999818</v>
      </c>
      <c r="H85" s="162">
        <v>5.2699999999999818</v>
      </c>
    </row>
    <row r="86" spans="1:8" x14ac:dyDescent="0.25">
      <c r="A86" s="103" t="s">
        <v>196</v>
      </c>
      <c r="B86" s="89"/>
      <c r="C86" s="163">
        <f>SUM(C81:C85)</f>
        <v>486331.4</v>
      </c>
      <c r="D86" s="163">
        <f t="shared" ref="D86:H86" si="8">SUM(D81:D85)</f>
        <v>473754.07</v>
      </c>
      <c r="E86" s="163">
        <f t="shared" si="8"/>
        <v>500657.10000000003</v>
      </c>
      <c r="F86" s="163">
        <f t="shared" si="8"/>
        <v>5679303.7599999998</v>
      </c>
      <c r="G86" s="163">
        <f t="shared" si="8"/>
        <v>5526724.5999999996</v>
      </c>
      <c r="H86" s="163">
        <f t="shared" si="8"/>
        <v>5462931.1100000003</v>
      </c>
    </row>
    <row r="87" spans="1:8" x14ac:dyDescent="0.25">
      <c r="A87" s="88"/>
      <c r="B87" s="89"/>
      <c r="C87" s="160"/>
      <c r="D87" s="161"/>
      <c r="E87" s="162"/>
      <c r="F87" s="160"/>
      <c r="G87" s="161"/>
      <c r="H87" s="162"/>
    </row>
    <row r="88" spans="1:8" x14ac:dyDescent="0.25">
      <c r="A88" s="103" t="s">
        <v>197</v>
      </c>
      <c r="B88" s="89"/>
      <c r="C88" s="160"/>
      <c r="D88" s="161"/>
      <c r="E88" s="162"/>
      <c r="F88" s="160"/>
      <c r="G88" s="161"/>
      <c r="H88" s="162"/>
    </row>
    <row r="89" spans="1:8" x14ac:dyDescent="0.25">
      <c r="A89" s="90" t="s">
        <v>198</v>
      </c>
      <c r="B89" s="91" t="s">
        <v>187</v>
      </c>
      <c r="C89" s="160">
        <v>0</v>
      </c>
      <c r="D89" s="161">
        <v>0</v>
      </c>
      <c r="E89" s="162" t="s">
        <v>315</v>
      </c>
      <c r="F89" s="160">
        <v>0</v>
      </c>
      <c r="G89" s="161" t="s">
        <v>315</v>
      </c>
      <c r="H89" s="162" t="s">
        <v>315</v>
      </c>
    </row>
    <row r="90" spans="1:8" x14ac:dyDescent="0.25">
      <c r="A90" s="90" t="s">
        <v>199</v>
      </c>
      <c r="B90" s="91" t="s">
        <v>200</v>
      </c>
      <c r="C90" s="160">
        <v>233647.11</v>
      </c>
      <c r="D90" s="161">
        <v>708374.83</v>
      </c>
      <c r="E90" s="162">
        <v>1002117.3</v>
      </c>
      <c r="F90" s="160">
        <v>2362225.62</v>
      </c>
      <c r="G90" s="161">
        <v>3053028.21</v>
      </c>
      <c r="H90" s="162">
        <v>4014175.3200000003</v>
      </c>
    </row>
    <row r="91" spans="1:8" x14ac:dyDescent="0.25">
      <c r="A91" s="90" t="s">
        <v>201</v>
      </c>
      <c r="B91" s="91" t="s">
        <v>202</v>
      </c>
      <c r="C91" s="160">
        <v>4103.4399999999996</v>
      </c>
      <c r="D91" s="161">
        <v>801.73</v>
      </c>
      <c r="E91" s="162">
        <v>8225.2799999999988</v>
      </c>
      <c r="F91" s="160">
        <v>23478.059999999998</v>
      </c>
      <c r="G91" s="161">
        <v>21635.55</v>
      </c>
      <c r="H91" s="162">
        <v>27600.070000000003</v>
      </c>
    </row>
    <row r="92" spans="1:8" x14ac:dyDescent="0.25">
      <c r="A92" s="109" t="s">
        <v>203</v>
      </c>
      <c r="B92" s="91" t="s">
        <v>204</v>
      </c>
      <c r="C92" s="160">
        <v>22894.639999999999</v>
      </c>
      <c r="D92" s="161">
        <v>21463.55</v>
      </c>
      <c r="E92" s="162">
        <v>13131.8</v>
      </c>
      <c r="F92" s="160">
        <v>249552.04000000004</v>
      </c>
      <c r="G92" s="161">
        <v>257972.89</v>
      </c>
      <c r="H92" s="162">
        <v>256476.74</v>
      </c>
    </row>
    <row r="93" spans="1:8" x14ac:dyDescent="0.25">
      <c r="A93" s="104" t="s">
        <v>205</v>
      </c>
      <c r="B93" s="89"/>
      <c r="C93" s="163">
        <f>SUM(C89:C92)</f>
        <v>260645.19</v>
      </c>
      <c r="D93" s="163">
        <f t="shared" ref="D93:H93" si="9">SUM(D89:D92)</f>
        <v>730640.11</v>
      </c>
      <c r="E93" s="163">
        <f t="shared" si="9"/>
        <v>1023474.3800000001</v>
      </c>
      <c r="F93" s="163">
        <f t="shared" si="9"/>
        <v>2635255.7200000002</v>
      </c>
      <c r="G93" s="163">
        <f t="shared" si="9"/>
        <v>3332636.65</v>
      </c>
      <c r="H93" s="163">
        <f t="shared" si="9"/>
        <v>4298252.13</v>
      </c>
    </row>
    <row r="94" spans="1:8" x14ac:dyDescent="0.25">
      <c r="A94" s="88"/>
      <c r="B94" s="89"/>
      <c r="C94" s="160"/>
      <c r="D94" s="161"/>
      <c r="E94" s="162"/>
      <c r="F94" s="160"/>
      <c r="G94" s="161"/>
      <c r="H94" s="162"/>
    </row>
    <row r="95" spans="1:8" x14ac:dyDescent="0.25">
      <c r="A95" s="103" t="s">
        <v>206</v>
      </c>
      <c r="B95" s="89"/>
      <c r="C95" s="160"/>
      <c r="D95" s="161"/>
      <c r="E95" s="162"/>
      <c r="F95" s="160"/>
      <c r="G95" s="161"/>
      <c r="H95" s="162"/>
    </row>
    <row r="96" spans="1:8" x14ac:dyDescent="0.25">
      <c r="A96" s="90" t="s">
        <v>207</v>
      </c>
      <c r="B96" s="91" t="s">
        <v>187</v>
      </c>
      <c r="C96" s="160">
        <v>0</v>
      </c>
      <c r="D96" s="161">
        <v>0</v>
      </c>
      <c r="E96" s="162">
        <v>0</v>
      </c>
      <c r="F96" s="160">
        <v>0</v>
      </c>
      <c r="G96" s="161">
        <v>0</v>
      </c>
      <c r="H96" s="162">
        <v>0</v>
      </c>
    </row>
    <row r="97" spans="1:8" x14ac:dyDescent="0.25">
      <c r="A97" s="90" t="s">
        <v>208</v>
      </c>
      <c r="B97" s="91" t="s">
        <v>209</v>
      </c>
      <c r="C97" s="160">
        <v>0</v>
      </c>
      <c r="D97" s="161">
        <v>0</v>
      </c>
      <c r="E97" s="162">
        <v>0</v>
      </c>
      <c r="F97" s="160">
        <v>0</v>
      </c>
      <c r="G97" s="161">
        <v>0</v>
      </c>
      <c r="H97" s="162">
        <v>0</v>
      </c>
    </row>
    <row r="98" spans="1:8" x14ac:dyDescent="0.25">
      <c r="A98" s="90" t="s">
        <v>210</v>
      </c>
      <c r="B98" s="91" t="s">
        <v>211</v>
      </c>
      <c r="C98" s="160">
        <v>500</v>
      </c>
      <c r="D98" s="161">
        <v>0</v>
      </c>
      <c r="E98" s="162">
        <v>0</v>
      </c>
      <c r="F98" s="160">
        <v>1570.59</v>
      </c>
      <c r="G98" s="161">
        <v>1546.65</v>
      </c>
      <c r="H98" s="162">
        <v>1546.65</v>
      </c>
    </row>
    <row r="99" spans="1:8" x14ac:dyDescent="0.25">
      <c r="A99" s="90" t="s">
        <v>212</v>
      </c>
      <c r="B99" s="91" t="s">
        <v>213</v>
      </c>
      <c r="C99" s="160">
        <v>0</v>
      </c>
      <c r="D99" s="161">
        <v>0</v>
      </c>
      <c r="E99" s="162">
        <v>0</v>
      </c>
      <c r="F99" s="160">
        <v>0</v>
      </c>
      <c r="G99" s="161">
        <v>0</v>
      </c>
      <c r="H99" s="162">
        <v>0</v>
      </c>
    </row>
    <row r="100" spans="1:8" x14ac:dyDescent="0.25">
      <c r="A100" s="103" t="s">
        <v>214</v>
      </c>
      <c r="B100" s="89"/>
      <c r="C100" s="163">
        <f>SUM(C96:C99)</f>
        <v>500</v>
      </c>
      <c r="D100" s="163">
        <f t="shared" ref="D100:H100" si="10">SUM(D96:D99)</f>
        <v>0</v>
      </c>
      <c r="E100" s="163">
        <f t="shared" si="10"/>
        <v>0</v>
      </c>
      <c r="F100" s="163">
        <f t="shared" si="10"/>
        <v>1570.59</v>
      </c>
      <c r="G100" s="163">
        <f t="shared" si="10"/>
        <v>1546.65</v>
      </c>
      <c r="H100" s="163">
        <f t="shared" si="10"/>
        <v>1546.65</v>
      </c>
    </row>
    <row r="101" spans="1:8" x14ac:dyDescent="0.25">
      <c r="A101" s="88"/>
      <c r="B101" s="89"/>
      <c r="C101" s="160"/>
      <c r="D101" s="161"/>
      <c r="E101" s="162"/>
      <c r="F101" s="160"/>
      <c r="G101" s="161"/>
      <c r="H101" s="162"/>
    </row>
    <row r="102" spans="1:8" x14ac:dyDescent="0.25">
      <c r="A102" s="103" t="s">
        <v>215</v>
      </c>
      <c r="B102" s="89"/>
      <c r="C102" s="160"/>
      <c r="D102" s="161"/>
      <c r="E102" s="162"/>
      <c r="F102" s="160"/>
      <c r="G102" s="161"/>
      <c r="H102" s="162"/>
    </row>
    <row r="103" spans="1:8" x14ac:dyDescent="0.25">
      <c r="A103" s="90" t="s">
        <v>216</v>
      </c>
      <c r="B103" s="91" t="s">
        <v>217</v>
      </c>
      <c r="C103" s="160">
        <v>495840.14</v>
      </c>
      <c r="D103" s="161">
        <v>484505.55</v>
      </c>
      <c r="E103" s="162">
        <v>362658.68</v>
      </c>
      <c r="F103" s="160">
        <v>5803849.6100000003</v>
      </c>
      <c r="G103" s="161">
        <v>5662770.7700000005</v>
      </c>
      <c r="H103" s="162">
        <v>5601437.96</v>
      </c>
    </row>
    <row r="104" spans="1:8" x14ac:dyDescent="0.25">
      <c r="A104" s="90" t="s">
        <v>218</v>
      </c>
      <c r="B104" s="91" t="s">
        <v>219</v>
      </c>
      <c r="C104" s="160">
        <v>222800.68999999997</v>
      </c>
      <c r="D104" s="161">
        <v>164242.41</v>
      </c>
      <c r="E104" s="162">
        <v>184083.69</v>
      </c>
      <c r="F104" s="160">
        <v>3337553.73</v>
      </c>
      <c r="G104" s="161">
        <v>3361456.6799999997</v>
      </c>
      <c r="H104" s="162">
        <v>3104354.62</v>
      </c>
    </row>
    <row r="105" spans="1:8" x14ac:dyDescent="0.25">
      <c r="A105" s="90" t="s">
        <v>220</v>
      </c>
      <c r="B105" s="91" t="s">
        <v>221</v>
      </c>
      <c r="C105" s="160">
        <v>69516.950000000012</v>
      </c>
      <c r="D105" s="161">
        <v>46337.57</v>
      </c>
      <c r="E105" s="162">
        <v>58072.39</v>
      </c>
      <c r="F105" s="160">
        <v>1090507.3</v>
      </c>
      <c r="G105" s="161">
        <v>1112586.51</v>
      </c>
      <c r="H105" s="162">
        <v>1013728.97</v>
      </c>
    </row>
    <row r="106" spans="1:8" x14ac:dyDescent="0.25">
      <c r="A106" s="90" t="s">
        <v>222</v>
      </c>
      <c r="B106" s="91" t="s">
        <v>223</v>
      </c>
      <c r="C106" s="160">
        <v>5112.34</v>
      </c>
      <c r="D106" s="161">
        <v>5121.4399999999996</v>
      </c>
      <c r="E106" s="162">
        <v>5121.4399999999996</v>
      </c>
      <c r="F106" s="160">
        <v>60075.740000000005</v>
      </c>
      <c r="G106" s="161">
        <v>60721.009999999995</v>
      </c>
      <c r="H106" s="162">
        <v>61366.28</v>
      </c>
    </row>
    <row r="107" spans="1:8" x14ac:dyDescent="0.25">
      <c r="A107" s="90" t="s">
        <v>224</v>
      </c>
      <c r="B107" s="91" t="s">
        <v>225</v>
      </c>
      <c r="C107" s="160">
        <v>97365.5</v>
      </c>
      <c r="D107" s="161">
        <v>93918.59</v>
      </c>
      <c r="E107" s="162">
        <v>78877.88</v>
      </c>
      <c r="F107" s="160">
        <v>1112188.83</v>
      </c>
      <c r="G107" s="161">
        <v>1121853.67</v>
      </c>
      <c r="H107" s="162">
        <v>1106490.1199999999</v>
      </c>
    </row>
    <row r="108" spans="1:8" x14ac:dyDescent="0.25">
      <c r="A108" s="90" t="s">
        <v>226</v>
      </c>
      <c r="B108" s="91" t="s">
        <v>227</v>
      </c>
      <c r="C108" s="160">
        <v>349427.54</v>
      </c>
      <c r="D108" s="161">
        <v>354741.32</v>
      </c>
      <c r="E108" s="162">
        <v>385957.78</v>
      </c>
      <c r="F108" s="160">
        <v>4554754.51</v>
      </c>
      <c r="G108" s="161">
        <v>4513095.75</v>
      </c>
      <c r="H108" s="162">
        <v>4287066.3499999996</v>
      </c>
    </row>
    <row r="109" spans="1:8" x14ac:dyDescent="0.25">
      <c r="A109" s="90" t="s">
        <v>228</v>
      </c>
      <c r="B109" s="91" t="s">
        <v>229</v>
      </c>
      <c r="C109" s="160">
        <v>0</v>
      </c>
      <c r="D109" s="161">
        <v>0</v>
      </c>
      <c r="E109" s="162">
        <v>0</v>
      </c>
      <c r="F109" s="160">
        <v>0</v>
      </c>
      <c r="G109" s="161">
        <v>0</v>
      </c>
      <c r="H109" s="162">
        <v>0</v>
      </c>
    </row>
    <row r="110" spans="1:8" x14ac:dyDescent="0.25">
      <c r="A110" s="90" t="s">
        <v>230</v>
      </c>
      <c r="B110" s="91" t="s">
        <v>231</v>
      </c>
      <c r="C110" s="160">
        <v>2417.02</v>
      </c>
      <c r="D110" s="161">
        <v>2252.79</v>
      </c>
      <c r="E110" s="162">
        <v>2137.9899999999998</v>
      </c>
      <c r="F110" s="160">
        <v>23663.59</v>
      </c>
      <c r="G110" s="161">
        <v>23178.95</v>
      </c>
      <c r="H110" s="162">
        <v>22434.460000000003</v>
      </c>
    </row>
    <row r="111" spans="1:8" x14ac:dyDescent="0.25">
      <c r="A111" s="90" t="s">
        <v>232</v>
      </c>
      <c r="B111" s="91" t="s">
        <v>233</v>
      </c>
      <c r="C111" s="160">
        <v>41956.66</v>
      </c>
      <c r="D111" s="161">
        <v>65067.87</v>
      </c>
      <c r="E111" s="162">
        <v>57063.54</v>
      </c>
      <c r="F111" s="160">
        <v>850570.58000000007</v>
      </c>
      <c r="G111" s="161">
        <v>875208.89999999991</v>
      </c>
      <c r="H111" s="162">
        <v>873923.10000000009</v>
      </c>
    </row>
    <row r="112" spans="1:8" x14ac:dyDescent="0.25">
      <c r="A112" s="90" t="s">
        <v>234</v>
      </c>
      <c r="B112" s="91" t="s">
        <v>163</v>
      </c>
      <c r="C112" s="160">
        <v>96828.62</v>
      </c>
      <c r="D112" s="161">
        <v>96804.160000000003</v>
      </c>
      <c r="E112" s="162">
        <v>95195.9</v>
      </c>
      <c r="F112" s="160">
        <v>1148080.5900000001</v>
      </c>
      <c r="G112" s="161">
        <v>1157912.33</v>
      </c>
      <c r="H112" s="162">
        <v>1166218.46</v>
      </c>
    </row>
    <row r="113" spans="1:8" x14ac:dyDescent="0.25">
      <c r="A113" s="90" t="s">
        <v>235</v>
      </c>
      <c r="B113" s="91" t="s">
        <v>236</v>
      </c>
      <c r="C113" s="169">
        <v>3459.36</v>
      </c>
      <c r="D113" s="164">
        <v>3445.09</v>
      </c>
      <c r="E113" s="170">
        <v>1156.77</v>
      </c>
      <c r="F113" s="169">
        <v>37018.15</v>
      </c>
      <c r="G113" s="164">
        <v>31816.420000000002</v>
      </c>
      <c r="H113" s="170">
        <v>29195.25</v>
      </c>
    </row>
    <row r="114" spans="1:8" x14ac:dyDescent="0.25">
      <c r="A114" s="88"/>
      <c r="B114" s="89"/>
      <c r="C114" s="171">
        <f>SUM(C103:C113)</f>
        <v>1384724.82</v>
      </c>
      <c r="D114" s="171">
        <f t="shared" ref="D114:H114" si="11">SUM(D103:D113)</f>
        <v>1316436.79</v>
      </c>
      <c r="E114" s="171">
        <f t="shared" si="11"/>
        <v>1230326.0599999998</v>
      </c>
      <c r="F114" s="171">
        <f t="shared" si="11"/>
        <v>18018262.629999999</v>
      </c>
      <c r="G114" s="171">
        <f t="shared" si="11"/>
        <v>17920600.990000002</v>
      </c>
      <c r="H114" s="171">
        <f t="shared" si="11"/>
        <v>17266215.57</v>
      </c>
    </row>
    <row r="115" spans="1:8" x14ac:dyDescent="0.25">
      <c r="A115" s="90" t="s">
        <v>237</v>
      </c>
      <c r="B115" s="91" t="s">
        <v>238</v>
      </c>
      <c r="C115" s="160">
        <v>-17342.849999999999</v>
      </c>
      <c r="D115" s="161">
        <v>-15461.58</v>
      </c>
      <c r="E115" s="162">
        <v>-26197.61</v>
      </c>
      <c r="F115" s="160">
        <v>-253493.82</v>
      </c>
      <c r="G115" s="161">
        <v>-250855.15</v>
      </c>
      <c r="H115" s="162">
        <v>-255794.16999999998</v>
      </c>
    </row>
    <row r="116" spans="1:8" x14ac:dyDescent="0.25">
      <c r="A116" s="103" t="s">
        <v>239</v>
      </c>
      <c r="B116" s="89"/>
      <c r="C116" s="163">
        <f>+C114+C115</f>
        <v>1367381.97</v>
      </c>
      <c r="D116" s="163">
        <f t="shared" ref="D116:H116" si="12">+D114+D115</f>
        <v>1300975.21</v>
      </c>
      <c r="E116" s="163">
        <f t="shared" si="12"/>
        <v>1204128.4499999997</v>
      </c>
      <c r="F116" s="163">
        <f t="shared" si="12"/>
        <v>17764768.809999999</v>
      </c>
      <c r="G116" s="163">
        <f t="shared" si="12"/>
        <v>17669745.840000004</v>
      </c>
      <c r="H116" s="163">
        <f t="shared" si="12"/>
        <v>17010421.399999999</v>
      </c>
    </row>
    <row r="117" spans="1:8" ht="13.5" customHeight="1" x14ac:dyDescent="0.25">
      <c r="A117" s="88"/>
      <c r="B117" s="89"/>
      <c r="C117" s="160"/>
      <c r="D117" s="161"/>
      <c r="E117" s="162"/>
      <c r="F117" s="160"/>
      <c r="G117" s="161"/>
      <c r="H117" s="162"/>
    </row>
    <row r="118" spans="1:8" ht="13.5" customHeight="1" thickBot="1" x14ac:dyDescent="0.3">
      <c r="A118" s="185" t="s">
        <v>302</v>
      </c>
      <c r="B118" s="186"/>
      <c r="C118" s="166">
        <f>+C50+C78+C86+C93+C100+C116</f>
        <v>3790182.7699999996</v>
      </c>
      <c r="D118" s="166">
        <f t="shared" ref="D118:H118" si="13">+D50+D78+D86+D93+D100+D116</f>
        <v>4094128.6</v>
      </c>
      <c r="E118" s="166">
        <f t="shared" si="13"/>
        <v>4358212.7300000004</v>
      </c>
      <c r="F118" s="166">
        <f t="shared" si="13"/>
        <v>46062036.449999996</v>
      </c>
      <c r="G118" s="166">
        <f t="shared" si="13"/>
        <v>46489598.439999998</v>
      </c>
      <c r="H118" s="166">
        <f t="shared" si="13"/>
        <v>46675832.75</v>
      </c>
    </row>
    <row r="119" spans="1:8" ht="15.75" thickTop="1" x14ac:dyDescent="0.25">
      <c r="A119" s="88"/>
      <c r="B119" s="89"/>
      <c r="C119" s="160"/>
      <c r="D119" s="161"/>
      <c r="E119" s="162"/>
      <c r="F119" s="160"/>
      <c r="G119" s="161"/>
      <c r="H119" s="162"/>
    </row>
    <row r="120" spans="1:8" x14ac:dyDescent="0.25">
      <c r="A120" s="103" t="s">
        <v>240</v>
      </c>
      <c r="B120" s="89"/>
      <c r="C120" s="160"/>
      <c r="D120" s="161"/>
      <c r="E120" s="162"/>
      <c r="F120" s="160"/>
      <c r="G120" s="161"/>
      <c r="H120" s="162"/>
    </row>
    <row r="121" spans="1:8" x14ac:dyDescent="0.25">
      <c r="A121" s="90" t="s">
        <v>241</v>
      </c>
      <c r="B121" s="91" t="s">
        <v>242</v>
      </c>
      <c r="C121" s="160">
        <v>1944257.96</v>
      </c>
      <c r="D121" s="161">
        <v>1971873.73</v>
      </c>
      <c r="E121" s="162">
        <v>2039206.97</v>
      </c>
      <c r="F121" s="160">
        <v>22274524.649999999</v>
      </c>
      <c r="G121" s="161">
        <v>22477549.559999999</v>
      </c>
      <c r="H121" s="162">
        <v>22725279.309999999</v>
      </c>
    </row>
    <row r="122" spans="1:8" x14ac:dyDescent="0.25">
      <c r="A122" s="88"/>
      <c r="B122" s="91" t="s">
        <v>243</v>
      </c>
      <c r="C122" s="160" t="s">
        <v>315</v>
      </c>
      <c r="D122" s="161" t="s">
        <v>315</v>
      </c>
      <c r="E122" s="162">
        <v>0</v>
      </c>
      <c r="F122" s="160" t="s">
        <v>315</v>
      </c>
      <c r="G122" s="161" t="s">
        <v>315</v>
      </c>
      <c r="H122" s="162">
        <v>0</v>
      </c>
    </row>
    <row r="123" spans="1:8" x14ac:dyDescent="0.25">
      <c r="A123" s="88"/>
      <c r="B123" s="91" t="s">
        <v>244</v>
      </c>
      <c r="C123" s="160" t="s">
        <v>315</v>
      </c>
      <c r="D123" s="161" t="s">
        <v>315</v>
      </c>
      <c r="E123" s="162">
        <v>0</v>
      </c>
      <c r="F123" s="160" t="s">
        <v>315</v>
      </c>
      <c r="G123" s="161" t="s">
        <v>315</v>
      </c>
      <c r="H123" s="162">
        <v>0</v>
      </c>
    </row>
    <row r="124" spans="1:8" x14ac:dyDescent="0.25">
      <c r="A124" s="88"/>
      <c r="B124" s="91" t="s">
        <v>245</v>
      </c>
      <c r="C124" s="160" t="s">
        <v>315</v>
      </c>
      <c r="D124" s="161" t="s">
        <v>315</v>
      </c>
      <c r="E124" s="162" t="s">
        <v>315</v>
      </c>
      <c r="F124" s="160" t="s">
        <v>315</v>
      </c>
      <c r="G124" s="161" t="s">
        <v>315</v>
      </c>
      <c r="H124" s="162" t="s">
        <v>315</v>
      </c>
    </row>
    <row r="125" spans="1:8" x14ac:dyDescent="0.25">
      <c r="A125" s="88"/>
      <c r="B125" s="91" t="s">
        <v>246</v>
      </c>
      <c r="C125" s="160" t="s">
        <v>315</v>
      </c>
      <c r="D125" s="161" t="s">
        <v>315</v>
      </c>
      <c r="E125" s="162">
        <v>0</v>
      </c>
      <c r="F125" s="160" t="s">
        <v>315</v>
      </c>
      <c r="G125" s="161" t="s">
        <v>315</v>
      </c>
      <c r="H125" s="162">
        <v>0</v>
      </c>
    </row>
    <row r="126" spans="1:8" x14ac:dyDescent="0.25">
      <c r="A126" s="88"/>
      <c r="B126" s="91" t="s">
        <v>247</v>
      </c>
      <c r="C126" s="160" t="s">
        <v>315</v>
      </c>
      <c r="D126" s="161" t="s">
        <v>315</v>
      </c>
      <c r="E126" s="162">
        <v>0</v>
      </c>
      <c r="F126" s="160" t="s">
        <v>315</v>
      </c>
      <c r="G126" s="161" t="s">
        <v>315</v>
      </c>
      <c r="H126" s="162">
        <v>0</v>
      </c>
    </row>
    <row r="127" spans="1:8" x14ac:dyDescent="0.25">
      <c r="A127" s="90" t="s">
        <v>248</v>
      </c>
      <c r="B127" s="91" t="s">
        <v>249</v>
      </c>
      <c r="C127" s="160" t="s">
        <v>315</v>
      </c>
      <c r="D127" s="161" t="s">
        <v>315</v>
      </c>
      <c r="E127" s="162">
        <v>0</v>
      </c>
      <c r="F127" s="160" t="s">
        <v>315</v>
      </c>
      <c r="G127" s="161" t="s">
        <v>315</v>
      </c>
      <c r="H127" s="162">
        <v>0</v>
      </c>
    </row>
    <row r="128" spans="1:8" x14ac:dyDescent="0.25">
      <c r="A128" s="103" t="s">
        <v>250</v>
      </c>
      <c r="B128" s="89"/>
      <c r="C128" s="163">
        <f>SUM(C121:C127)</f>
        <v>1944257.96</v>
      </c>
      <c r="D128" s="163">
        <f t="shared" ref="D128:H128" si="14">SUM(D121:D127)</f>
        <v>1971873.73</v>
      </c>
      <c r="E128" s="163">
        <f t="shared" si="14"/>
        <v>2039206.97</v>
      </c>
      <c r="F128" s="163">
        <f t="shared" si="14"/>
        <v>22274524.649999999</v>
      </c>
      <c r="G128" s="163">
        <f t="shared" si="14"/>
        <v>22477549.559999999</v>
      </c>
      <c r="H128" s="163">
        <f t="shared" si="14"/>
        <v>22725279.309999999</v>
      </c>
    </row>
    <row r="129" spans="1:8" x14ac:dyDescent="0.25">
      <c r="A129" s="88"/>
      <c r="B129" s="89"/>
      <c r="C129" s="160"/>
      <c r="D129" s="161"/>
      <c r="E129" s="162"/>
      <c r="F129" s="160"/>
      <c r="G129" s="161"/>
      <c r="H129" s="162"/>
    </row>
    <row r="130" spans="1:8" x14ac:dyDescent="0.25">
      <c r="A130" s="105" t="s">
        <v>303</v>
      </c>
      <c r="B130" s="89" t="s">
        <v>251</v>
      </c>
      <c r="C130" s="160">
        <v>0</v>
      </c>
      <c r="D130" s="161">
        <v>0</v>
      </c>
      <c r="E130" s="162">
        <v>0</v>
      </c>
      <c r="F130" s="160">
        <v>0</v>
      </c>
      <c r="G130" s="161">
        <v>0</v>
      </c>
      <c r="H130" s="162">
        <v>0</v>
      </c>
    </row>
    <row r="131" spans="1:8" x14ac:dyDescent="0.25">
      <c r="A131" s="88"/>
      <c r="B131" s="89"/>
      <c r="C131" s="160"/>
      <c r="D131" s="161"/>
      <c r="E131" s="162"/>
      <c r="F131" s="160"/>
      <c r="G131" s="161"/>
      <c r="H131" s="162"/>
    </row>
    <row r="132" spans="1:8" x14ac:dyDescent="0.25">
      <c r="A132" s="103" t="s">
        <v>252</v>
      </c>
      <c r="B132" s="89"/>
      <c r="C132" s="160"/>
      <c r="D132" s="161"/>
      <c r="E132" s="162"/>
      <c r="F132" s="160"/>
      <c r="G132" s="161"/>
      <c r="H132" s="162"/>
    </row>
    <row r="133" spans="1:8" x14ac:dyDescent="0.25">
      <c r="A133" s="90" t="s">
        <v>253</v>
      </c>
      <c r="B133" s="91" t="s">
        <v>254</v>
      </c>
      <c r="C133" s="169">
        <v>344017.19</v>
      </c>
      <c r="D133" s="164">
        <v>341325.16000000003</v>
      </c>
      <c r="E133" s="172">
        <v>329737.52</v>
      </c>
      <c r="F133" s="169">
        <v>4317600.47</v>
      </c>
      <c r="G133" s="164">
        <v>4305973.99</v>
      </c>
      <c r="H133" s="170">
        <v>4268627.3600000003</v>
      </c>
    </row>
    <row r="134" spans="1:8" x14ac:dyDescent="0.25">
      <c r="A134" s="88"/>
      <c r="B134" s="89"/>
      <c r="C134" s="160"/>
      <c r="D134" s="161"/>
      <c r="E134" s="162"/>
      <c r="F134" s="160"/>
      <c r="G134" s="161"/>
      <c r="H134" s="162"/>
    </row>
    <row r="135" spans="1:8" x14ac:dyDescent="0.25">
      <c r="A135" s="103" t="s">
        <v>255</v>
      </c>
      <c r="B135" s="89"/>
      <c r="C135" s="160"/>
      <c r="D135" s="161"/>
      <c r="E135" s="162"/>
      <c r="F135" s="160"/>
      <c r="G135" s="161"/>
      <c r="H135" s="162"/>
    </row>
    <row r="136" spans="1:8" x14ac:dyDescent="0.25">
      <c r="A136" s="90" t="s">
        <v>256</v>
      </c>
      <c r="B136" s="91" t="s">
        <v>257</v>
      </c>
      <c r="C136" s="160">
        <v>275267.76</v>
      </c>
      <c r="D136" s="161">
        <v>-896475.61</v>
      </c>
      <c r="E136" s="162">
        <v>-6643436.0499999998</v>
      </c>
      <c r="F136" s="160">
        <v>2756193.79</v>
      </c>
      <c r="G136" s="161">
        <v>3207214.4200000009</v>
      </c>
      <c r="H136" s="173">
        <v>-5897972.5800000001</v>
      </c>
    </row>
    <row r="137" spans="1:8" x14ac:dyDescent="0.25">
      <c r="A137" s="90" t="s">
        <v>256</v>
      </c>
      <c r="B137" s="91" t="s">
        <v>258</v>
      </c>
      <c r="C137" s="160">
        <v>0</v>
      </c>
      <c r="D137" s="161">
        <v>0</v>
      </c>
      <c r="E137" s="162">
        <v>0</v>
      </c>
      <c r="F137" s="160">
        <v>0</v>
      </c>
      <c r="G137" s="161">
        <v>0</v>
      </c>
      <c r="H137" s="162">
        <v>0</v>
      </c>
    </row>
    <row r="138" spans="1:8" x14ac:dyDescent="0.25">
      <c r="A138" s="90" t="s">
        <v>259</v>
      </c>
      <c r="B138" s="91" t="s">
        <v>260</v>
      </c>
      <c r="C138" s="160">
        <v>-251087.13</v>
      </c>
      <c r="D138" s="161">
        <v>1825815.62</v>
      </c>
      <c r="E138" s="162">
        <v>16516614.57</v>
      </c>
      <c r="F138" s="160">
        <v>-499420.12</v>
      </c>
      <c r="G138" s="161">
        <v>-1280647.1199999992</v>
      </c>
      <c r="H138" s="162">
        <v>14687003.68</v>
      </c>
    </row>
    <row r="139" spans="1:8" x14ac:dyDescent="0.25">
      <c r="A139" s="90" t="s">
        <v>259</v>
      </c>
      <c r="B139" s="91" t="s">
        <v>261</v>
      </c>
      <c r="C139" s="160">
        <v>0</v>
      </c>
      <c r="D139" s="161">
        <v>0</v>
      </c>
      <c r="E139" s="162">
        <v>0</v>
      </c>
      <c r="F139" s="160">
        <v>0</v>
      </c>
      <c r="G139" s="161">
        <v>0</v>
      </c>
      <c r="H139" s="162">
        <v>0</v>
      </c>
    </row>
    <row r="140" spans="1:8" x14ac:dyDescent="0.25">
      <c r="A140" s="90" t="s">
        <v>262</v>
      </c>
      <c r="B140" s="91" t="s">
        <v>263</v>
      </c>
      <c r="C140" s="160">
        <v>0</v>
      </c>
      <c r="D140" s="161">
        <v>0</v>
      </c>
      <c r="E140" s="162">
        <v>-8395783.8699999992</v>
      </c>
      <c r="F140" s="160">
        <v>0</v>
      </c>
      <c r="G140" s="161">
        <v>0</v>
      </c>
      <c r="H140" s="162">
        <v>-8395783.8699999992</v>
      </c>
    </row>
    <row r="141" spans="1:8" x14ac:dyDescent="0.25">
      <c r="A141" s="90" t="s">
        <v>264</v>
      </c>
      <c r="B141" s="91" t="s">
        <v>265</v>
      </c>
      <c r="C141" s="160">
        <v>-2747.53</v>
      </c>
      <c r="D141" s="161">
        <v>-2321.75</v>
      </c>
      <c r="E141" s="162">
        <v>-2697.27</v>
      </c>
      <c r="F141" s="160">
        <v>-29578.58</v>
      </c>
      <c r="G141" s="161">
        <v>-32735.27</v>
      </c>
      <c r="H141" s="162">
        <v>-32494.35</v>
      </c>
    </row>
    <row r="142" spans="1:8" x14ac:dyDescent="0.25">
      <c r="A142" s="103" t="s">
        <v>266</v>
      </c>
      <c r="B142" s="89"/>
      <c r="C142" s="163">
        <f>SUM(C136:C141)</f>
        <v>21433.100000000006</v>
      </c>
      <c r="D142" s="163">
        <f t="shared" ref="D142:H142" si="15">SUM(D136:D141)</f>
        <v>927018.26000000013</v>
      </c>
      <c r="E142" s="163">
        <f t="shared" si="15"/>
        <v>1474697.3800000004</v>
      </c>
      <c r="F142" s="163">
        <f t="shared" si="15"/>
        <v>2227195.09</v>
      </c>
      <c r="G142" s="163">
        <f t="shared" si="15"/>
        <v>1893832.0300000017</v>
      </c>
      <c r="H142" s="167">
        <f t="shared" si="15"/>
        <v>360752.88000000047</v>
      </c>
    </row>
    <row r="143" spans="1:8" x14ac:dyDescent="0.25">
      <c r="A143" s="103" t="s">
        <v>267</v>
      </c>
      <c r="B143" s="89"/>
      <c r="C143" s="160">
        <f>+C50+C78+C86+C93+C100+C128+C133+C142+C116</f>
        <v>6099891.0199999996</v>
      </c>
      <c r="D143" s="160">
        <f t="shared" ref="D143:H143" si="16">+D50+D78+D86+D93+D100+D128+D133+D142+D116</f>
        <v>7334345.75</v>
      </c>
      <c r="E143" s="160">
        <f t="shared" si="16"/>
        <v>8201854.5999999996</v>
      </c>
      <c r="F143" s="160">
        <f t="shared" si="16"/>
        <v>74881356.659999996</v>
      </c>
      <c r="G143" s="160">
        <f t="shared" si="16"/>
        <v>75166954.020000011</v>
      </c>
      <c r="H143" s="161">
        <f t="shared" si="16"/>
        <v>74030492.299999997</v>
      </c>
    </row>
    <row r="144" spans="1:8" ht="15.75" thickBot="1" x14ac:dyDescent="0.3">
      <c r="A144" s="110" t="s">
        <v>268</v>
      </c>
      <c r="B144" s="111"/>
      <c r="C144" s="174">
        <f>+C47-C143</f>
        <v>1303025.3400000017</v>
      </c>
      <c r="D144" s="174">
        <f t="shared" ref="D144:H144" si="17">+D47-D143</f>
        <v>3796422.42</v>
      </c>
      <c r="E144" s="174">
        <f t="shared" si="17"/>
        <v>5394396.3899999969</v>
      </c>
      <c r="F144" s="174">
        <f t="shared" si="17"/>
        <v>19129650.5</v>
      </c>
      <c r="G144" s="174">
        <f t="shared" si="17"/>
        <v>19789965.729999989</v>
      </c>
      <c r="H144" s="175">
        <f t="shared" si="17"/>
        <v>21615054.030000016</v>
      </c>
    </row>
    <row r="145" spans="1:8" ht="15.75" thickTop="1" x14ac:dyDescent="0.25">
      <c r="A145" s="88"/>
      <c r="B145" s="112"/>
      <c r="C145" s="134"/>
      <c r="D145" s="134"/>
      <c r="E145" s="134"/>
      <c r="F145" s="134"/>
      <c r="G145" s="134"/>
      <c r="H145" s="13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1:P40"/>
  <sheetViews>
    <sheetView topLeftCell="A4" zoomScale="120" zoomScaleNormal="120" workbookViewId="0">
      <selection activeCell="E38" sqref="E38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97" t="s">
        <v>296</v>
      </c>
      <c r="C1" s="197"/>
      <c r="D1" s="197"/>
      <c r="E1" s="197"/>
      <c r="I1" s="197" t="s">
        <v>297</v>
      </c>
      <c r="J1" s="197"/>
      <c r="K1" s="197"/>
      <c r="L1" s="197"/>
      <c r="M1" s="197"/>
      <c r="N1" s="197"/>
      <c r="O1" s="197"/>
      <c r="P1" s="197"/>
    </row>
    <row r="2" spans="2:16" x14ac:dyDescent="0.2">
      <c r="B2" s="95"/>
      <c r="I2" s="147"/>
      <c r="J2" s="147"/>
      <c r="N2" s="150" t="str">
        <f>+C4</f>
        <v>October</v>
      </c>
      <c r="O2" s="150" t="str">
        <f>+D4</f>
        <v>November</v>
      </c>
      <c r="P2" s="150" t="str">
        <f>+E4</f>
        <v>December</v>
      </c>
    </row>
    <row r="3" spans="2:16" x14ac:dyDescent="0.2">
      <c r="B3" s="96"/>
      <c r="I3" s="198" t="s">
        <v>299</v>
      </c>
      <c r="J3" s="198"/>
      <c r="K3" s="198"/>
      <c r="L3" s="198"/>
      <c r="M3" s="198"/>
      <c r="N3" s="198"/>
      <c r="O3" s="198"/>
      <c r="P3" s="198"/>
    </row>
    <row r="4" spans="2:16" x14ac:dyDescent="0.2">
      <c r="B4" s="97" t="s">
        <v>271</v>
      </c>
      <c r="C4" s="148" t="s">
        <v>316</v>
      </c>
      <c r="D4" s="148" t="s">
        <v>317</v>
      </c>
      <c r="E4" s="148" t="s">
        <v>318</v>
      </c>
      <c r="I4" s="98" t="s">
        <v>9</v>
      </c>
      <c r="J4" s="98" t="s">
        <v>285</v>
      </c>
      <c r="K4" s="144"/>
      <c r="L4" s="144"/>
      <c r="M4" s="144"/>
      <c r="N4" s="145">
        <v>8079434</v>
      </c>
      <c r="O4" s="145">
        <v>15495271</v>
      </c>
      <c r="P4" s="145">
        <v>19400398</v>
      </c>
    </row>
    <row r="5" spans="2:16" x14ac:dyDescent="0.2">
      <c r="I5" s="99"/>
      <c r="J5" s="98" t="s">
        <v>286</v>
      </c>
      <c r="K5" s="144"/>
      <c r="L5" s="144"/>
      <c r="M5" s="144"/>
      <c r="N5" s="145">
        <v>7127079</v>
      </c>
      <c r="O5" s="145">
        <v>11140824</v>
      </c>
      <c r="P5" s="145">
        <v>14461227</v>
      </c>
    </row>
    <row r="6" spans="2:16" x14ac:dyDescent="0.2">
      <c r="B6" s="97" t="s">
        <v>272</v>
      </c>
      <c r="C6" s="139">
        <v>805344163</v>
      </c>
      <c r="D6" s="149">
        <v>810860226</v>
      </c>
      <c r="E6" s="139">
        <v>817220128</v>
      </c>
      <c r="I6" s="99"/>
      <c r="J6" s="98" t="s">
        <v>287</v>
      </c>
      <c r="K6" s="144"/>
      <c r="L6" s="144"/>
      <c r="M6" s="144"/>
      <c r="N6" s="145">
        <v>1478716</v>
      </c>
      <c r="O6" s="145">
        <v>1174387</v>
      </c>
      <c r="P6" s="145">
        <v>1780585</v>
      </c>
    </row>
    <row r="7" spans="2:16" x14ac:dyDescent="0.2">
      <c r="B7" s="97" t="s">
        <v>273</v>
      </c>
      <c r="C7" s="140">
        <v>-383197867</v>
      </c>
      <c r="D7" s="140">
        <v>-384965263</v>
      </c>
      <c r="E7" s="140">
        <v>-381472640</v>
      </c>
      <c r="I7" s="99"/>
      <c r="J7" s="98" t="s">
        <v>288</v>
      </c>
      <c r="K7" s="144"/>
      <c r="L7" s="144"/>
      <c r="M7" s="144"/>
      <c r="N7" s="145">
        <v>197763</v>
      </c>
      <c r="O7" s="145">
        <v>217751</v>
      </c>
      <c r="P7" s="145">
        <v>260561</v>
      </c>
    </row>
    <row r="8" spans="2:16" x14ac:dyDescent="0.2">
      <c r="B8" s="97" t="s">
        <v>274</v>
      </c>
      <c r="C8" s="139">
        <f>+C6+C7</f>
        <v>422146296</v>
      </c>
      <c r="D8" s="139">
        <f>+D6+D7</f>
        <v>425894963</v>
      </c>
      <c r="E8" s="139">
        <f>+E6+E7</f>
        <v>435747488</v>
      </c>
      <c r="I8" s="99"/>
      <c r="J8" s="98" t="s">
        <v>289</v>
      </c>
      <c r="K8" s="144"/>
      <c r="L8" s="144"/>
      <c r="M8" s="144"/>
      <c r="N8" s="145">
        <v>58653521</v>
      </c>
      <c r="O8" s="145">
        <v>38618390</v>
      </c>
      <c r="P8" s="145">
        <v>62519046</v>
      </c>
    </row>
    <row r="9" spans="2:16" x14ac:dyDescent="0.2">
      <c r="B9" s="97" t="s">
        <v>275</v>
      </c>
      <c r="C9" s="139">
        <v>-3906331</v>
      </c>
      <c r="D9" s="139">
        <v>-3906331</v>
      </c>
      <c r="E9" s="139">
        <v>-3905383</v>
      </c>
      <c r="I9" s="144"/>
      <c r="J9" s="144"/>
      <c r="K9" s="144"/>
      <c r="L9" s="144"/>
      <c r="M9" s="144"/>
      <c r="N9" s="145"/>
      <c r="O9" s="145"/>
      <c r="P9" s="145"/>
    </row>
    <row r="10" spans="2:16" x14ac:dyDescent="0.2">
      <c r="B10" s="97" t="s">
        <v>276</v>
      </c>
      <c r="C10" s="139">
        <v>0</v>
      </c>
      <c r="D10" s="139">
        <v>0</v>
      </c>
      <c r="E10" s="139"/>
      <c r="I10" s="98" t="s">
        <v>290</v>
      </c>
      <c r="J10" s="98" t="s">
        <v>285</v>
      </c>
      <c r="K10" s="144"/>
      <c r="L10" s="144"/>
      <c r="M10" s="144"/>
      <c r="N10" s="145">
        <v>121494511</v>
      </c>
      <c r="O10" s="145">
        <v>121358581</v>
      </c>
      <c r="P10" s="145">
        <v>118811731</v>
      </c>
    </row>
    <row r="11" spans="2:16" x14ac:dyDescent="0.2">
      <c r="B11" s="97" t="s">
        <v>277</v>
      </c>
      <c r="C11" s="140">
        <v>-75320108</v>
      </c>
      <c r="D11" s="140">
        <v>-75263362</v>
      </c>
      <c r="E11" s="140">
        <v>-76096889</v>
      </c>
      <c r="I11" s="99"/>
      <c r="J11" s="98" t="s">
        <v>286</v>
      </c>
      <c r="K11" s="144"/>
      <c r="L11" s="144"/>
      <c r="M11" s="144"/>
      <c r="N11" s="145">
        <v>96808260</v>
      </c>
      <c r="O11" s="145">
        <v>97148284</v>
      </c>
      <c r="P11" s="145">
        <v>95532116</v>
      </c>
    </row>
    <row r="12" spans="2:16" x14ac:dyDescent="0.2">
      <c r="B12" s="97" t="s">
        <v>278</v>
      </c>
      <c r="C12" s="139">
        <f>SUM(C8:C11)</f>
        <v>342919857</v>
      </c>
      <c r="D12" s="139">
        <f>SUM(D8:D11)</f>
        <v>346725270</v>
      </c>
      <c r="E12" s="139">
        <f>SUM(E8:E11)</f>
        <v>355745216</v>
      </c>
      <c r="I12" s="99"/>
      <c r="J12" s="98" t="s">
        <v>287</v>
      </c>
      <c r="K12" s="144"/>
      <c r="L12" s="144"/>
      <c r="M12" s="144"/>
      <c r="N12" s="145">
        <v>15374506</v>
      </c>
      <c r="O12" s="145">
        <v>15270005</v>
      </c>
      <c r="P12" s="145">
        <v>15440644</v>
      </c>
    </row>
    <row r="13" spans="2:16" x14ac:dyDescent="0.2">
      <c r="B13" s="97" t="s">
        <v>279</v>
      </c>
      <c r="C13" s="140">
        <v>4046454</v>
      </c>
      <c r="D13" s="140">
        <v>0</v>
      </c>
      <c r="E13" s="140">
        <v>0</v>
      </c>
      <c r="I13" s="99"/>
      <c r="J13" s="98" t="s">
        <v>288</v>
      </c>
      <c r="K13" s="144"/>
      <c r="L13" s="144"/>
      <c r="M13" s="144"/>
      <c r="N13" s="145">
        <v>2212418</v>
      </c>
      <c r="O13" s="145">
        <v>2200142</v>
      </c>
      <c r="P13" s="145">
        <v>2202222</v>
      </c>
    </row>
    <row r="14" spans="2:16" ht="13.5" thickBot="1" x14ac:dyDescent="0.25">
      <c r="B14" s="95" t="s">
        <v>280</v>
      </c>
      <c r="C14" s="131">
        <f>+C13+C12</f>
        <v>346966311</v>
      </c>
      <c r="D14" s="131">
        <f>+D13+D12</f>
        <v>346725270</v>
      </c>
      <c r="E14" s="131">
        <f>+E13+E12</f>
        <v>355745216</v>
      </c>
      <c r="I14" s="99"/>
      <c r="J14" s="98" t="s">
        <v>289</v>
      </c>
      <c r="K14" s="144"/>
      <c r="L14" s="144"/>
      <c r="M14" s="144"/>
      <c r="N14" s="145">
        <v>721252921</v>
      </c>
      <c r="O14" s="145">
        <v>702885083</v>
      </c>
      <c r="P14" s="145">
        <v>698170929</v>
      </c>
    </row>
    <row r="15" spans="2:16" ht="13.5" thickTop="1" x14ac:dyDescent="0.2">
      <c r="B15" s="92"/>
      <c r="C15" s="141"/>
      <c r="D15" s="141"/>
      <c r="E15" s="141"/>
      <c r="I15" s="144"/>
      <c r="J15" s="144"/>
      <c r="K15" s="144"/>
      <c r="L15" s="144"/>
      <c r="M15" s="14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44"/>
      <c r="J16" s="144"/>
      <c r="K16" s="144"/>
      <c r="L16" s="144"/>
      <c r="M16" s="144"/>
      <c r="N16" s="144"/>
      <c r="O16" s="144"/>
      <c r="P16" s="144"/>
    </row>
    <row r="17" spans="2:16" x14ac:dyDescent="0.2">
      <c r="B17" s="92"/>
      <c r="C17" s="141"/>
      <c r="D17" s="141"/>
      <c r="E17" s="141"/>
      <c r="I17" s="199" t="s">
        <v>298</v>
      </c>
      <c r="J17" s="199"/>
      <c r="K17" s="199"/>
      <c r="L17" s="199"/>
      <c r="M17" s="199"/>
      <c r="N17" s="199"/>
      <c r="O17" s="199"/>
      <c r="P17" s="199"/>
    </row>
    <row r="18" spans="2:16" x14ac:dyDescent="0.2">
      <c r="B18" s="97" t="s">
        <v>272</v>
      </c>
      <c r="C18" s="139">
        <f>AVERAGE(C6,795300837)</f>
        <v>800322500</v>
      </c>
      <c r="D18" s="139">
        <f>AVERAGE(C6,D6)</f>
        <v>808102194.5</v>
      </c>
      <c r="E18" s="139">
        <f>AVERAGE(D6,E6)</f>
        <v>814040177</v>
      </c>
      <c r="I18" s="144"/>
      <c r="J18" s="144"/>
      <c r="K18" s="144"/>
      <c r="L18" s="144"/>
      <c r="M18" s="144"/>
      <c r="N18" s="144"/>
      <c r="O18" s="144"/>
      <c r="P18" s="144"/>
    </row>
    <row r="19" spans="2:16" x14ac:dyDescent="0.2">
      <c r="B19" s="97" t="s">
        <v>273</v>
      </c>
      <c r="C19" s="140">
        <f>AVERAGE(C7,-381813558)</f>
        <v>-382505712.5</v>
      </c>
      <c r="D19" s="140">
        <f>AVERAGE(C7,D7)</f>
        <v>-384081565</v>
      </c>
      <c r="E19" s="140">
        <f>AVERAGE(D7,E7)</f>
        <v>-383218951.5</v>
      </c>
      <c r="I19" s="144"/>
      <c r="J19" s="98" t="s">
        <v>291</v>
      </c>
      <c r="K19" s="144"/>
      <c r="L19" s="144"/>
      <c r="M19" s="144"/>
      <c r="N19" s="145">
        <v>189161</v>
      </c>
      <c r="O19" s="145">
        <v>190056</v>
      </c>
      <c r="P19" s="145">
        <v>190498</v>
      </c>
    </row>
    <row r="20" spans="2:16" x14ac:dyDescent="0.2">
      <c r="B20" s="97" t="s">
        <v>274</v>
      </c>
      <c r="C20" s="139">
        <f>+C19+C18</f>
        <v>417816787.5</v>
      </c>
      <c r="D20" s="139">
        <f>+D19+D18</f>
        <v>424020629.5</v>
      </c>
      <c r="E20" s="139">
        <f>+E19+E18</f>
        <v>430821225.5</v>
      </c>
      <c r="I20" s="144"/>
      <c r="J20" s="98" t="s">
        <v>292</v>
      </c>
      <c r="K20" s="144"/>
      <c r="L20" s="144"/>
      <c r="M20" s="144"/>
      <c r="N20" s="145">
        <v>26277</v>
      </c>
      <c r="O20" s="145">
        <v>26472</v>
      </c>
      <c r="P20" s="145">
        <v>26571</v>
      </c>
    </row>
    <row r="21" spans="2:16" x14ac:dyDescent="0.2">
      <c r="B21" s="97" t="s">
        <v>275</v>
      </c>
      <c r="C21" s="139">
        <f>AVERAGE(C9,-3997069)</f>
        <v>-3951700</v>
      </c>
      <c r="D21" s="139">
        <f>AVERAGE(C9,D9)</f>
        <v>-3906331</v>
      </c>
      <c r="E21" s="139">
        <f>AVERAGE(D9,E9)</f>
        <v>-3905857</v>
      </c>
      <c r="I21" s="144"/>
      <c r="J21" s="98" t="s">
        <v>293</v>
      </c>
      <c r="K21" s="144"/>
      <c r="L21" s="144"/>
      <c r="M21" s="144"/>
      <c r="N21" s="145">
        <v>486</v>
      </c>
      <c r="O21" s="145">
        <v>488</v>
      </c>
      <c r="P21" s="145">
        <v>490</v>
      </c>
    </row>
    <row r="22" spans="2:16" x14ac:dyDescent="0.2">
      <c r="B22" s="97" t="s">
        <v>276</v>
      </c>
      <c r="C22" s="139">
        <v>0</v>
      </c>
      <c r="D22" s="139">
        <v>0</v>
      </c>
      <c r="E22" s="139">
        <v>0</v>
      </c>
      <c r="I22" s="144"/>
      <c r="J22" s="98" t="s">
        <v>294</v>
      </c>
      <c r="K22" s="144"/>
      <c r="L22" s="144"/>
      <c r="M22" s="144"/>
      <c r="N22" s="145">
        <v>8</v>
      </c>
      <c r="O22" s="145">
        <v>8</v>
      </c>
      <c r="P22" s="145">
        <v>8</v>
      </c>
    </row>
    <row r="23" spans="2:16" x14ac:dyDescent="0.2">
      <c r="B23" s="97" t="s">
        <v>277</v>
      </c>
      <c r="C23" s="140">
        <f>+C11</f>
        <v>-75320108</v>
      </c>
      <c r="D23" s="140">
        <f>+D11</f>
        <v>-75263362</v>
      </c>
      <c r="E23" s="140">
        <f>+E11</f>
        <v>-76096889</v>
      </c>
      <c r="I23" s="144"/>
      <c r="J23" s="98" t="s">
        <v>295</v>
      </c>
      <c r="K23" s="144"/>
      <c r="L23" s="144"/>
      <c r="M23" s="144"/>
      <c r="N23" s="145">
        <v>198</v>
      </c>
      <c r="O23" s="145">
        <v>199</v>
      </c>
      <c r="P23" s="145">
        <v>200</v>
      </c>
    </row>
    <row r="24" spans="2:16" x14ac:dyDescent="0.2">
      <c r="B24" s="97" t="s">
        <v>278</v>
      </c>
      <c r="C24" s="139">
        <f>SUM(C20:C23)</f>
        <v>338544979.5</v>
      </c>
      <c r="D24" s="139">
        <f>SUM(D20:D23)</f>
        <v>344850936.5</v>
      </c>
      <c r="E24" s="139">
        <f>SUM(E20:E23)</f>
        <v>350818479.5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40">
        <f>AVERAGE(C13,4342823)</f>
        <v>4194638.5</v>
      </c>
      <c r="D25" s="140">
        <f>AVERAGE(C13,D13)</f>
        <v>2023227</v>
      </c>
      <c r="E25" s="140">
        <f>AVERAGE(D13,E13)</f>
        <v>0</v>
      </c>
      <c r="N25" s="101"/>
      <c r="O25" s="101"/>
      <c r="P25" s="101"/>
    </row>
    <row r="26" spans="2:16" ht="13.5" thickBot="1" x14ac:dyDescent="0.25">
      <c r="B26" s="95" t="s">
        <v>282</v>
      </c>
      <c r="C26" s="131">
        <f>+C25+C24</f>
        <v>342739618</v>
      </c>
      <c r="D26" s="131">
        <f>+D25+D24</f>
        <v>346874163.5</v>
      </c>
      <c r="E26" s="131">
        <f>+E25+E24</f>
        <v>350818479.5</v>
      </c>
      <c r="N26" s="1"/>
      <c r="O26" s="1"/>
      <c r="P26" s="1"/>
    </row>
    <row r="27" spans="2:16" ht="13.5" thickTop="1" x14ac:dyDescent="0.2">
      <c r="C27" s="93"/>
      <c r="D27" s="93"/>
      <c r="E27" s="93"/>
      <c r="J27" s="137"/>
      <c r="N27" s="1"/>
      <c r="O27" s="1"/>
      <c r="P27" s="138"/>
    </row>
    <row r="28" spans="2:16" x14ac:dyDescent="0.2">
      <c r="B28" s="97" t="s">
        <v>283</v>
      </c>
      <c r="C28" s="141"/>
      <c r="D28" s="141"/>
      <c r="E28" s="141"/>
      <c r="N28" s="1"/>
      <c r="O28" s="1"/>
      <c r="P28" s="1"/>
    </row>
    <row r="29" spans="2:16" x14ac:dyDescent="0.2">
      <c r="B29" s="92"/>
      <c r="C29" s="141"/>
      <c r="D29" s="141"/>
      <c r="E29" s="141"/>
      <c r="N29" s="1"/>
      <c r="O29" s="1"/>
      <c r="P29" s="1"/>
    </row>
    <row r="30" spans="2:16" x14ac:dyDescent="0.2">
      <c r="B30" s="97" t="s">
        <v>272</v>
      </c>
      <c r="C30" s="142">
        <v>769643663</v>
      </c>
      <c r="D30" s="142">
        <v>775098198</v>
      </c>
      <c r="E30" s="132">
        <v>780275999</v>
      </c>
      <c r="N30" s="1"/>
      <c r="O30" s="1"/>
      <c r="P30" s="1"/>
    </row>
    <row r="31" spans="2:16" x14ac:dyDescent="0.2">
      <c r="B31" s="97" t="s">
        <v>273</v>
      </c>
      <c r="C31" s="143">
        <v>-375249586</v>
      </c>
      <c r="D31" s="143">
        <v>-376581987</v>
      </c>
      <c r="E31" s="140">
        <v>-377693604</v>
      </c>
      <c r="N31" s="101"/>
      <c r="O31" s="101"/>
      <c r="P31" s="101"/>
    </row>
    <row r="32" spans="2:16" x14ac:dyDescent="0.2">
      <c r="B32" s="97" t="s">
        <v>274</v>
      </c>
      <c r="C32" s="132">
        <f>+C31+C30</f>
        <v>394394077</v>
      </c>
      <c r="D32" s="132">
        <f>+D31+D30</f>
        <v>398516211</v>
      </c>
      <c r="E32" s="132">
        <f>+E31+E30</f>
        <v>402582395</v>
      </c>
    </row>
    <row r="33" spans="2:5" x14ac:dyDescent="0.2">
      <c r="B33" s="97" t="s">
        <v>275</v>
      </c>
      <c r="C33" s="142">
        <v>-4056124</v>
      </c>
      <c r="D33" s="132">
        <v>-4013411</v>
      </c>
      <c r="E33" s="142">
        <v>-3984824</v>
      </c>
    </row>
    <row r="34" spans="2:5" x14ac:dyDescent="0.2">
      <c r="B34" s="97" t="s">
        <v>276</v>
      </c>
      <c r="C34" s="132">
        <v>0</v>
      </c>
      <c r="D34" s="132">
        <v>0</v>
      </c>
      <c r="E34" s="132">
        <v>0</v>
      </c>
    </row>
    <row r="35" spans="2:5" x14ac:dyDescent="0.2">
      <c r="B35" s="97" t="s">
        <v>277</v>
      </c>
      <c r="C35" s="143">
        <v>-76023272</v>
      </c>
      <c r="D35" s="140">
        <v>-75931955</v>
      </c>
      <c r="E35" s="143">
        <v>-75831769</v>
      </c>
    </row>
    <row r="36" spans="2:5" x14ac:dyDescent="0.2">
      <c r="B36" s="97" t="s">
        <v>278</v>
      </c>
      <c r="C36" s="132">
        <f>SUM(C32:C35)</f>
        <v>314314681</v>
      </c>
      <c r="D36" s="132">
        <f>SUM(D32:D35)</f>
        <v>318570845</v>
      </c>
      <c r="E36" s="132">
        <f>SUM(E32:E35)</f>
        <v>322765802</v>
      </c>
    </row>
    <row r="37" spans="2:5" x14ac:dyDescent="0.2">
      <c r="B37" s="97" t="s">
        <v>279</v>
      </c>
      <c r="C37" s="142">
        <v>3708913</v>
      </c>
      <c r="D37" s="140">
        <v>0</v>
      </c>
      <c r="E37" s="142">
        <v>0</v>
      </c>
    </row>
    <row r="38" spans="2:5" ht="13.5" thickBot="1" x14ac:dyDescent="0.25">
      <c r="B38" s="95" t="s">
        <v>284</v>
      </c>
      <c r="C38" s="131">
        <f>+C37+C36</f>
        <v>318023594</v>
      </c>
      <c r="D38" s="135">
        <f>+D37+D36</f>
        <v>318570845</v>
      </c>
      <c r="E38" s="135">
        <f>+E37+E36</f>
        <v>322765802</v>
      </c>
    </row>
    <row r="39" spans="2:5" ht="13.5" thickTop="1" x14ac:dyDescent="0.2">
      <c r="C39" s="93"/>
      <c r="D39" s="93"/>
      <c r="E39" s="93"/>
    </row>
    <row r="40" spans="2:5" x14ac:dyDescent="0.2">
      <c r="B40" s="137"/>
      <c r="C40" s="130"/>
      <c r="D40" s="136"/>
      <c r="E40" s="136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2E257D-E275-4566-86B1-193DE7BA77D9}"/>
</file>

<file path=customXml/itemProps2.xml><?xml version="1.0" encoding="utf-8"?>
<ds:datastoreItem xmlns:ds="http://schemas.openxmlformats.org/officeDocument/2006/customXml" ds:itemID="{9642447F-CE9F-4FC4-AEF4-BF56D037E911}"/>
</file>

<file path=customXml/itemProps3.xml><?xml version="1.0" encoding="utf-8"?>
<ds:datastoreItem xmlns:ds="http://schemas.openxmlformats.org/officeDocument/2006/customXml" ds:itemID="{704C13B4-913E-4494-8413-1AE2382A45E8}"/>
</file>

<file path=customXml/itemProps4.xml><?xml version="1.0" encoding="utf-8"?>
<ds:datastoreItem xmlns:ds="http://schemas.openxmlformats.org/officeDocument/2006/customXml" ds:itemID="{25850E97-23F3-4E8B-BD53-973B45509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2019-02-05T21:31:22Z</cp:lastPrinted>
  <dcterms:created xsi:type="dcterms:W3CDTF">2004-02-03T00:32:55Z</dcterms:created>
  <dcterms:modified xsi:type="dcterms:W3CDTF">2019-04-22T14:51:49Z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