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C71FE7E9-63C5-496E-A95A-95C9F6917214}" xr6:coauthVersionLast="45" xr6:coauthVersionMax="45" xr10:uidLastSave="{00000000-0000-0000-0000-000000000000}"/>
  <bookViews>
    <workbookView xWindow="-120" yWindow="-120" windowWidth="29040" windowHeight="15840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Promo Adv Adj" sheetId="25" r:id="rId8"/>
    <sheet name=" Working Capital (AMA)" sheetId="10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8">' Working Capital (AMA)'!$A$1:$AD$641</definedName>
    <definedName name="_xlnm.Print_Area" localSheetId="2">'Dec. St. of Operations'!$A$1:$E$61</definedName>
    <definedName name="_xlnm.Print_Area" localSheetId="7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Sheet'!$A$1:$J$55</definedName>
    <definedName name="_xlnm.Print_Titles" localSheetId="8">' Working Capital (AMA)'!$A:$A,' Working Capital (AMA)'!$1:$9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31" i="100" l="1"/>
  <c r="Q631" i="100"/>
  <c r="P631" i="100"/>
  <c r="O631" i="100"/>
  <c r="N631" i="100"/>
  <c r="M631" i="100"/>
  <c r="L631" i="100"/>
  <c r="K631" i="100"/>
  <c r="J631" i="100"/>
  <c r="I631" i="100"/>
  <c r="H631" i="100"/>
  <c r="G631" i="100"/>
  <c r="F631" i="100"/>
  <c r="AF630" i="100"/>
  <c r="S630" i="100"/>
  <c r="AC630" i="100" s="1"/>
  <c r="AF629" i="100"/>
  <c r="S629" i="100"/>
  <c r="AF628" i="100"/>
  <c r="S628" i="100"/>
  <c r="AC628" i="100" s="1"/>
  <c r="AF627" i="100"/>
  <c r="S627" i="100"/>
  <c r="W627" i="100" s="1"/>
  <c r="AF626" i="100"/>
  <c r="S626" i="100"/>
  <c r="W626" i="100" s="1"/>
  <c r="AF625" i="100"/>
  <c r="S625" i="100"/>
  <c r="AF624" i="100"/>
  <c r="W624" i="100"/>
  <c r="S624" i="100"/>
  <c r="AC624" i="100" s="1"/>
  <c r="AF623" i="100"/>
  <c r="S623" i="100"/>
  <c r="AC623" i="100" s="1"/>
  <c r="AF622" i="100"/>
  <c r="S622" i="100"/>
  <c r="AC622" i="100" s="1"/>
  <c r="AF621" i="100"/>
  <c r="S621" i="100"/>
  <c r="AF620" i="100"/>
  <c r="S620" i="100"/>
  <c r="AF619" i="100"/>
  <c r="AF618" i="100"/>
  <c r="R618" i="100"/>
  <c r="Q618" i="100"/>
  <c r="P618" i="100"/>
  <c r="O618" i="100"/>
  <c r="N618" i="100"/>
  <c r="M618" i="100"/>
  <c r="L618" i="100"/>
  <c r="K618" i="100"/>
  <c r="J618" i="100"/>
  <c r="I618" i="100"/>
  <c r="H618" i="100"/>
  <c r="G618" i="100"/>
  <c r="F618" i="100"/>
  <c r="AF617" i="100"/>
  <c r="S617" i="100"/>
  <c r="AF616" i="100"/>
  <c r="S616" i="100"/>
  <c r="AF615" i="100"/>
  <c r="S615" i="100"/>
  <c r="AF614" i="100"/>
  <c r="S614" i="100"/>
  <c r="W614" i="100" s="1"/>
  <c r="AF613" i="100"/>
  <c r="S613" i="100"/>
  <c r="AF612" i="100"/>
  <c r="S612" i="100"/>
  <c r="AF611" i="100"/>
  <c r="S611" i="100"/>
  <c r="AF610" i="100"/>
  <c r="S610" i="100"/>
  <c r="W610" i="100" s="1"/>
  <c r="AF609" i="100"/>
  <c r="S609" i="100"/>
  <c r="AF608" i="100"/>
  <c r="S608" i="100"/>
  <c r="AF607" i="100"/>
  <c r="S607" i="100"/>
  <c r="AF606" i="100"/>
  <c r="S606" i="100"/>
  <c r="W606" i="100" s="1"/>
  <c r="AF605" i="100"/>
  <c r="S605" i="100"/>
  <c r="AF604" i="100"/>
  <c r="S604" i="100"/>
  <c r="AF603" i="100"/>
  <c r="S603" i="100"/>
  <c r="AF602" i="100"/>
  <c r="S602" i="100"/>
  <c r="W602" i="100" s="1"/>
  <c r="AF601" i="100"/>
  <c r="S601" i="100"/>
  <c r="AF600" i="100"/>
  <c r="S600" i="100"/>
  <c r="AC600" i="100" s="1"/>
  <c r="AF599" i="100"/>
  <c r="S599" i="100"/>
  <c r="AC599" i="100" s="1"/>
  <c r="AF598" i="100"/>
  <c r="AC598" i="100"/>
  <c r="S598" i="100"/>
  <c r="W598" i="100" s="1"/>
  <c r="AF597" i="100"/>
  <c r="S597" i="100"/>
  <c r="AF596" i="100"/>
  <c r="S596" i="100"/>
  <c r="AC596" i="100" s="1"/>
  <c r="AF595" i="100"/>
  <c r="S595" i="100"/>
  <c r="AC595" i="100" s="1"/>
  <c r="AF594" i="100"/>
  <c r="S594" i="100"/>
  <c r="W594" i="100" s="1"/>
  <c r="AF593" i="100"/>
  <c r="S593" i="100"/>
  <c r="AF592" i="100"/>
  <c r="S592" i="100"/>
  <c r="AC592" i="100" s="1"/>
  <c r="AF591" i="100"/>
  <c r="S591" i="100"/>
  <c r="W591" i="100" s="1"/>
  <c r="AF590" i="100"/>
  <c r="S590" i="100"/>
  <c r="W590" i="100" s="1"/>
  <c r="AF589" i="100"/>
  <c r="S589" i="100"/>
  <c r="AF588" i="100"/>
  <c r="S588" i="100"/>
  <c r="AC588" i="100" s="1"/>
  <c r="AF587" i="100"/>
  <c r="AC587" i="100"/>
  <c r="S587" i="100"/>
  <c r="W587" i="100" s="1"/>
  <c r="AF586" i="100"/>
  <c r="S586" i="100"/>
  <c r="W586" i="100" s="1"/>
  <c r="AF585" i="100"/>
  <c r="S585" i="100"/>
  <c r="AF584" i="100"/>
  <c r="S584" i="100"/>
  <c r="AC584" i="100" s="1"/>
  <c r="AF583" i="100"/>
  <c r="S583" i="100"/>
  <c r="W583" i="100" s="1"/>
  <c r="AF582" i="100"/>
  <c r="S582" i="100"/>
  <c r="AF581" i="100"/>
  <c r="S581" i="100"/>
  <c r="AF580" i="100"/>
  <c r="W580" i="100"/>
  <c r="S580" i="100"/>
  <c r="AC580" i="100" s="1"/>
  <c r="AF579" i="100"/>
  <c r="S579" i="100"/>
  <c r="AC579" i="100" s="1"/>
  <c r="AF578" i="100"/>
  <c r="S578" i="100"/>
  <c r="AF577" i="100"/>
  <c r="S577" i="100"/>
  <c r="AF576" i="100"/>
  <c r="S576" i="100"/>
  <c r="AC576" i="100" s="1"/>
  <c r="AF575" i="100"/>
  <c r="S575" i="100"/>
  <c r="AF574" i="100"/>
  <c r="S574" i="100"/>
  <c r="W574" i="100" s="1"/>
  <c r="AF573" i="100"/>
  <c r="S573" i="100"/>
  <c r="AF572" i="100"/>
  <c r="S572" i="100"/>
  <c r="AF571" i="100"/>
  <c r="S571" i="100"/>
  <c r="AF570" i="100"/>
  <c r="S570" i="100"/>
  <c r="W570" i="100" s="1"/>
  <c r="AF569" i="100"/>
  <c r="S569" i="100"/>
  <c r="AF568" i="100"/>
  <c r="S568" i="100"/>
  <c r="AC568" i="100" s="1"/>
  <c r="AF567" i="100"/>
  <c r="S567" i="100"/>
  <c r="AC567" i="100" s="1"/>
  <c r="AF566" i="100"/>
  <c r="S566" i="100"/>
  <c r="W566" i="100" s="1"/>
  <c r="AF565" i="100"/>
  <c r="S565" i="100"/>
  <c r="AF564" i="100"/>
  <c r="S564" i="100"/>
  <c r="AC564" i="100" s="1"/>
  <c r="AF563" i="100"/>
  <c r="AC563" i="100"/>
  <c r="S563" i="100"/>
  <c r="W563" i="100" s="1"/>
  <c r="AF562" i="100"/>
  <c r="S562" i="100"/>
  <c r="W562" i="100" s="1"/>
  <c r="AF561" i="100"/>
  <c r="S561" i="100"/>
  <c r="AF560" i="100"/>
  <c r="S560" i="100"/>
  <c r="AC560" i="100" s="1"/>
  <c r="AF559" i="100"/>
  <c r="S559" i="100"/>
  <c r="W559" i="100" s="1"/>
  <c r="AF558" i="100"/>
  <c r="S558" i="100"/>
  <c r="AF557" i="100"/>
  <c r="S557" i="100"/>
  <c r="AF556" i="100"/>
  <c r="S556" i="100"/>
  <c r="AC556" i="100" s="1"/>
  <c r="AF555" i="100"/>
  <c r="S555" i="100"/>
  <c r="AF554" i="100"/>
  <c r="S554" i="100"/>
  <c r="W554" i="100" s="1"/>
  <c r="AF553" i="100"/>
  <c r="S553" i="100"/>
  <c r="AF552" i="100"/>
  <c r="S552" i="100"/>
  <c r="AF551" i="100"/>
  <c r="AF550" i="100"/>
  <c r="R550" i="100"/>
  <c r="Q550" i="100"/>
  <c r="P550" i="100"/>
  <c r="O550" i="100"/>
  <c r="N550" i="100"/>
  <c r="M550" i="100"/>
  <c r="L550" i="100"/>
  <c r="K550" i="100"/>
  <c r="J550" i="100"/>
  <c r="I550" i="100"/>
  <c r="H550" i="100"/>
  <c r="G550" i="100"/>
  <c r="F550" i="100"/>
  <c r="S549" i="100"/>
  <c r="V549" i="100" s="1"/>
  <c r="S548" i="100"/>
  <c r="V548" i="100" s="1"/>
  <c r="AB547" i="100"/>
  <c r="S547" i="100"/>
  <c r="V547" i="100" s="1"/>
  <c r="AD547" i="100" s="1"/>
  <c r="S546" i="100"/>
  <c r="V546" i="100" s="1"/>
  <c r="AD546" i="100" s="1"/>
  <c r="S545" i="100"/>
  <c r="V545" i="100" s="1"/>
  <c r="S544" i="100"/>
  <c r="V544" i="100" s="1"/>
  <c r="AD544" i="100" s="1"/>
  <c r="S543" i="100"/>
  <c r="V543" i="100" s="1"/>
  <c r="AF542" i="100"/>
  <c r="Z542" i="100"/>
  <c r="Y542" i="100"/>
  <c r="S542" i="100"/>
  <c r="X542" i="100" s="1"/>
  <c r="AA542" i="100" s="1"/>
  <c r="AF541" i="100"/>
  <c r="S541" i="100"/>
  <c r="X541" i="100" s="1"/>
  <c r="AF540" i="100"/>
  <c r="S540" i="100"/>
  <c r="AB540" i="100" s="1"/>
  <c r="AF539" i="100"/>
  <c r="Z539" i="100"/>
  <c r="S539" i="100"/>
  <c r="X539" i="100" s="1"/>
  <c r="AF538" i="100"/>
  <c r="X538" i="100"/>
  <c r="Z538" i="100" s="1"/>
  <c r="S538" i="100"/>
  <c r="AF537" i="100"/>
  <c r="Z537" i="100"/>
  <c r="S537" i="100"/>
  <c r="X537" i="100" s="1"/>
  <c r="AF536" i="100"/>
  <c r="S536" i="100"/>
  <c r="X536" i="100" s="1"/>
  <c r="Z536" i="100" s="1"/>
  <c r="AF535" i="100"/>
  <c r="S535" i="100"/>
  <c r="X535" i="100" s="1"/>
  <c r="Z535" i="100" s="1"/>
  <c r="AF534" i="100"/>
  <c r="Y534" i="100"/>
  <c r="S534" i="100"/>
  <c r="X534" i="100" s="1"/>
  <c r="AF533" i="100"/>
  <c r="S533" i="100"/>
  <c r="AA533" i="100" s="1"/>
  <c r="AF532" i="100"/>
  <c r="Z532" i="100"/>
  <c r="Y532" i="100"/>
  <c r="S532" i="100"/>
  <c r="X532" i="100" s="1"/>
  <c r="AF531" i="100"/>
  <c r="S531" i="100"/>
  <c r="AB531" i="100" s="1"/>
  <c r="AF530" i="100"/>
  <c r="S530" i="100"/>
  <c r="AB530" i="100" s="1"/>
  <c r="AF529" i="100"/>
  <c r="S529" i="100"/>
  <c r="X529" i="100" s="1"/>
  <c r="AF528" i="100"/>
  <c r="AF527" i="100"/>
  <c r="R527" i="100"/>
  <c r="Q527" i="100"/>
  <c r="P527" i="100"/>
  <c r="O527" i="100"/>
  <c r="N527" i="100"/>
  <c r="M527" i="100"/>
  <c r="L527" i="100"/>
  <c r="K527" i="100"/>
  <c r="J527" i="100"/>
  <c r="I527" i="100"/>
  <c r="H527" i="100"/>
  <c r="G527" i="100"/>
  <c r="F527" i="100"/>
  <c r="AF526" i="100"/>
  <c r="S526" i="100"/>
  <c r="X526" i="100" s="1"/>
  <c r="S525" i="100"/>
  <c r="V525" i="100" s="1"/>
  <c r="S524" i="100"/>
  <c r="V524" i="100" s="1"/>
  <c r="AF523" i="100"/>
  <c r="S523" i="100"/>
  <c r="X523" i="100" s="1"/>
  <c r="AF522" i="100"/>
  <c r="S522" i="100"/>
  <c r="AB522" i="100" s="1"/>
  <c r="AF521" i="100"/>
  <c r="S521" i="100"/>
  <c r="AB521" i="100" s="1"/>
  <c r="AF520" i="100"/>
  <c r="S520" i="100"/>
  <c r="X520" i="100" s="1"/>
  <c r="AF519" i="100"/>
  <c r="AB519" i="100"/>
  <c r="S519" i="100"/>
  <c r="X519" i="100" s="1"/>
  <c r="AF518" i="100"/>
  <c r="S518" i="100"/>
  <c r="AB518" i="100" s="1"/>
  <c r="AF517" i="100"/>
  <c r="S517" i="100"/>
  <c r="AB517" i="100" s="1"/>
  <c r="AD516" i="100"/>
  <c r="AF516" i="100" s="1"/>
  <c r="S516" i="100"/>
  <c r="AB516" i="100" s="1"/>
  <c r="AD515" i="100"/>
  <c r="AF515" i="100" s="1"/>
  <c r="S515" i="100"/>
  <c r="AB515" i="100" s="1"/>
  <c r="AD514" i="100"/>
  <c r="AF514" i="100" s="1"/>
  <c r="S514" i="100"/>
  <c r="X514" i="100" s="1"/>
  <c r="AD513" i="100"/>
  <c r="AF513" i="100" s="1"/>
  <c r="S513" i="100"/>
  <c r="AB513" i="100" s="1"/>
  <c r="S512" i="100"/>
  <c r="V512" i="100" s="1"/>
  <c r="S511" i="100"/>
  <c r="V511" i="100" s="1"/>
  <c r="S510" i="100"/>
  <c r="V510" i="100" s="1"/>
  <c r="S509" i="100"/>
  <c r="V509" i="100" s="1"/>
  <c r="S508" i="100"/>
  <c r="V508" i="100" s="1"/>
  <c r="AF507" i="100"/>
  <c r="Z507" i="100"/>
  <c r="Y507" i="100"/>
  <c r="S507" i="100"/>
  <c r="X507" i="100" s="1"/>
  <c r="AF506" i="100"/>
  <c r="Z506" i="100"/>
  <c r="Y506" i="100"/>
  <c r="S506" i="100"/>
  <c r="X506" i="100" s="1"/>
  <c r="AF505" i="100"/>
  <c r="S505" i="100"/>
  <c r="X505" i="100" s="1"/>
  <c r="AF504" i="100"/>
  <c r="S504" i="100"/>
  <c r="X504" i="100" s="1"/>
  <c r="AF503" i="100"/>
  <c r="Z503" i="100"/>
  <c r="Y503" i="100"/>
  <c r="S503" i="100"/>
  <c r="X503" i="100" s="1"/>
  <c r="AF502" i="100"/>
  <c r="S502" i="100"/>
  <c r="AF501" i="100"/>
  <c r="S501" i="100"/>
  <c r="X501" i="100" s="1"/>
  <c r="S500" i="100"/>
  <c r="V500" i="100" s="1"/>
  <c r="AD500" i="100" s="1"/>
  <c r="AF500" i="100" s="1"/>
  <c r="S499" i="100"/>
  <c r="V499" i="100" s="1"/>
  <c r="S498" i="100"/>
  <c r="V498" i="100" s="1"/>
  <c r="S497" i="100"/>
  <c r="V497" i="100" s="1"/>
  <c r="V496" i="100"/>
  <c r="AD496" i="100" s="1"/>
  <c r="AF496" i="100" s="1"/>
  <c r="S496" i="100"/>
  <c r="S495" i="100"/>
  <c r="V495" i="100" s="1"/>
  <c r="AF494" i="100"/>
  <c r="AF493" i="100"/>
  <c r="R493" i="100"/>
  <c r="Q493" i="100"/>
  <c r="P493" i="100"/>
  <c r="O493" i="100"/>
  <c r="N493" i="100"/>
  <c r="M493" i="100"/>
  <c r="L493" i="100"/>
  <c r="K493" i="100"/>
  <c r="J493" i="100"/>
  <c r="I493" i="100"/>
  <c r="H493" i="100"/>
  <c r="G493" i="100"/>
  <c r="F493" i="100"/>
  <c r="AD492" i="100"/>
  <c r="AF492" i="100" s="1"/>
  <c r="S492" i="100"/>
  <c r="X492" i="100" s="1"/>
  <c r="AD491" i="100"/>
  <c r="AF491" i="100" s="1"/>
  <c r="S491" i="100"/>
  <c r="X491" i="100" s="1"/>
  <c r="AD490" i="100"/>
  <c r="AF490" i="100" s="1"/>
  <c r="X490" i="100"/>
  <c r="S490" i="100"/>
  <c r="AD489" i="100"/>
  <c r="AF489" i="100" s="1"/>
  <c r="S489" i="100"/>
  <c r="X489" i="100" s="1"/>
  <c r="AB489" i="100" s="1"/>
  <c r="AD488" i="100"/>
  <c r="AF488" i="100" s="1"/>
  <c r="S488" i="100"/>
  <c r="X488" i="100" s="1"/>
  <c r="AB488" i="100" s="1"/>
  <c r="AD487" i="100"/>
  <c r="AF487" i="100" s="1"/>
  <c r="S487" i="100"/>
  <c r="X487" i="100" s="1"/>
  <c r="AB487" i="100" s="1"/>
  <c r="AD486" i="100"/>
  <c r="AF486" i="100" s="1"/>
  <c r="S486" i="100"/>
  <c r="X486" i="100" s="1"/>
  <c r="AB486" i="100" s="1"/>
  <c r="AD485" i="100"/>
  <c r="AF485" i="100" s="1"/>
  <c r="S485" i="100"/>
  <c r="X485" i="100" s="1"/>
  <c r="AB485" i="100" s="1"/>
  <c r="AD484" i="100"/>
  <c r="AF484" i="100" s="1"/>
  <c r="S484" i="100"/>
  <c r="X484" i="100" s="1"/>
  <c r="AB484" i="100" s="1"/>
  <c r="AD483" i="100"/>
  <c r="AF483" i="100" s="1"/>
  <c r="S483" i="100"/>
  <c r="X483" i="100" s="1"/>
  <c r="AB483" i="100" s="1"/>
  <c r="AD482" i="100"/>
  <c r="AF482" i="100" s="1"/>
  <c r="S482" i="100"/>
  <c r="X482" i="100" s="1"/>
  <c r="AB482" i="100" s="1"/>
  <c r="AD481" i="100"/>
  <c r="AF481" i="100" s="1"/>
  <c r="S481" i="100"/>
  <c r="X481" i="100" s="1"/>
  <c r="AB481" i="100" s="1"/>
  <c r="AD480" i="100"/>
  <c r="AF480" i="100" s="1"/>
  <c r="S480" i="100"/>
  <c r="X480" i="100" s="1"/>
  <c r="AB480" i="100" s="1"/>
  <c r="AD479" i="100"/>
  <c r="AF479" i="100" s="1"/>
  <c r="S479" i="100"/>
  <c r="X479" i="100" s="1"/>
  <c r="AB479" i="100" s="1"/>
  <c r="AF478" i="100"/>
  <c r="S478" i="100"/>
  <c r="X478" i="100" s="1"/>
  <c r="AB478" i="100" s="1"/>
  <c r="S477" i="100"/>
  <c r="V477" i="100" s="1"/>
  <c r="S476" i="100"/>
  <c r="V476" i="100" s="1"/>
  <c r="S475" i="100"/>
  <c r="V475" i="100" s="1"/>
  <c r="S474" i="100"/>
  <c r="V474" i="100" s="1"/>
  <c r="S473" i="100"/>
  <c r="V473" i="100" s="1"/>
  <c r="S472" i="100"/>
  <c r="V472" i="100" s="1"/>
  <c r="S471" i="100"/>
  <c r="V471" i="100" s="1"/>
  <c r="S470" i="100"/>
  <c r="V470" i="100" s="1"/>
  <c r="S469" i="100"/>
  <c r="V469" i="100" s="1"/>
  <c r="S468" i="100"/>
  <c r="V468" i="100" s="1"/>
  <c r="S467" i="100"/>
  <c r="V467" i="100" s="1"/>
  <c r="S466" i="100"/>
  <c r="V466" i="100" s="1"/>
  <c r="V465" i="100"/>
  <c r="AD465" i="100" s="1"/>
  <c r="S465" i="100"/>
  <c r="S464" i="100"/>
  <c r="V464" i="100" s="1"/>
  <c r="AD464" i="100" s="1"/>
  <c r="AD463" i="100"/>
  <c r="AF463" i="100" s="1"/>
  <c r="S463" i="100"/>
  <c r="V463" i="100" s="1"/>
  <c r="S462" i="100"/>
  <c r="V462" i="100" s="1"/>
  <c r="S461" i="100"/>
  <c r="V461" i="100" s="1"/>
  <c r="AD461" i="100" s="1"/>
  <c r="S460" i="100"/>
  <c r="V460" i="100" s="1"/>
  <c r="AD460" i="100" s="1"/>
  <c r="S459" i="100"/>
  <c r="V459" i="100" s="1"/>
  <c r="AD459" i="100" s="1"/>
  <c r="AF459" i="100" s="1"/>
  <c r="S458" i="100"/>
  <c r="V458" i="100" s="1"/>
  <c r="S457" i="100"/>
  <c r="V457" i="100" s="1"/>
  <c r="S456" i="100"/>
  <c r="V456" i="100" s="1"/>
  <c r="S455" i="100"/>
  <c r="V455" i="100" s="1"/>
  <c r="S454" i="100"/>
  <c r="V454" i="100" s="1"/>
  <c r="S453" i="100"/>
  <c r="V453" i="100" s="1"/>
  <c r="S452" i="100"/>
  <c r="V452" i="100" s="1"/>
  <c r="S451" i="100"/>
  <c r="V451" i="100" s="1"/>
  <c r="S450" i="100"/>
  <c r="V450" i="100" s="1"/>
  <c r="V449" i="100"/>
  <c r="AD449" i="100" s="1"/>
  <c r="AF449" i="100" s="1"/>
  <c r="S449" i="100"/>
  <c r="S448" i="100"/>
  <c r="V448" i="100" s="1"/>
  <c r="S447" i="100"/>
  <c r="V447" i="100" s="1"/>
  <c r="S446" i="100"/>
  <c r="V446" i="100" s="1"/>
  <c r="S445" i="100"/>
  <c r="V445" i="100" s="1"/>
  <c r="AD445" i="100" s="1"/>
  <c r="AF445" i="100" s="1"/>
  <c r="S444" i="100"/>
  <c r="V444" i="100" s="1"/>
  <c r="S443" i="100"/>
  <c r="V443" i="100" s="1"/>
  <c r="S442" i="100"/>
  <c r="V442" i="100" s="1"/>
  <c r="AF441" i="100"/>
  <c r="S441" i="100"/>
  <c r="X441" i="100" s="1"/>
  <c r="AB441" i="100" s="1"/>
  <c r="AF440" i="100"/>
  <c r="S440" i="100"/>
  <c r="X440" i="100" s="1"/>
  <c r="AB440" i="100" s="1"/>
  <c r="AF439" i="100"/>
  <c r="S439" i="100"/>
  <c r="W439" i="100" s="1"/>
  <c r="AC439" i="100" s="1"/>
  <c r="S438" i="100"/>
  <c r="V438" i="100" s="1"/>
  <c r="S437" i="100"/>
  <c r="AD437" i="100" s="1"/>
  <c r="S436" i="100"/>
  <c r="AD436" i="100" s="1"/>
  <c r="S435" i="100"/>
  <c r="AD435" i="100" s="1"/>
  <c r="S434" i="100"/>
  <c r="V434" i="100" s="1"/>
  <c r="S433" i="100"/>
  <c r="V433" i="100" s="1"/>
  <c r="AD433" i="100" s="1"/>
  <c r="AF433" i="100" s="1"/>
  <c r="S432" i="100"/>
  <c r="V432" i="100" s="1"/>
  <c r="S431" i="100"/>
  <c r="V431" i="100" s="1"/>
  <c r="S430" i="100"/>
  <c r="V430" i="100" s="1"/>
  <c r="S429" i="100"/>
  <c r="V429" i="100" s="1"/>
  <c r="AD429" i="100" s="1"/>
  <c r="AF429" i="100" s="1"/>
  <c r="S428" i="100"/>
  <c r="V428" i="100" s="1"/>
  <c r="S427" i="100"/>
  <c r="V427" i="100" s="1"/>
  <c r="S426" i="100"/>
  <c r="V426" i="100" s="1"/>
  <c r="S425" i="100"/>
  <c r="V425" i="100" s="1"/>
  <c r="AD425" i="100" s="1"/>
  <c r="AF425" i="100" s="1"/>
  <c r="S424" i="100"/>
  <c r="V424" i="100" s="1"/>
  <c r="S423" i="100"/>
  <c r="V423" i="100" s="1"/>
  <c r="S422" i="100"/>
  <c r="V422" i="100" s="1"/>
  <c r="S421" i="100"/>
  <c r="V421" i="100" s="1"/>
  <c r="AD421" i="100" s="1"/>
  <c r="AF421" i="100" s="1"/>
  <c r="S420" i="100"/>
  <c r="V420" i="100" s="1"/>
  <c r="V419" i="100"/>
  <c r="S419" i="100"/>
  <c r="S418" i="100"/>
  <c r="S417" i="100"/>
  <c r="V417" i="100" s="1"/>
  <c r="AD417" i="100" s="1"/>
  <c r="AF417" i="100" s="1"/>
  <c r="AF416" i="100"/>
  <c r="AF415" i="100"/>
  <c r="AF414" i="100"/>
  <c r="AF413" i="100"/>
  <c r="R413" i="100"/>
  <c r="Q413" i="100"/>
  <c r="P413" i="100"/>
  <c r="O413" i="100"/>
  <c r="N413" i="100"/>
  <c r="M413" i="100"/>
  <c r="L413" i="100"/>
  <c r="K413" i="100"/>
  <c r="J413" i="100"/>
  <c r="I413" i="100"/>
  <c r="H413" i="100"/>
  <c r="G413" i="100"/>
  <c r="F413" i="100"/>
  <c r="S412" i="100"/>
  <c r="V412" i="100" s="1"/>
  <c r="S411" i="100"/>
  <c r="V411" i="100" s="1"/>
  <c r="S410" i="100"/>
  <c r="V410" i="100" s="1"/>
  <c r="S409" i="100"/>
  <c r="AF408" i="100"/>
  <c r="AF407" i="100"/>
  <c r="R407" i="100"/>
  <c r="Q407" i="100"/>
  <c r="Q415" i="100" s="1"/>
  <c r="P407" i="100"/>
  <c r="O407" i="100"/>
  <c r="N407" i="100"/>
  <c r="M407" i="100"/>
  <c r="M415" i="100" s="1"/>
  <c r="L407" i="100"/>
  <c r="K407" i="100"/>
  <c r="J407" i="100"/>
  <c r="I407" i="100"/>
  <c r="I415" i="100" s="1"/>
  <c r="H407" i="100"/>
  <c r="G407" i="100"/>
  <c r="F407" i="100"/>
  <c r="AF406" i="100"/>
  <c r="S406" i="100"/>
  <c r="AF405" i="100"/>
  <c r="AF404" i="100"/>
  <c r="X404" i="100"/>
  <c r="S404" i="100"/>
  <c r="AB404" i="100" s="1"/>
  <c r="AF403" i="100"/>
  <c r="S403" i="100"/>
  <c r="AF402" i="100"/>
  <c r="S402" i="100"/>
  <c r="AB402" i="100" s="1"/>
  <c r="AF401" i="100"/>
  <c r="S401" i="100"/>
  <c r="AB401" i="100" s="1"/>
  <c r="AF400" i="100"/>
  <c r="S400" i="100"/>
  <c r="AF399" i="100"/>
  <c r="S399" i="100"/>
  <c r="AB399" i="100" s="1"/>
  <c r="AD398" i="100"/>
  <c r="AF398" i="100" s="1"/>
  <c r="S397" i="100"/>
  <c r="V397" i="100" s="1"/>
  <c r="S396" i="100"/>
  <c r="V396" i="100" s="1"/>
  <c r="S395" i="100"/>
  <c r="V395" i="100" s="1"/>
  <c r="V394" i="100"/>
  <c r="S394" i="100"/>
  <c r="S393" i="100"/>
  <c r="V393" i="100" s="1"/>
  <c r="S392" i="100"/>
  <c r="V392" i="100" s="1"/>
  <c r="S391" i="100"/>
  <c r="V391" i="100" s="1"/>
  <c r="S390" i="100"/>
  <c r="V390" i="100" s="1"/>
  <c r="S389" i="100"/>
  <c r="V389" i="100" s="1"/>
  <c r="S388" i="100"/>
  <c r="V388" i="100" s="1"/>
  <c r="S387" i="100"/>
  <c r="V387" i="100" s="1"/>
  <c r="V386" i="100"/>
  <c r="S386" i="100"/>
  <c r="S385" i="100"/>
  <c r="V385" i="100" s="1"/>
  <c r="AF384" i="100"/>
  <c r="AF383" i="100"/>
  <c r="S383" i="100"/>
  <c r="AC383" i="100" s="1"/>
  <c r="AF382" i="100"/>
  <c r="S382" i="100"/>
  <c r="AC382" i="100" s="1"/>
  <c r="AF381" i="100"/>
  <c r="AF380" i="100"/>
  <c r="R380" i="100"/>
  <c r="Q380" i="100"/>
  <c r="P380" i="100"/>
  <c r="O380" i="100"/>
  <c r="N380" i="100"/>
  <c r="M380" i="100"/>
  <c r="L380" i="100"/>
  <c r="K380" i="100"/>
  <c r="J380" i="100"/>
  <c r="I380" i="100"/>
  <c r="H380" i="100"/>
  <c r="G380" i="100"/>
  <c r="F380" i="100"/>
  <c r="AF379" i="100"/>
  <c r="S379" i="100"/>
  <c r="AC379" i="100" s="1"/>
  <c r="AF378" i="100"/>
  <c r="S378" i="100"/>
  <c r="AC378" i="100" s="1"/>
  <c r="AF377" i="100"/>
  <c r="S377" i="100"/>
  <c r="AC377" i="100" s="1"/>
  <c r="AF376" i="100"/>
  <c r="S376" i="100"/>
  <c r="W376" i="100" s="1"/>
  <c r="AF375" i="100"/>
  <c r="S375" i="100"/>
  <c r="AF374" i="100"/>
  <c r="S374" i="100"/>
  <c r="AC374" i="100" s="1"/>
  <c r="AF373" i="100"/>
  <c r="S373" i="100"/>
  <c r="AC373" i="100" s="1"/>
  <c r="AF372" i="100"/>
  <c r="S372" i="100"/>
  <c r="AF371" i="100"/>
  <c r="S371" i="100"/>
  <c r="AC371" i="100" s="1"/>
  <c r="AF370" i="100"/>
  <c r="S370" i="100"/>
  <c r="AC370" i="100" s="1"/>
  <c r="AF369" i="100"/>
  <c r="S369" i="100"/>
  <c r="AF368" i="100"/>
  <c r="S368" i="100"/>
  <c r="W368" i="100" s="1"/>
  <c r="AF367" i="100"/>
  <c r="S367" i="100"/>
  <c r="W367" i="100" s="1"/>
  <c r="AF366" i="100"/>
  <c r="AF365" i="100"/>
  <c r="R365" i="100"/>
  <c r="Q365" i="100"/>
  <c r="P365" i="100"/>
  <c r="O365" i="100"/>
  <c r="N365" i="100"/>
  <c r="M365" i="100"/>
  <c r="L365" i="100"/>
  <c r="K365" i="100"/>
  <c r="J365" i="100"/>
  <c r="I365" i="100"/>
  <c r="H365" i="100"/>
  <c r="G365" i="100"/>
  <c r="F365" i="100"/>
  <c r="AF364" i="100"/>
  <c r="S364" i="100"/>
  <c r="W364" i="100" s="1"/>
  <c r="AF363" i="100"/>
  <c r="S363" i="100"/>
  <c r="AF362" i="100"/>
  <c r="S362" i="100"/>
  <c r="AC362" i="100" s="1"/>
  <c r="AF361" i="100"/>
  <c r="S361" i="100"/>
  <c r="AC361" i="100" s="1"/>
  <c r="AF360" i="100"/>
  <c r="S360" i="100"/>
  <c r="AC360" i="100" s="1"/>
  <c r="AF359" i="100"/>
  <c r="S359" i="100"/>
  <c r="AC359" i="100" s="1"/>
  <c r="AF358" i="100"/>
  <c r="S358" i="100"/>
  <c r="AC358" i="100" s="1"/>
  <c r="AF357" i="100"/>
  <c r="S357" i="100"/>
  <c r="W357" i="100" s="1"/>
  <c r="AC357" i="100" s="1"/>
  <c r="AF356" i="100"/>
  <c r="S356" i="100"/>
  <c r="AF355" i="100"/>
  <c r="AF354" i="100"/>
  <c r="AF353" i="100"/>
  <c r="AF352" i="100"/>
  <c r="AF351" i="100"/>
  <c r="R351" i="100"/>
  <c r="Q351" i="100"/>
  <c r="P351" i="100"/>
  <c r="O351" i="100"/>
  <c r="N351" i="100"/>
  <c r="M351" i="100"/>
  <c r="L351" i="100"/>
  <c r="K351" i="100"/>
  <c r="J351" i="100"/>
  <c r="I351" i="100"/>
  <c r="H351" i="100"/>
  <c r="G351" i="100"/>
  <c r="F351" i="100"/>
  <c r="AF350" i="100"/>
  <c r="S350" i="100"/>
  <c r="S351" i="100" s="1"/>
  <c r="AF349" i="100"/>
  <c r="AF348" i="100"/>
  <c r="R348" i="100"/>
  <c r="Q348" i="100"/>
  <c r="P348" i="100"/>
  <c r="O348" i="100"/>
  <c r="N348" i="100"/>
  <c r="M348" i="100"/>
  <c r="L348" i="100"/>
  <c r="K348" i="100"/>
  <c r="J348" i="100"/>
  <c r="I348" i="100"/>
  <c r="H348" i="100"/>
  <c r="G348" i="100"/>
  <c r="F348" i="100"/>
  <c r="AF347" i="100"/>
  <c r="S347" i="100"/>
  <c r="AC347" i="100" s="1"/>
  <c r="AF346" i="100"/>
  <c r="S346" i="100"/>
  <c r="AC346" i="100" s="1"/>
  <c r="AF345" i="100"/>
  <c r="S345" i="100"/>
  <c r="AC345" i="100" s="1"/>
  <c r="AF344" i="100"/>
  <c r="S344" i="100"/>
  <c r="AF343" i="100"/>
  <c r="S343" i="100"/>
  <c r="AC343" i="100" s="1"/>
  <c r="AF342" i="100"/>
  <c r="S342" i="100"/>
  <c r="AC342" i="100" s="1"/>
  <c r="AF341" i="100"/>
  <c r="S341" i="100"/>
  <c r="AC341" i="100" s="1"/>
  <c r="AF340" i="100"/>
  <c r="W340" i="100"/>
  <c r="S340" i="100"/>
  <c r="AC340" i="100" s="1"/>
  <c r="AF339" i="100"/>
  <c r="S339" i="100"/>
  <c r="AC339" i="100" s="1"/>
  <c r="AF338" i="100"/>
  <c r="S338" i="100"/>
  <c r="AF337" i="100"/>
  <c r="AF336" i="100"/>
  <c r="AF335" i="100"/>
  <c r="R335" i="100"/>
  <c r="Q335" i="100"/>
  <c r="P335" i="100"/>
  <c r="O335" i="100"/>
  <c r="N335" i="100"/>
  <c r="M335" i="100"/>
  <c r="L335" i="100"/>
  <c r="K335" i="100"/>
  <c r="J335" i="100"/>
  <c r="I335" i="100"/>
  <c r="H335" i="100"/>
  <c r="G335" i="100"/>
  <c r="F335" i="100"/>
  <c r="AF334" i="100"/>
  <c r="S334" i="100"/>
  <c r="AC334" i="100" s="1"/>
  <c r="AF333" i="100"/>
  <c r="S333" i="100"/>
  <c r="AC333" i="100" s="1"/>
  <c r="AF332" i="100"/>
  <c r="S332" i="100"/>
  <c r="AC332" i="100" s="1"/>
  <c r="AF331" i="100"/>
  <c r="S331" i="100"/>
  <c r="AC331" i="100" s="1"/>
  <c r="AF330" i="100"/>
  <c r="S330" i="100"/>
  <c r="AC330" i="100" s="1"/>
  <c r="AF329" i="100"/>
  <c r="W329" i="100"/>
  <c r="S329" i="100"/>
  <c r="AC329" i="100" s="1"/>
  <c r="AF328" i="100"/>
  <c r="S328" i="100"/>
  <c r="AC328" i="100" s="1"/>
  <c r="AF327" i="100"/>
  <c r="S327" i="100"/>
  <c r="AF326" i="100"/>
  <c r="S326" i="100"/>
  <c r="AC326" i="100" s="1"/>
  <c r="AF325" i="100"/>
  <c r="S325" i="100"/>
  <c r="AC325" i="100" s="1"/>
  <c r="AF324" i="100"/>
  <c r="S324" i="100"/>
  <c r="AC324" i="100" s="1"/>
  <c r="AF323" i="100"/>
  <c r="S323" i="100"/>
  <c r="AC323" i="100" s="1"/>
  <c r="AF322" i="100"/>
  <c r="S322" i="100"/>
  <c r="AC322" i="100" s="1"/>
  <c r="AF321" i="100"/>
  <c r="S321" i="100"/>
  <c r="AC321" i="100" s="1"/>
  <c r="AF320" i="100"/>
  <c r="S320" i="100"/>
  <c r="AC320" i="100" s="1"/>
  <c r="AF319" i="100"/>
  <c r="S319" i="100"/>
  <c r="AF318" i="100"/>
  <c r="S318" i="100"/>
  <c r="AC318" i="100" s="1"/>
  <c r="AF317" i="100"/>
  <c r="S317" i="100"/>
  <c r="AC317" i="100" s="1"/>
  <c r="AF316" i="100"/>
  <c r="S316" i="100"/>
  <c r="AC316" i="100" s="1"/>
  <c r="AF315" i="100"/>
  <c r="S315" i="100"/>
  <c r="AC315" i="100" s="1"/>
  <c r="AF314" i="100"/>
  <c r="S314" i="100"/>
  <c r="AF313" i="100"/>
  <c r="AF312" i="100"/>
  <c r="R312" i="100"/>
  <c r="Q312" i="100"/>
  <c r="P312" i="100"/>
  <c r="O312" i="100"/>
  <c r="N312" i="100"/>
  <c r="M312" i="100"/>
  <c r="L312" i="100"/>
  <c r="K312" i="100"/>
  <c r="J312" i="100"/>
  <c r="I312" i="100"/>
  <c r="H312" i="100"/>
  <c r="G312" i="100"/>
  <c r="F312" i="100"/>
  <c r="AF311" i="100"/>
  <c r="S311" i="100"/>
  <c r="AC311" i="100" s="1"/>
  <c r="AF310" i="100"/>
  <c r="S310" i="100"/>
  <c r="AC310" i="100" s="1"/>
  <c r="AF309" i="100"/>
  <c r="S309" i="100"/>
  <c r="AC309" i="100" s="1"/>
  <c r="AF308" i="100"/>
  <c r="S308" i="100"/>
  <c r="W308" i="100" s="1"/>
  <c r="AF307" i="100"/>
  <c r="S307" i="100"/>
  <c r="AC307" i="100" s="1"/>
  <c r="AF306" i="100"/>
  <c r="S306" i="100"/>
  <c r="AC306" i="100" s="1"/>
  <c r="AF305" i="100"/>
  <c r="S305" i="100"/>
  <c r="AC305" i="100" s="1"/>
  <c r="AF304" i="100"/>
  <c r="S304" i="100"/>
  <c r="W304" i="100" s="1"/>
  <c r="AF303" i="100"/>
  <c r="S303" i="100"/>
  <c r="AF302" i="100"/>
  <c r="S302" i="100"/>
  <c r="AC302" i="100" s="1"/>
  <c r="AF301" i="100"/>
  <c r="S301" i="100"/>
  <c r="AC301" i="100" s="1"/>
  <c r="AF300" i="100"/>
  <c r="S300" i="100"/>
  <c r="AF299" i="100"/>
  <c r="AF298" i="100"/>
  <c r="R298" i="100"/>
  <c r="Q298" i="100"/>
  <c r="P298" i="100"/>
  <c r="O298" i="100"/>
  <c r="N298" i="100"/>
  <c r="M298" i="100"/>
  <c r="L298" i="100"/>
  <c r="K298" i="100"/>
  <c r="J298" i="100"/>
  <c r="I298" i="100"/>
  <c r="H298" i="100"/>
  <c r="G298" i="100"/>
  <c r="F298" i="100"/>
  <c r="AF297" i="100"/>
  <c r="S297" i="100"/>
  <c r="AC297" i="100" s="1"/>
  <c r="AF296" i="100"/>
  <c r="S296" i="100"/>
  <c r="AC296" i="100" s="1"/>
  <c r="AF295" i="100"/>
  <c r="S295" i="100"/>
  <c r="AC295" i="100" s="1"/>
  <c r="AF294" i="100"/>
  <c r="AF293" i="100"/>
  <c r="R293" i="100"/>
  <c r="Q293" i="100"/>
  <c r="P293" i="100"/>
  <c r="O293" i="100"/>
  <c r="N293" i="100"/>
  <c r="M293" i="100"/>
  <c r="L293" i="100"/>
  <c r="K293" i="100"/>
  <c r="J293" i="100"/>
  <c r="I293" i="100"/>
  <c r="H293" i="100"/>
  <c r="G293" i="100"/>
  <c r="F293" i="100"/>
  <c r="AF292" i="100"/>
  <c r="S292" i="100"/>
  <c r="AC292" i="100" s="1"/>
  <c r="AF291" i="100"/>
  <c r="S291" i="100"/>
  <c r="AC291" i="100" s="1"/>
  <c r="AF290" i="100"/>
  <c r="S290" i="100"/>
  <c r="W290" i="100" s="1"/>
  <c r="AF289" i="100"/>
  <c r="S289" i="100"/>
  <c r="AC289" i="100" s="1"/>
  <c r="AF288" i="100"/>
  <c r="S288" i="100"/>
  <c r="AC288" i="100" s="1"/>
  <c r="AF287" i="100"/>
  <c r="S287" i="100"/>
  <c r="AC287" i="100" s="1"/>
  <c r="AF286" i="100"/>
  <c r="S286" i="100"/>
  <c r="W286" i="100" s="1"/>
  <c r="AF285" i="100"/>
  <c r="S285" i="100"/>
  <c r="AC285" i="100" s="1"/>
  <c r="AF284" i="100"/>
  <c r="S284" i="100"/>
  <c r="AC284" i="100" s="1"/>
  <c r="AF283" i="100"/>
  <c r="S283" i="100"/>
  <c r="AC283" i="100" s="1"/>
  <c r="AF282" i="100"/>
  <c r="S282" i="100"/>
  <c r="W282" i="100" s="1"/>
  <c r="AF281" i="100"/>
  <c r="S281" i="100"/>
  <c r="AC281" i="100" s="1"/>
  <c r="AF280" i="100"/>
  <c r="S280" i="100"/>
  <c r="AC280" i="100" s="1"/>
  <c r="AF279" i="100"/>
  <c r="S279" i="100"/>
  <c r="AC279" i="100" s="1"/>
  <c r="AF278" i="100"/>
  <c r="AC278" i="100"/>
  <c r="S278" i="100"/>
  <c r="AF277" i="100"/>
  <c r="AC277" i="100"/>
  <c r="W277" i="100"/>
  <c r="AF276" i="100"/>
  <c r="S276" i="100"/>
  <c r="AF275" i="100"/>
  <c r="S275" i="100"/>
  <c r="AC275" i="100" s="1"/>
  <c r="AF274" i="100"/>
  <c r="AF273" i="100"/>
  <c r="R273" i="100"/>
  <c r="Q273" i="100"/>
  <c r="P273" i="100"/>
  <c r="O273" i="100"/>
  <c r="N273" i="100"/>
  <c r="M273" i="100"/>
  <c r="L273" i="100"/>
  <c r="K273" i="100"/>
  <c r="J273" i="100"/>
  <c r="I273" i="100"/>
  <c r="H273" i="100"/>
  <c r="G273" i="100"/>
  <c r="F273" i="100"/>
  <c r="AF272" i="100"/>
  <c r="S272" i="100"/>
  <c r="AF271" i="100"/>
  <c r="S271" i="100"/>
  <c r="AC271" i="100" s="1"/>
  <c r="AF270" i="100"/>
  <c r="S270" i="100"/>
  <c r="AC270" i="100" s="1"/>
  <c r="AF269" i="100"/>
  <c r="S269" i="100"/>
  <c r="AF268" i="100"/>
  <c r="AF267" i="100"/>
  <c r="R267" i="100"/>
  <c r="Q267" i="100"/>
  <c r="P267" i="100"/>
  <c r="O267" i="100"/>
  <c r="N267" i="100"/>
  <c r="M267" i="100"/>
  <c r="L267" i="100"/>
  <c r="K267" i="100"/>
  <c r="J267" i="100"/>
  <c r="I267" i="100"/>
  <c r="H267" i="100"/>
  <c r="G267" i="100"/>
  <c r="F267" i="100"/>
  <c r="AF266" i="100"/>
  <c r="S266" i="100"/>
  <c r="AB266" i="100" s="1"/>
  <c r="AF265" i="100"/>
  <c r="S265" i="100"/>
  <c r="AB265" i="100" s="1"/>
  <c r="AF264" i="100"/>
  <c r="S264" i="100"/>
  <c r="AB264" i="100" s="1"/>
  <c r="AF263" i="100"/>
  <c r="S263" i="100"/>
  <c r="X263" i="100" s="1"/>
  <c r="AB263" i="100" s="1"/>
  <c r="AF262" i="100"/>
  <c r="S262" i="100"/>
  <c r="X262" i="100" s="1"/>
  <c r="AB262" i="100" s="1"/>
  <c r="AF261" i="100"/>
  <c r="S261" i="100"/>
  <c r="X261" i="100" s="1"/>
  <c r="AB261" i="100" s="1"/>
  <c r="AF260" i="100"/>
  <c r="X260" i="100"/>
  <c r="AB260" i="100" s="1"/>
  <c r="S260" i="100"/>
  <c r="AF259" i="100"/>
  <c r="S259" i="100"/>
  <c r="X259" i="100" s="1"/>
  <c r="AB259" i="100" s="1"/>
  <c r="AF258" i="100"/>
  <c r="S258" i="100"/>
  <c r="X258" i="100" s="1"/>
  <c r="AB258" i="100" s="1"/>
  <c r="AF257" i="100"/>
  <c r="S257" i="100"/>
  <c r="X257" i="100" s="1"/>
  <c r="AB257" i="100" s="1"/>
  <c r="AF256" i="100"/>
  <c r="S256" i="100"/>
  <c r="X256" i="100" s="1"/>
  <c r="AB256" i="100" s="1"/>
  <c r="AF255" i="100"/>
  <c r="S255" i="100"/>
  <c r="X255" i="100" s="1"/>
  <c r="AB255" i="100" s="1"/>
  <c r="AF254" i="100"/>
  <c r="S254" i="100"/>
  <c r="X254" i="100" s="1"/>
  <c r="AB254" i="100" s="1"/>
  <c r="AF253" i="100"/>
  <c r="S253" i="100"/>
  <c r="X253" i="100" s="1"/>
  <c r="AB253" i="100" s="1"/>
  <c r="AB252" i="100"/>
  <c r="S252" i="100"/>
  <c r="U252" i="100" s="1"/>
  <c r="S251" i="100"/>
  <c r="AD251" i="100" s="1"/>
  <c r="AF250" i="100"/>
  <c r="S250" i="100"/>
  <c r="AB250" i="100" s="1"/>
  <c r="S249" i="100"/>
  <c r="AD249" i="100" s="1"/>
  <c r="S248" i="100"/>
  <c r="AD248" i="100" s="1"/>
  <c r="AF247" i="100"/>
  <c r="S247" i="100"/>
  <c r="AB247" i="100" s="1"/>
  <c r="AF246" i="100"/>
  <c r="S246" i="100"/>
  <c r="AB246" i="100" s="1"/>
  <c r="AF245" i="100"/>
  <c r="S245" i="100"/>
  <c r="AB245" i="100" s="1"/>
  <c r="AF244" i="100"/>
  <c r="S244" i="100"/>
  <c r="AB244" i="100" s="1"/>
  <c r="S243" i="100"/>
  <c r="U243" i="100" s="1"/>
  <c r="S242" i="100"/>
  <c r="U242" i="100" s="1"/>
  <c r="S241" i="100"/>
  <c r="U241" i="100" s="1"/>
  <c r="AD241" i="100" s="1"/>
  <c r="AF241" i="100" s="1"/>
  <c r="S240" i="100"/>
  <c r="U240" i="100" s="1"/>
  <c r="S239" i="100"/>
  <c r="U239" i="100" s="1"/>
  <c r="S238" i="100"/>
  <c r="U238" i="100" s="1"/>
  <c r="S237" i="100"/>
  <c r="U237" i="100" s="1"/>
  <c r="AD237" i="100" s="1"/>
  <c r="AF237" i="100" s="1"/>
  <c r="S236" i="100"/>
  <c r="U236" i="100" s="1"/>
  <c r="S235" i="100"/>
  <c r="U235" i="100" s="1"/>
  <c r="S234" i="100"/>
  <c r="U234" i="100" s="1"/>
  <c r="S233" i="100"/>
  <c r="U233" i="100" s="1"/>
  <c r="AD233" i="100" s="1"/>
  <c r="AF233" i="100" s="1"/>
  <c r="S232" i="100"/>
  <c r="U232" i="100" s="1"/>
  <c r="S231" i="100"/>
  <c r="U231" i="100" s="1"/>
  <c r="S230" i="100"/>
  <c r="U230" i="100" s="1"/>
  <c r="U229" i="100"/>
  <c r="AD229" i="100" s="1"/>
  <c r="AF229" i="100" s="1"/>
  <c r="S229" i="100"/>
  <c r="S228" i="100"/>
  <c r="U228" i="100" s="1"/>
  <c r="S227" i="100"/>
  <c r="U227" i="100" s="1"/>
  <c r="S226" i="100"/>
  <c r="U226" i="100" s="1"/>
  <c r="S225" i="100"/>
  <c r="U225" i="100" s="1"/>
  <c r="AD225" i="100" s="1"/>
  <c r="AF225" i="100" s="1"/>
  <c r="S224" i="100"/>
  <c r="U224" i="100" s="1"/>
  <c r="S223" i="100"/>
  <c r="U223" i="100" s="1"/>
  <c r="S222" i="100"/>
  <c r="U222" i="100" s="1"/>
  <c r="S221" i="100"/>
  <c r="U221" i="100" s="1"/>
  <c r="AD221" i="100" s="1"/>
  <c r="AF221" i="100" s="1"/>
  <c r="S220" i="100"/>
  <c r="U220" i="100" s="1"/>
  <c r="S219" i="100"/>
  <c r="U219" i="100" s="1"/>
  <c r="S218" i="100"/>
  <c r="U218" i="100" s="1"/>
  <c r="S217" i="100"/>
  <c r="U217" i="100" s="1"/>
  <c r="AD217" i="100" s="1"/>
  <c r="S216" i="100"/>
  <c r="U216" i="100" s="1"/>
  <c r="U215" i="100"/>
  <c r="AD215" i="100" s="1"/>
  <c r="S215" i="100"/>
  <c r="S214" i="100"/>
  <c r="U214" i="100" s="1"/>
  <c r="S213" i="100"/>
  <c r="U213" i="100" s="1"/>
  <c r="AD213" i="100" s="1"/>
  <c r="S212" i="100"/>
  <c r="U212" i="100" s="1"/>
  <c r="S211" i="100"/>
  <c r="U211" i="100" s="1"/>
  <c r="AD211" i="100" s="1"/>
  <c r="S210" i="100"/>
  <c r="AF209" i="100"/>
  <c r="AF208" i="100"/>
  <c r="R208" i="100"/>
  <c r="Q208" i="100"/>
  <c r="P208" i="100"/>
  <c r="O208" i="100"/>
  <c r="N208" i="100"/>
  <c r="M208" i="100"/>
  <c r="L208" i="100"/>
  <c r="K208" i="100"/>
  <c r="J208" i="100"/>
  <c r="I208" i="100"/>
  <c r="H208" i="100"/>
  <c r="G208" i="100"/>
  <c r="F208" i="100"/>
  <c r="AF207" i="100"/>
  <c r="S207" i="100"/>
  <c r="S208" i="100" s="1"/>
  <c r="AF206" i="100"/>
  <c r="AF205" i="100"/>
  <c r="R205" i="100"/>
  <c r="Q205" i="100"/>
  <c r="P205" i="100"/>
  <c r="O205" i="100"/>
  <c r="N205" i="100"/>
  <c r="M205" i="100"/>
  <c r="L205" i="100"/>
  <c r="K205" i="100"/>
  <c r="J205" i="100"/>
  <c r="I205" i="100"/>
  <c r="H205" i="100"/>
  <c r="G205" i="100"/>
  <c r="F205" i="100"/>
  <c r="AF204" i="100"/>
  <c r="S204" i="100"/>
  <c r="AC204" i="100" s="1"/>
  <c r="AF203" i="100"/>
  <c r="S203" i="100"/>
  <c r="AC203" i="100" s="1"/>
  <c r="AF202" i="100"/>
  <c r="S202" i="100"/>
  <c r="AF201" i="100"/>
  <c r="S201" i="100"/>
  <c r="W201" i="100" s="1"/>
  <c r="AF200" i="100"/>
  <c r="S200" i="100"/>
  <c r="AC200" i="100" s="1"/>
  <c r="AF199" i="100"/>
  <c r="S199" i="100"/>
  <c r="AC199" i="100" s="1"/>
  <c r="AF198" i="100"/>
  <c r="W198" i="100"/>
  <c r="S198" i="100"/>
  <c r="AC198" i="100" s="1"/>
  <c r="AF197" i="100"/>
  <c r="S197" i="100"/>
  <c r="W197" i="100" s="1"/>
  <c r="AF196" i="100"/>
  <c r="S196" i="100"/>
  <c r="AC196" i="100" s="1"/>
  <c r="AF195" i="100"/>
  <c r="S195" i="100"/>
  <c r="AC195" i="100" s="1"/>
  <c r="AF194" i="100"/>
  <c r="S194" i="100"/>
  <c r="W194" i="100" s="1"/>
  <c r="AF193" i="100"/>
  <c r="S193" i="100"/>
  <c r="W193" i="100" s="1"/>
  <c r="AF192" i="100"/>
  <c r="S192" i="100"/>
  <c r="AF191" i="100"/>
  <c r="AF190" i="100"/>
  <c r="S190" i="100"/>
  <c r="X190" i="100" s="1"/>
  <c r="AF189" i="100"/>
  <c r="S189" i="100"/>
  <c r="AB189" i="100" s="1"/>
  <c r="U188" i="100"/>
  <c r="AF188" i="100" s="1"/>
  <c r="AD187" i="100"/>
  <c r="AF187" i="100" s="1"/>
  <c r="S187" i="100"/>
  <c r="AB187" i="100" s="1"/>
  <c r="AD186" i="100"/>
  <c r="AF186" i="100" s="1"/>
  <c r="S186" i="100"/>
  <c r="S185" i="100"/>
  <c r="U185" i="100" s="1"/>
  <c r="S184" i="100"/>
  <c r="U184" i="100" s="1"/>
  <c r="AD183" i="100"/>
  <c r="AF183" i="100" s="1"/>
  <c r="S183" i="100"/>
  <c r="X183" i="100" s="1"/>
  <c r="AD182" i="100"/>
  <c r="AF182" i="100" s="1"/>
  <c r="S182" i="100"/>
  <c r="AB182" i="100" s="1"/>
  <c r="AD181" i="100"/>
  <c r="AF181" i="100" s="1"/>
  <c r="S181" i="100"/>
  <c r="X181" i="100" s="1"/>
  <c r="AD180" i="100"/>
  <c r="AF180" i="100" s="1"/>
  <c r="S180" i="100"/>
  <c r="AB180" i="100" s="1"/>
  <c r="AD179" i="100"/>
  <c r="AF179" i="100" s="1"/>
  <c r="S179" i="100"/>
  <c r="X179" i="100" s="1"/>
  <c r="S178" i="100"/>
  <c r="U178" i="100" s="1"/>
  <c r="S177" i="100"/>
  <c r="U177" i="100" s="1"/>
  <c r="AD176" i="100"/>
  <c r="AF176" i="100" s="1"/>
  <c r="S176" i="100"/>
  <c r="AD175" i="100"/>
  <c r="AF175" i="100" s="1"/>
  <c r="S175" i="100"/>
  <c r="AB175" i="100" s="1"/>
  <c r="AD174" i="100"/>
  <c r="AF174" i="100" s="1"/>
  <c r="S174" i="100"/>
  <c r="AD173" i="100"/>
  <c r="AF173" i="100" s="1"/>
  <c r="S173" i="100"/>
  <c r="AB173" i="100" s="1"/>
  <c r="AF172" i="100"/>
  <c r="AF171" i="100"/>
  <c r="R171" i="100"/>
  <c r="Q171" i="100"/>
  <c r="P171" i="100"/>
  <c r="O171" i="100"/>
  <c r="N171" i="100"/>
  <c r="M171" i="100"/>
  <c r="L171" i="100"/>
  <c r="K171" i="100"/>
  <c r="J171" i="100"/>
  <c r="I171" i="100"/>
  <c r="H171" i="100"/>
  <c r="G171" i="100"/>
  <c r="F171" i="100"/>
  <c r="S170" i="100"/>
  <c r="U170" i="100" s="1"/>
  <c r="AD170" i="100" s="1"/>
  <c r="AF170" i="100" s="1"/>
  <c r="S169" i="100"/>
  <c r="U169" i="100" s="1"/>
  <c r="S168" i="100"/>
  <c r="U168" i="100" s="1"/>
  <c r="S167" i="100"/>
  <c r="U167" i="100" s="1"/>
  <c r="S166" i="100"/>
  <c r="U166" i="100" s="1"/>
  <c r="AD166" i="100" s="1"/>
  <c r="AF166" i="100" s="1"/>
  <c r="S165" i="100"/>
  <c r="U165" i="100" s="1"/>
  <c r="S164" i="100"/>
  <c r="U164" i="100" s="1"/>
  <c r="S163" i="100"/>
  <c r="U163" i="100" s="1"/>
  <c r="S162" i="100"/>
  <c r="U162" i="100" s="1"/>
  <c r="AD162" i="100" s="1"/>
  <c r="AF162" i="100" s="1"/>
  <c r="S161" i="100"/>
  <c r="AF160" i="100"/>
  <c r="AF159" i="100"/>
  <c r="R159" i="100"/>
  <c r="Q159" i="100"/>
  <c r="P159" i="100"/>
  <c r="O159" i="100"/>
  <c r="N159" i="100"/>
  <c r="M159" i="100"/>
  <c r="L159" i="100"/>
  <c r="K159" i="100"/>
  <c r="J159" i="100"/>
  <c r="I159" i="100"/>
  <c r="H159" i="100"/>
  <c r="G159" i="100"/>
  <c r="F159" i="100"/>
  <c r="S158" i="100"/>
  <c r="U158" i="100" s="1"/>
  <c r="S157" i="100"/>
  <c r="U157" i="100" s="1"/>
  <c r="S156" i="100"/>
  <c r="U156" i="100" s="1"/>
  <c r="S155" i="100"/>
  <c r="U155" i="100" s="1"/>
  <c r="S154" i="100"/>
  <c r="U154" i="100" s="1"/>
  <c r="S153" i="100"/>
  <c r="U153" i="100" s="1"/>
  <c r="S152" i="100"/>
  <c r="U152" i="100" s="1"/>
  <c r="S151" i="100"/>
  <c r="U151" i="100" s="1"/>
  <c r="S150" i="100"/>
  <c r="U150" i="100" s="1"/>
  <c r="S149" i="100"/>
  <c r="U149" i="100" s="1"/>
  <c r="U148" i="100"/>
  <c r="S148" i="100"/>
  <c r="S147" i="100"/>
  <c r="U147" i="100" s="1"/>
  <c r="S146" i="100"/>
  <c r="U146" i="100" s="1"/>
  <c r="S145" i="100"/>
  <c r="U145" i="100" s="1"/>
  <c r="S144" i="100"/>
  <c r="U144" i="100" s="1"/>
  <c r="S143" i="100"/>
  <c r="AF142" i="100"/>
  <c r="AF141" i="100"/>
  <c r="R141" i="100"/>
  <c r="Q141" i="100"/>
  <c r="P141" i="100"/>
  <c r="O141" i="100"/>
  <c r="N141" i="100"/>
  <c r="M141" i="100"/>
  <c r="L141" i="100"/>
  <c r="K141" i="100"/>
  <c r="J141" i="100"/>
  <c r="I141" i="100"/>
  <c r="H141" i="100"/>
  <c r="G141" i="100"/>
  <c r="F141" i="100"/>
  <c r="S140" i="100"/>
  <c r="U140" i="100" s="1"/>
  <c r="S139" i="100"/>
  <c r="U139" i="100" s="1"/>
  <c r="U138" i="100"/>
  <c r="AD138" i="100" s="1"/>
  <c r="AF138" i="100" s="1"/>
  <c r="S138" i="100"/>
  <c r="S137" i="100"/>
  <c r="U137" i="100" s="1"/>
  <c r="S136" i="100"/>
  <c r="U136" i="100" s="1"/>
  <c r="S135" i="100"/>
  <c r="U135" i="100" s="1"/>
  <c r="S134" i="100"/>
  <c r="U134" i="100" s="1"/>
  <c r="AD134" i="100" s="1"/>
  <c r="AF134" i="100" s="1"/>
  <c r="S133" i="100"/>
  <c r="U133" i="100" s="1"/>
  <c r="S132" i="100"/>
  <c r="U132" i="100" s="1"/>
  <c r="S131" i="100"/>
  <c r="U131" i="100" s="1"/>
  <c r="S130" i="100"/>
  <c r="U130" i="100" s="1"/>
  <c r="AD130" i="100" s="1"/>
  <c r="AF130" i="100" s="1"/>
  <c r="S129" i="100"/>
  <c r="U129" i="100" s="1"/>
  <c r="S128" i="100"/>
  <c r="U128" i="100" s="1"/>
  <c r="S127" i="100"/>
  <c r="U127" i="100" s="1"/>
  <c r="S126" i="100"/>
  <c r="U126" i="100" s="1"/>
  <c r="AD126" i="100" s="1"/>
  <c r="AF126" i="100" s="1"/>
  <c r="S125" i="100"/>
  <c r="U125" i="100" s="1"/>
  <c r="S124" i="100"/>
  <c r="U124" i="100" s="1"/>
  <c r="S123" i="100"/>
  <c r="U123" i="100" s="1"/>
  <c r="S122" i="100"/>
  <c r="U122" i="100" s="1"/>
  <c r="AD122" i="100" s="1"/>
  <c r="AF122" i="100" s="1"/>
  <c r="S121" i="100"/>
  <c r="U121" i="100" s="1"/>
  <c r="S120" i="100"/>
  <c r="U120" i="100" s="1"/>
  <c r="S119" i="100"/>
  <c r="U119" i="100" s="1"/>
  <c r="S118" i="100"/>
  <c r="U118" i="100" s="1"/>
  <c r="AD118" i="100" s="1"/>
  <c r="AF118" i="100" s="1"/>
  <c r="S117" i="100"/>
  <c r="AF116" i="100"/>
  <c r="AF115" i="100"/>
  <c r="AF114" i="100"/>
  <c r="AF113" i="100"/>
  <c r="R113" i="100"/>
  <c r="Q113" i="100"/>
  <c r="P113" i="100"/>
  <c r="O113" i="100"/>
  <c r="N113" i="100"/>
  <c r="M113" i="100"/>
  <c r="L113" i="100"/>
  <c r="K113" i="100"/>
  <c r="J113" i="100"/>
  <c r="I113" i="100"/>
  <c r="H113" i="100"/>
  <c r="G113" i="100"/>
  <c r="F113" i="100"/>
  <c r="S112" i="100"/>
  <c r="U112" i="100" s="1"/>
  <c r="S111" i="100"/>
  <c r="U111" i="100" s="1"/>
  <c r="S110" i="100"/>
  <c r="U110" i="100" s="1"/>
  <c r="AD110" i="100" s="1"/>
  <c r="AF110" i="100" s="1"/>
  <c r="S109" i="100"/>
  <c r="U109" i="100" s="1"/>
  <c r="S108" i="100"/>
  <c r="U108" i="100" s="1"/>
  <c r="S107" i="100"/>
  <c r="U107" i="100" s="1"/>
  <c r="S106" i="100"/>
  <c r="U106" i="100" s="1"/>
  <c r="AD106" i="100" s="1"/>
  <c r="AF106" i="100" s="1"/>
  <c r="S105" i="100"/>
  <c r="U105" i="100" s="1"/>
  <c r="S104" i="100"/>
  <c r="U104" i="100" s="1"/>
  <c r="S103" i="100"/>
  <c r="U103" i="100" s="1"/>
  <c r="S102" i="100"/>
  <c r="U102" i="100" s="1"/>
  <c r="AD102" i="100" s="1"/>
  <c r="AF102" i="100" s="1"/>
  <c r="S101" i="100"/>
  <c r="U101" i="100" s="1"/>
  <c r="S100" i="100"/>
  <c r="U100" i="100" s="1"/>
  <c r="S99" i="100"/>
  <c r="U99" i="100" s="1"/>
  <c r="S98" i="100"/>
  <c r="U98" i="100" s="1"/>
  <c r="AD98" i="100" s="1"/>
  <c r="AF98" i="100" s="1"/>
  <c r="S97" i="100"/>
  <c r="U97" i="100" s="1"/>
  <c r="S96" i="100"/>
  <c r="U96" i="100" s="1"/>
  <c r="S95" i="100"/>
  <c r="U95" i="100" s="1"/>
  <c r="S94" i="100"/>
  <c r="AF93" i="100"/>
  <c r="S93" i="100"/>
  <c r="AF92" i="100"/>
  <c r="AF91" i="100"/>
  <c r="AF90" i="100"/>
  <c r="S90" i="100"/>
  <c r="AF89" i="100"/>
  <c r="AF88" i="100"/>
  <c r="R88" i="100"/>
  <c r="Q88" i="100"/>
  <c r="P88" i="100"/>
  <c r="O88" i="100"/>
  <c r="N88" i="100"/>
  <c r="M88" i="100"/>
  <c r="L88" i="100"/>
  <c r="K88" i="100"/>
  <c r="J88" i="100"/>
  <c r="I88" i="100"/>
  <c r="H88" i="100"/>
  <c r="G88" i="100"/>
  <c r="F88" i="100"/>
  <c r="AF87" i="100"/>
  <c r="S87" i="100"/>
  <c r="X87" i="100" s="1"/>
  <c r="AF86" i="100"/>
  <c r="S86" i="100"/>
  <c r="AB86" i="100" s="1"/>
  <c r="AF85" i="100"/>
  <c r="S85" i="100"/>
  <c r="AB85" i="100" s="1"/>
  <c r="AF84" i="100"/>
  <c r="S84" i="100"/>
  <c r="AB84" i="100" s="1"/>
  <c r="AF83" i="100"/>
  <c r="S83" i="100"/>
  <c r="X83" i="100" s="1"/>
  <c r="AF82" i="100"/>
  <c r="S82" i="100"/>
  <c r="AB82" i="100" s="1"/>
  <c r="AF81" i="100"/>
  <c r="S81" i="100"/>
  <c r="AB81" i="100" s="1"/>
  <c r="AF80" i="100"/>
  <c r="X80" i="100"/>
  <c r="S80" i="100"/>
  <c r="AB80" i="100" s="1"/>
  <c r="AF79" i="100"/>
  <c r="S79" i="100"/>
  <c r="X79" i="100" s="1"/>
  <c r="AF78" i="100"/>
  <c r="S78" i="100"/>
  <c r="AB78" i="100" s="1"/>
  <c r="AF77" i="100"/>
  <c r="X77" i="100"/>
  <c r="S76" i="100"/>
  <c r="U76" i="100" s="1"/>
  <c r="AF76" i="100" s="1"/>
  <c r="S75" i="100"/>
  <c r="U75" i="100" s="1"/>
  <c r="AF75" i="100" s="1"/>
  <c r="AF74" i="100"/>
  <c r="AF73" i="100"/>
  <c r="R73" i="100"/>
  <c r="R92" i="100" s="1"/>
  <c r="Q73" i="100"/>
  <c r="P73" i="100"/>
  <c r="P92" i="100" s="1"/>
  <c r="O73" i="100"/>
  <c r="N73" i="100"/>
  <c r="N92" i="100" s="1"/>
  <c r="M73" i="100"/>
  <c r="L73" i="100"/>
  <c r="L92" i="100" s="1"/>
  <c r="K73" i="100"/>
  <c r="J73" i="100"/>
  <c r="J92" i="100" s="1"/>
  <c r="I73" i="100"/>
  <c r="H73" i="100"/>
  <c r="H92" i="100" s="1"/>
  <c r="G73" i="100"/>
  <c r="F73" i="100"/>
  <c r="F92" i="100" s="1"/>
  <c r="S72" i="100"/>
  <c r="U72" i="100" s="1"/>
  <c r="AF72" i="100" s="1"/>
  <c r="S71" i="100"/>
  <c r="U71" i="100" s="1"/>
  <c r="S70" i="100"/>
  <c r="U70" i="100" s="1"/>
  <c r="S69" i="100"/>
  <c r="U69" i="100" s="1"/>
  <c r="AD69" i="100" s="1"/>
  <c r="AF69" i="100" s="1"/>
  <c r="S68" i="100"/>
  <c r="U68" i="100" s="1"/>
  <c r="S67" i="100"/>
  <c r="U67" i="100" s="1"/>
  <c r="S66" i="100"/>
  <c r="U66" i="100" s="1"/>
  <c r="S65" i="100"/>
  <c r="U65" i="100" s="1"/>
  <c r="AD65" i="100" s="1"/>
  <c r="AF65" i="100" s="1"/>
  <c r="S64" i="100"/>
  <c r="U64" i="100" s="1"/>
  <c r="S63" i="100"/>
  <c r="U63" i="100" s="1"/>
  <c r="S62" i="100"/>
  <c r="U62" i="100" s="1"/>
  <c r="S61" i="100"/>
  <c r="AF60" i="100"/>
  <c r="AF59" i="100"/>
  <c r="R59" i="100"/>
  <c r="Q59" i="100"/>
  <c r="P59" i="100"/>
  <c r="O59" i="100"/>
  <c r="N59" i="100"/>
  <c r="M59" i="100"/>
  <c r="L59" i="100"/>
  <c r="K59" i="100"/>
  <c r="J59" i="100"/>
  <c r="I59" i="100"/>
  <c r="H59" i="100"/>
  <c r="G59" i="100"/>
  <c r="F59" i="100"/>
  <c r="S58" i="100"/>
  <c r="U58" i="100" s="1"/>
  <c r="AF57" i="100"/>
  <c r="AF56" i="100"/>
  <c r="R56" i="100"/>
  <c r="Q56" i="100"/>
  <c r="P56" i="100"/>
  <c r="O56" i="100"/>
  <c r="N56" i="100"/>
  <c r="M56" i="100"/>
  <c r="L56" i="100"/>
  <c r="K56" i="100"/>
  <c r="J56" i="100"/>
  <c r="I56" i="100"/>
  <c r="H56" i="100"/>
  <c r="G56" i="100"/>
  <c r="F56" i="100"/>
  <c r="S55" i="100"/>
  <c r="U55" i="100" s="1"/>
  <c r="AD55" i="100" s="1"/>
  <c r="S54" i="100"/>
  <c r="U54" i="100" s="1"/>
  <c r="S53" i="100"/>
  <c r="U53" i="100" s="1"/>
  <c r="AD53" i="100" s="1"/>
  <c r="S52" i="100"/>
  <c r="U52" i="100" s="1"/>
  <c r="AD52" i="100" s="1"/>
  <c r="S51" i="100"/>
  <c r="U51" i="100" s="1"/>
  <c r="AD51" i="100" s="1"/>
  <c r="S50" i="100"/>
  <c r="U50" i="100" s="1"/>
  <c r="S49" i="100"/>
  <c r="U49" i="100" s="1"/>
  <c r="AD49" i="100" s="1"/>
  <c r="S48" i="100"/>
  <c r="U48" i="100" s="1"/>
  <c r="AD48" i="100" s="1"/>
  <c r="S47" i="100"/>
  <c r="U47" i="100" s="1"/>
  <c r="AD47" i="100" s="1"/>
  <c r="S46" i="100"/>
  <c r="U46" i="100" s="1"/>
  <c r="S45" i="100"/>
  <c r="U45" i="100" s="1"/>
  <c r="S44" i="100"/>
  <c r="U44" i="100" s="1"/>
  <c r="S43" i="100"/>
  <c r="U43" i="100" s="1"/>
  <c r="AF42" i="100"/>
  <c r="AF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AB40" i="100"/>
  <c r="U40" i="100"/>
  <c r="AF40" i="100" s="1"/>
  <c r="AF39" i="100"/>
  <c r="AB39" i="100"/>
  <c r="X39" i="100"/>
  <c r="AF38" i="100"/>
  <c r="AB38" i="100"/>
  <c r="X38" i="100"/>
  <c r="AF37" i="100"/>
  <c r="AB37" i="100"/>
  <c r="X37" i="100"/>
  <c r="AF36" i="100"/>
  <c r="AB36" i="100"/>
  <c r="X36" i="100"/>
  <c r="AF35" i="100"/>
  <c r="AF34" i="100"/>
  <c r="F34" i="100"/>
  <c r="S34" i="100" s="1"/>
  <c r="S33" i="100"/>
  <c r="U33" i="100" s="1"/>
  <c r="AF32" i="100"/>
  <c r="AF31" i="100"/>
  <c r="AF30" i="100"/>
  <c r="AF29" i="100"/>
  <c r="Y29" i="100"/>
  <c r="AF28" i="100"/>
  <c r="AF27" i="100"/>
  <c r="R27" i="100"/>
  <c r="R29" i="100" s="1"/>
  <c r="Q27" i="100"/>
  <c r="P27" i="100"/>
  <c r="O27" i="100"/>
  <c r="N27" i="100"/>
  <c r="M27" i="100"/>
  <c r="L27" i="100"/>
  <c r="K27" i="100"/>
  <c r="J27" i="100"/>
  <c r="I27" i="100"/>
  <c r="H27" i="100"/>
  <c r="G27" i="100"/>
  <c r="F27" i="100"/>
  <c r="AF26" i="100"/>
  <c r="S26" i="100"/>
  <c r="AF25" i="100"/>
  <c r="S25" i="100"/>
  <c r="AF24" i="100"/>
  <c r="AF23" i="100"/>
  <c r="R23" i="100"/>
  <c r="Q23" i="100"/>
  <c r="P23" i="100"/>
  <c r="O23" i="100"/>
  <c r="N23" i="100"/>
  <c r="M23" i="100"/>
  <c r="L23" i="100"/>
  <c r="K23" i="100"/>
  <c r="J23" i="100"/>
  <c r="I23" i="100"/>
  <c r="H23" i="100"/>
  <c r="G23" i="100"/>
  <c r="F23" i="100"/>
  <c r="AF22" i="100"/>
  <c r="S22" i="100"/>
  <c r="AF21" i="100"/>
  <c r="S21" i="100"/>
  <c r="AF20" i="100"/>
  <c r="S20" i="100"/>
  <c r="AF19" i="100"/>
  <c r="S19" i="100"/>
  <c r="AF18" i="100"/>
  <c r="AF17" i="100"/>
  <c r="R17" i="100"/>
  <c r="Q17" i="100"/>
  <c r="P17" i="100"/>
  <c r="O17" i="100"/>
  <c r="N17" i="100"/>
  <c r="M17" i="100"/>
  <c r="L17" i="100"/>
  <c r="K17" i="100"/>
  <c r="J17" i="100"/>
  <c r="I17" i="100"/>
  <c r="H17" i="100"/>
  <c r="G17" i="100"/>
  <c r="F17" i="100"/>
  <c r="AF16" i="100"/>
  <c r="S16" i="100"/>
  <c r="AB16" i="100" s="1"/>
  <c r="AF15" i="100"/>
  <c r="S15" i="100"/>
  <c r="X15" i="100" s="1"/>
  <c r="A15" i="100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55" i="100" s="1"/>
  <c r="A56" i="100" s="1"/>
  <c r="A57" i="100" s="1"/>
  <c r="A58" i="100" s="1"/>
  <c r="A59" i="100" s="1"/>
  <c r="A60" i="100" s="1"/>
  <c r="A61" i="100" s="1"/>
  <c r="A62" i="100" s="1"/>
  <c r="A63" i="100" s="1"/>
  <c r="A64" i="100" s="1"/>
  <c r="A65" i="100" s="1"/>
  <c r="A66" i="100" s="1"/>
  <c r="A67" i="100" s="1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91" i="100" s="1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105" i="100" s="1"/>
  <c r="A106" i="100" s="1"/>
  <c r="A107" i="100" s="1"/>
  <c r="A108" i="100" s="1"/>
  <c r="A109" i="100" s="1"/>
  <c r="A110" i="100" s="1"/>
  <c r="A111" i="100" s="1"/>
  <c r="A112" i="100" s="1"/>
  <c r="A113" i="100" s="1"/>
  <c r="A114" i="100" s="1"/>
  <c r="A115" i="100" s="1"/>
  <c r="A116" i="100" s="1"/>
  <c r="A117" i="100" s="1"/>
  <c r="A118" i="100" s="1"/>
  <c r="A119" i="100" s="1"/>
  <c r="A120" i="100" s="1"/>
  <c r="A121" i="100" s="1"/>
  <c r="A122" i="100" s="1"/>
  <c r="A123" i="100" s="1"/>
  <c r="A124" i="100" s="1"/>
  <c r="A125" i="100" s="1"/>
  <c r="A126" i="100" s="1"/>
  <c r="A127" i="100" s="1"/>
  <c r="A128" i="100" s="1"/>
  <c r="A129" i="100" s="1"/>
  <c r="A130" i="100" s="1"/>
  <c r="A131" i="100" s="1"/>
  <c r="A132" i="100" s="1"/>
  <c r="A133" i="100" s="1"/>
  <c r="A134" i="100" s="1"/>
  <c r="A135" i="100" s="1"/>
  <c r="A136" i="100" s="1"/>
  <c r="A137" i="100" s="1"/>
  <c r="A138" i="100" s="1"/>
  <c r="A139" i="100" s="1"/>
  <c r="A140" i="100" s="1"/>
  <c r="A141" i="100" s="1"/>
  <c r="A142" i="100" s="1"/>
  <c r="A143" i="100" s="1"/>
  <c r="A144" i="100" s="1"/>
  <c r="A145" i="100" s="1"/>
  <c r="A146" i="100" s="1"/>
  <c r="A147" i="100" s="1"/>
  <c r="A148" i="100" s="1"/>
  <c r="A149" i="100" s="1"/>
  <c r="A150" i="100" s="1"/>
  <c r="A151" i="100" s="1"/>
  <c r="A152" i="100" s="1"/>
  <c r="A153" i="100" s="1"/>
  <c r="A154" i="100" s="1"/>
  <c r="A155" i="100" s="1"/>
  <c r="A156" i="100" s="1"/>
  <c r="A157" i="100" s="1"/>
  <c r="A158" i="100" s="1"/>
  <c r="A159" i="100" s="1"/>
  <c r="A160" i="100" s="1"/>
  <c r="A161" i="100" s="1"/>
  <c r="A162" i="100" s="1"/>
  <c r="A163" i="100" s="1"/>
  <c r="A164" i="100" s="1"/>
  <c r="A165" i="100" s="1"/>
  <c r="A166" i="100" s="1"/>
  <c r="A167" i="100" s="1"/>
  <c r="A168" i="100" s="1"/>
  <c r="A169" i="100" s="1"/>
  <c r="A170" i="100" s="1"/>
  <c r="A171" i="100" s="1"/>
  <c r="A172" i="100" s="1"/>
  <c r="A173" i="100" s="1"/>
  <c r="A174" i="100" s="1"/>
  <c r="A175" i="100" s="1"/>
  <c r="A176" i="100" s="1"/>
  <c r="A177" i="100" s="1"/>
  <c r="A178" i="100" s="1"/>
  <c r="A179" i="100" s="1"/>
  <c r="A180" i="100" s="1"/>
  <c r="A181" i="100" s="1"/>
  <c r="A182" i="100" s="1"/>
  <c r="A183" i="100" s="1"/>
  <c r="A184" i="100" s="1"/>
  <c r="A185" i="100" s="1"/>
  <c r="A186" i="100" s="1"/>
  <c r="A187" i="100" s="1"/>
  <c r="A188" i="100" s="1"/>
  <c r="A189" i="100" s="1"/>
  <c r="A190" i="100" s="1"/>
  <c r="A191" i="100" s="1"/>
  <c r="A192" i="100" s="1"/>
  <c r="A193" i="100" s="1"/>
  <c r="A194" i="100" s="1"/>
  <c r="A195" i="100" s="1"/>
  <c r="A196" i="100" s="1"/>
  <c r="A197" i="100" s="1"/>
  <c r="A198" i="100" s="1"/>
  <c r="A199" i="100" s="1"/>
  <c r="A200" i="100" s="1"/>
  <c r="A201" i="100" s="1"/>
  <c r="A202" i="100" s="1"/>
  <c r="A203" i="100" s="1"/>
  <c r="A204" i="100" s="1"/>
  <c r="A205" i="100" s="1"/>
  <c r="A206" i="100" s="1"/>
  <c r="A207" i="100" s="1"/>
  <c r="A208" i="100" s="1"/>
  <c r="A209" i="100" s="1"/>
  <c r="A210" i="100" s="1"/>
  <c r="A211" i="100" s="1"/>
  <c r="A212" i="100" s="1"/>
  <c r="A213" i="100" s="1"/>
  <c r="A214" i="100" s="1"/>
  <c r="A215" i="100" s="1"/>
  <c r="A216" i="100" s="1"/>
  <c r="A217" i="100" s="1"/>
  <c r="A218" i="100" s="1"/>
  <c r="A219" i="100" s="1"/>
  <c r="A220" i="100" s="1"/>
  <c r="A221" i="100" s="1"/>
  <c r="A222" i="100" s="1"/>
  <c r="A223" i="100" s="1"/>
  <c r="A224" i="100" s="1"/>
  <c r="A225" i="100" s="1"/>
  <c r="A226" i="100" s="1"/>
  <c r="A227" i="100" s="1"/>
  <c r="A228" i="100" s="1"/>
  <c r="A229" i="100" s="1"/>
  <c r="A230" i="100" s="1"/>
  <c r="A231" i="100" s="1"/>
  <c r="A232" i="100" s="1"/>
  <c r="A233" i="100" s="1"/>
  <c r="A234" i="100" s="1"/>
  <c r="A235" i="100" s="1"/>
  <c r="A236" i="100" s="1"/>
  <c r="A237" i="100" s="1"/>
  <c r="A238" i="100" s="1"/>
  <c r="A239" i="100" s="1"/>
  <c r="A240" i="100" s="1"/>
  <c r="A241" i="100" s="1"/>
  <c r="A242" i="100" s="1"/>
  <c r="A243" i="100" s="1"/>
  <c r="A244" i="100" s="1"/>
  <c r="A245" i="100" s="1"/>
  <c r="A246" i="100" s="1"/>
  <c r="A247" i="100" s="1"/>
  <c r="A248" i="100" s="1"/>
  <c r="A249" i="100" s="1"/>
  <c r="A250" i="100" s="1"/>
  <c r="A251" i="100" s="1"/>
  <c r="A252" i="100" s="1"/>
  <c r="A253" i="100" s="1"/>
  <c r="A254" i="100" s="1"/>
  <c r="A255" i="100" s="1"/>
  <c r="A256" i="100" s="1"/>
  <c r="A257" i="100" s="1"/>
  <c r="A258" i="100" s="1"/>
  <c r="A259" i="100" s="1"/>
  <c r="A260" i="100" s="1"/>
  <c r="A261" i="100" s="1"/>
  <c r="A262" i="100" s="1"/>
  <c r="A263" i="100" s="1"/>
  <c r="A264" i="100" s="1"/>
  <c r="A265" i="100" s="1"/>
  <c r="A266" i="100" s="1"/>
  <c r="A267" i="100" s="1"/>
  <c r="A268" i="100" s="1"/>
  <c r="A269" i="100" s="1"/>
  <c r="A270" i="100" s="1"/>
  <c r="A271" i="100" s="1"/>
  <c r="A272" i="100" s="1"/>
  <c r="A273" i="100" s="1"/>
  <c r="A274" i="100" s="1"/>
  <c r="A275" i="100" s="1"/>
  <c r="A276" i="100" s="1"/>
  <c r="A277" i="100" s="1"/>
  <c r="A278" i="100" s="1"/>
  <c r="A279" i="100" s="1"/>
  <c r="A280" i="100" s="1"/>
  <c r="A281" i="100" s="1"/>
  <c r="A282" i="100" s="1"/>
  <c r="A283" i="100" s="1"/>
  <c r="A284" i="100" s="1"/>
  <c r="A285" i="100" s="1"/>
  <c r="A286" i="100" s="1"/>
  <c r="A287" i="100" s="1"/>
  <c r="A288" i="100" s="1"/>
  <c r="A289" i="100" s="1"/>
  <c r="A290" i="100" s="1"/>
  <c r="A291" i="100" s="1"/>
  <c r="A292" i="100" s="1"/>
  <c r="A293" i="100" s="1"/>
  <c r="A294" i="100" s="1"/>
  <c r="A295" i="100" s="1"/>
  <c r="A296" i="100" s="1"/>
  <c r="A297" i="100" s="1"/>
  <c r="A298" i="100" s="1"/>
  <c r="A299" i="100" s="1"/>
  <c r="A300" i="100" s="1"/>
  <c r="A301" i="100" s="1"/>
  <c r="A302" i="100" s="1"/>
  <c r="A303" i="100" s="1"/>
  <c r="A304" i="100" s="1"/>
  <c r="A305" i="100" s="1"/>
  <c r="A306" i="100" s="1"/>
  <c r="A307" i="100" s="1"/>
  <c r="A308" i="100" s="1"/>
  <c r="A309" i="100" s="1"/>
  <c r="A310" i="100" s="1"/>
  <c r="A311" i="100" s="1"/>
  <c r="A312" i="100" s="1"/>
  <c r="A313" i="100" s="1"/>
  <c r="A314" i="100" s="1"/>
  <c r="A315" i="100" s="1"/>
  <c r="A316" i="100" s="1"/>
  <c r="A317" i="100" s="1"/>
  <c r="A318" i="100" s="1"/>
  <c r="A319" i="100" s="1"/>
  <c r="A320" i="100" s="1"/>
  <c r="A321" i="100" s="1"/>
  <c r="A322" i="100" s="1"/>
  <c r="A323" i="100" s="1"/>
  <c r="A324" i="100" s="1"/>
  <c r="A325" i="100" s="1"/>
  <c r="A326" i="100" s="1"/>
  <c r="A327" i="100" s="1"/>
  <c r="A328" i="100" s="1"/>
  <c r="A329" i="100" s="1"/>
  <c r="A330" i="100" s="1"/>
  <c r="A331" i="100" s="1"/>
  <c r="A332" i="100" s="1"/>
  <c r="A333" i="100" s="1"/>
  <c r="A334" i="100" s="1"/>
  <c r="A335" i="100" s="1"/>
  <c r="A336" i="100" s="1"/>
  <c r="A337" i="100" s="1"/>
  <c r="A338" i="100" s="1"/>
  <c r="A339" i="100" s="1"/>
  <c r="A340" i="100" s="1"/>
  <c r="A341" i="100" s="1"/>
  <c r="A342" i="100" s="1"/>
  <c r="A343" i="100" s="1"/>
  <c r="A344" i="100" s="1"/>
  <c r="A345" i="100" s="1"/>
  <c r="A346" i="100" s="1"/>
  <c r="A347" i="100" s="1"/>
  <c r="A348" i="100" s="1"/>
  <c r="A349" i="100" s="1"/>
  <c r="A350" i="100" s="1"/>
  <c r="A351" i="100" s="1"/>
  <c r="A352" i="100" s="1"/>
  <c r="A353" i="100" s="1"/>
  <c r="A354" i="100" s="1"/>
  <c r="A355" i="100" s="1"/>
  <c r="A356" i="100" s="1"/>
  <c r="A357" i="100" s="1"/>
  <c r="A358" i="100" s="1"/>
  <c r="A359" i="100" s="1"/>
  <c r="A360" i="100" s="1"/>
  <c r="A361" i="100" s="1"/>
  <c r="A362" i="100" s="1"/>
  <c r="A363" i="100" s="1"/>
  <c r="A364" i="100" s="1"/>
  <c r="A365" i="100" s="1"/>
  <c r="A366" i="100" s="1"/>
  <c r="A367" i="100" s="1"/>
  <c r="A368" i="100" s="1"/>
  <c r="A369" i="100" s="1"/>
  <c r="A370" i="100" s="1"/>
  <c r="A371" i="100" s="1"/>
  <c r="A372" i="100" s="1"/>
  <c r="A373" i="100" s="1"/>
  <c r="A374" i="100" s="1"/>
  <c r="A375" i="100" s="1"/>
  <c r="A376" i="100" s="1"/>
  <c r="A377" i="100" s="1"/>
  <c r="A378" i="100" s="1"/>
  <c r="A379" i="100" s="1"/>
  <c r="A380" i="100" s="1"/>
  <c r="A381" i="100" s="1"/>
  <c r="A382" i="100" s="1"/>
  <c r="A383" i="100" s="1"/>
  <c r="A384" i="100" s="1"/>
  <c r="A385" i="100" s="1"/>
  <c r="A386" i="100" s="1"/>
  <c r="A387" i="100" s="1"/>
  <c r="A388" i="100" s="1"/>
  <c r="A389" i="100" s="1"/>
  <c r="A390" i="100" s="1"/>
  <c r="A391" i="100" s="1"/>
  <c r="A392" i="100" s="1"/>
  <c r="A393" i="100" s="1"/>
  <c r="A394" i="100" s="1"/>
  <c r="A395" i="100" s="1"/>
  <c r="A396" i="100" s="1"/>
  <c r="A397" i="100" s="1"/>
  <c r="A398" i="100" s="1"/>
  <c r="A399" i="100" s="1"/>
  <c r="A400" i="100" s="1"/>
  <c r="A401" i="100" s="1"/>
  <c r="A402" i="100" s="1"/>
  <c r="A403" i="100" s="1"/>
  <c r="A404" i="100" s="1"/>
  <c r="A405" i="100" s="1"/>
  <c r="A406" i="100" s="1"/>
  <c r="A407" i="100" s="1"/>
  <c r="A408" i="100" s="1"/>
  <c r="A409" i="100" s="1"/>
  <c r="A410" i="100" s="1"/>
  <c r="A411" i="100" s="1"/>
  <c r="A412" i="100" s="1"/>
  <c r="A413" i="100" s="1"/>
  <c r="A414" i="100" s="1"/>
  <c r="A415" i="100" s="1"/>
  <c r="A416" i="100" s="1"/>
  <c r="A417" i="100" s="1"/>
  <c r="A418" i="100" s="1"/>
  <c r="A419" i="100" s="1"/>
  <c r="A420" i="100" s="1"/>
  <c r="A421" i="100" s="1"/>
  <c r="A422" i="100" s="1"/>
  <c r="A423" i="100" s="1"/>
  <c r="A424" i="100" s="1"/>
  <c r="A425" i="100" s="1"/>
  <c r="A426" i="100" s="1"/>
  <c r="A427" i="100" s="1"/>
  <c r="A428" i="100" s="1"/>
  <c r="A429" i="100" s="1"/>
  <c r="A430" i="100" s="1"/>
  <c r="A431" i="100" s="1"/>
  <c r="A432" i="100" s="1"/>
  <c r="A433" i="100" s="1"/>
  <c r="A434" i="100" s="1"/>
  <c r="A435" i="100" s="1"/>
  <c r="A436" i="100" s="1"/>
  <c r="A437" i="100" s="1"/>
  <c r="A438" i="100" s="1"/>
  <c r="A439" i="100" s="1"/>
  <c r="A440" i="100" s="1"/>
  <c r="A441" i="100" s="1"/>
  <c r="A442" i="100" s="1"/>
  <c r="A443" i="100" s="1"/>
  <c r="A444" i="100" s="1"/>
  <c r="A445" i="100" s="1"/>
  <c r="A446" i="100" s="1"/>
  <c r="A447" i="100" s="1"/>
  <c r="A448" i="100" s="1"/>
  <c r="A449" i="100" s="1"/>
  <c r="A450" i="100" s="1"/>
  <c r="A451" i="100" s="1"/>
  <c r="A452" i="100" s="1"/>
  <c r="A453" i="100" s="1"/>
  <c r="A454" i="100" s="1"/>
  <c r="A455" i="100" s="1"/>
  <c r="A456" i="100" s="1"/>
  <c r="A457" i="100" s="1"/>
  <c r="A458" i="100" s="1"/>
  <c r="A459" i="100" s="1"/>
  <c r="A460" i="100" s="1"/>
  <c r="A461" i="100" s="1"/>
  <c r="A462" i="100" s="1"/>
  <c r="A463" i="100" s="1"/>
  <c r="A464" i="100" s="1"/>
  <c r="A465" i="100" s="1"/>
  <c r="A466" i="100" s="1"/>
  <c r="A467" i="100" s="1"/>
  <c r="A468" i="100" s="1"/>
  <c r="A469" i="100" s="1"/>
  <c r="A470" i="100" s="1"/>
  <c r="A471" i="100" s="1"/>
  <c r="A472" i="100" s="1"/>
  <c r="A473" i="100" s="1"/>
  <c r="A474" i="100" s="1"/>
  <c r="A475" i="100" s="1"/>
  <c r="A476" i="100" s="1"/>
  <c r="A477" i="100" s="1"/>
  <c r="A478" i="100" s="1"/>
  <c r="A479" i="100" s="1"/>
  <c r="A480" i="100" s="1"/>
  <c r="A481" i="100" s="1"/>
  <c r="A482" i="100" s="1"/>
  <c r="A483" i="100" s="1"/>
  <c r="A484" i="100" s="1"/>
  <c r="A485" i="100" s="1"/>
  <c r="A486" i="100" s="1"/>
  <c r="A487" i="100" s="1"/>
  <c r="A488" i="100" s="1"/>
  <c r="A489" i="100" s="1"/>
  <c r="A490" i="100" s="1"/>
  <c r="A491" i="100" s="1"/>
  <c r="A492" i="100" s="1"/>
  <c r="A493" i="100" s="1"/>
  <c r="A494" i="100" s="1"/>
  <c r="A495" i="100" s="1"/>
  <c r="A496" i="100" s="1"/>
  <c r="A497" i="100" s="1"/>
  <c r="A498" i="100" s="1"/>
  <c r="A499" i="100" s="1"/>
  <c r="A500" i="100" s="1"/>
  <c r="A501" i="100" s="1"/>
  <c r="A502" i="100" s="1"/>
  <c r="A503" i="100" s="1"/>
  <c r="A504" i="100" s="1"/>
  <c r="A505" i="100" s="1"/>
  <c r="A506" i="100" s="1"/>
  <c r="A507" i="100" s="1"/>
  <c r="A508" i="100" s="1"/>
  <c r="A509" i="100" s="1"/>
  <c r="A510" i="100" s="1"/>
  <c r="A511" i="100" s="1"/>
  <c r="A512" i="100" s="1"/>
  <c r="A513" i="100" s="1"/>
  <c r="A514" i="100" s="1"/>
  <c r="A515" i="100" s="1"/>
  <c r="A516" i="100" s="1"/>
  <c r="A517" i="100" s="1"/>
  <c r="A518" i="100" s="1"/>
  <c r="A519" i="100" s="1"/>
  <c r="A520" i="100" s="1"/>
  <c r="A521" i="100" s="1"/>
  <c r="A522" i="100" s="1"/>
  <c r="A523" i="100" s="1"/>
  <c r="A524" i="100" s="1"/>
  <c r="A525" i="100" s="1"/>
  <c r="A526" i="100" s="1"/>
  <c r="A527" i="100" s="1"/>
  <c r="A528" i="100" s="1"/>
  <c r="A529" i="100" s="1"/>
  <c r="A530" i="100" s="1"/>
  <c r="A531" i="100" s="1"/>
  <c r="A532" i="100" s="1"/>
  <c r="A533" i="100" s="1"/>
  <c r="A534" i="100" s="1"/>
  <c r="A535" i="100" s="1"/>
  <c r="A536" i="100" s="1"/>
  <c r="A537" i="100" s="1"/>
  <c r="A538" i="100" s="1"/>
  <c r="A539" i="100" s="1"/>
  <c r="A540" i="100" s="1"/>
  <c r="A541" i="100" s="1"/>
  <c r="A542" i="100" s="1"/>
  <c r="A543" i="100" s="1"/>
  <c r="A544" i="100" s="1"/>
  <c r="A545" i="100" s="1"/>
  <c r="A546" i="100" s="1"/>
  <c r="A547" i="100" s="1"/>
  <c r="A548" i="100" s="1"/>
  <c r="A549" i="100" s="1"/>
  <c r="A550" i="100" s="1"/>
  <c r="A551" i="100" s="1"/>
  <c r="A552" i="100" s="1"/>
  <c r="A553" i="100" s="1"/>
  <c r="A554" i="100" s="1"/>
  <c r="A555" i="100" s="1"/>
  <c r="A556" i="100" s="1"/>
  <c r="A557" i="100" s="1"/>
  <c r="A558" i="100" s="1"/>
  <c r="A559" i="100" s="1"/>
  <c r="A560" i="100" s="1"/>
  <c r="A561" i="100" s="1"/>
  <c r="A562" i="100" s="1"/>
  <c r="A563" i="100" s="1"/>
  <c r="A564" i="100" s="1"/>
  <c r="A565" i="100" s="1"/>
  <c r="A566" i="100" s="1"/>
  <c r="A567" i="100" s="1"/>
  <c r="A568" i="100" s="1"/>
  <c r="A569" i="100" s="1"/>
  <c r="A570" i="100" s="1"/>
  <c r="A571" i="100" s="1"/>
  <c r="A572" i="100" s="1"/>
  <c r="A573" i="100" s="1"/>
  <c r="A574" i="100" s="1"/>
  <c r="A575" i="100" s="1"/>
  <c r="A576" i="100" s="1"/>
  <c r="A577" i="100" s="1"/>
  <c r="A578" i="100" s="1"/>
  <c r="A579" i="100" s="1"/>
  <c r="A580" i="100" s="1"/>
  <c r="A581" i="100" s="1"/>
  <c r="A582" i="100" s="1"/>
  <c r="A583" i="100" s="1"/>
  <c r="A584" i="100" s="1"/>
  <c r="A585" i="100" s="1"/>
  <c r="A586" i="100" s="1"/>
  <c r="A587" i="100" s="1"/>
  <c r="A588" i="100" s="1"/>
  <c r="A589" i="100" s="1"/>
  <c r="A590" i="100" s="1"/>
  <c r="A591" i="100" s="1"/>
  <c r="A592" i="100" s="1"/>
  <c r="A593" i="100" s="1"/>
  <c r="A594" i="100" s="1"/>
  <c r="A595" i="100" s="1"/>
  <c r="A596" i="100" s="1"/>
  <c r="A597" i="100" s="1"/>
  <c r="A598" i="100" s="1"/>
  <c r="A599" i="100" s="1"/>
  <c r="A600" i="100" s="1"/>
  <c r="A601" i="100" s="1"/>
  <c r="A602" i="100" s="1"/>
  <c r="A603" i="100" s="1"/>
  <c r="A604" i="100" s="1"/>
  <c r="A605" i="100" s="1"/>
  <c r="A606" i="100" s="1"/>
  <c r="A607" i="100" s="1"/>
  <c r="A608" i="100" s="1"/>
  <c r="A609" i="100" s="1"/>
  <c r="A610" i="100" s="1"/>
  <c r="A611" i="100" s="1"/>
  <c r="A612" i="100" s="1"/>
  <c r="A613" i="100" s="1"/>
  <c r="A614" i="100" s="1"/>
  <c r="A615" i="100" s="1"/>
  <c r="A616" i="100" s="1"/>
  <c r="A617" i="100" s="1"/>
  <c r="A618" i="100" s="1"/>
  <c r="A619" i="100" s="1"/>
  <c r="A620" i="100" s="1"/>
  <c r="A621" i="100" s="1"/>
  <c r="A622" i="100" s="1"/>
  <c r="A623" i="100" s="1"/>
  <c r="A624" i="100" s="1"/>
  <c r="A625" i="100" s="1"/>
  <c r="A626" i="100" s="1"/>
  <c r="A627" i="100" s="1"/>
  <c r="A628" i="100" s="1"/>
  <c r="A629" i="100" s="1"/>
  <c r="A630" i="100" s="1"/>
  <c r="A631" i="100" s="1"/>
  <c r="A632" i="100" s="1"/>
  <c r="A633" i="100" s="1"/>
  <c r="A634" i="100" s="1"/>
  <c r="A635" i="100" s="1"/>
  <c r="A636" i="100" s="1"/>
  <c r="A637" i="100" s="1"/>
  <c r="A638" i="100" s="1"/>
  <c r="A639" i="100" s="1"/>
  <c r="A640" i="100" s="1"/>
  <c r="A641" i="100" s="1"/>
  <c r="AF14" i="100"/>
  <c r="Y14" i="100"/>
  <c r="S14" i="100"/>
  <c r="AB181" i="100" l="1"/>
  <c r="AC193" i="100"/>
  <c r="X84" i="100"/>
  <c r="AC282" i="100"/>
  <c r="W297" i="100"/>
  <c r="W301" i="100"/>
  <c r="AC376" i="100"/>
  <c r="X516" i="100"/>
  <c r="AB523" i="100"/>
  <c r="W579" i="100"/>
  <c r="AC591" i="100"/>
  <c r="AC286" i="100"/>
  <c r="W307" i="100"/>
  <c r="W321" i="100"/>
  <c r="W361" i="100"/>
  <c r="W371" i="100"/>
  <c r="V435" i="100"/>
  <c r="AF435" i="100" s="1"/>
  <c r="X533" i="100"/>
  <c r="AB179" i="100"/>
  <c r="AB183" i="100"/>
  <c r="AB190" i="100"/>
  <c r="X247" i="100"/>
  <c r="U249" i="100"/>
  <c r="AC290" i="100"/>
  <c r="AC559" i="100"/>
  <c r="AC583" i="100"/>
  <c r="AC627" i="100"/>
  <c r="I92" i="100"/>
  <c r="I115" i="100" s="1"/>
  <c r="I353" i="100" s="1"/>
  <c r="Q92" i="100"/>
  <c r="Q115" i="100" s="1"/>
  <c r="S17" i="100"/>
  <c r="G92" i="100"/>
  <c r="G115" i="100" s="1"/>
  <c r="K92" i="100"/>
  <c r="K115" i="100" s="1"/>
  <c r="O92" i="100"/>
  <c r="AC367" i="100"/>
  <c r="R31" i="100"/>
  <c r="H29" i="100"/>
  <c r="H31" i="100" s="1"/>
  <c r="L29" i="100"/>
  <c r="P29" i="100"/>
  <c r="H115" i="100"/>
  <c r="L115" i="100"/>
  <c r="P115" i="100"/>
  <c r="X82" i="100"/>
  <c r="S141" i="100"/>
  <c r="AC194" i="100"/>
  <c r="AC201" i="100"/>
  <c r="X245" i="100"/>
  <c r="X264" i="100"/>
  <c r="W270" i="100"/>
  <c r="W281" i="100"/>
  <c r="W289" i="100"/>
  <c r="AC304" i="100"/>
  <c r="W309" i="100"/>
  <c r="W317" i="100"/>
  <c r="W333" i="100"/>
  <c r="AC364" i="100"/>
  <c r="W379" i="100"/>
  <c r="W383" i="100"/>
  <c r="H415" i="100"/>
  <c r="L415" i="100"/>
  <c r="L633" i="100" s="1"/>
  <c r="P415" i="100"/>
  <c r="P633" i="100" s="1"/>
  <c r="AB514" i="100"/>
  <c r="X517" i="100"/>
  <c r="AC562" i="100"/>
  <c r="AC586" i="100"/>
  <c r="AC594" i="100"/>
  <c r="W630" i="100"/>
  <c r="M92" i="100"/>
  <c r="M115" i="100" s="1"/>
  <c r="M353" i="100" s="1"/>
  <c r="X16" i="100"/>
  <c r="F29" i="100"/>
  <c r="J29" i="100"/>
  <c r="N29" i="100"/>
  <c r="N31" i="100" s="1"/>
  <c r="N353" i="100" s="1"/>
  <c r="F115" i="100"/>
  <c r="F353" i="100" s="1"/>
  <c r="J115" i="100"/>
  <c r="N115" i="100"/>
  <c r="R115" i="100"/>
  <c r="R353" i="100" s="1"/>
  <c r="X78" i="100"/>
  <c r="X86" i="100"/>
  <c r="AF217" i="100"/>
  <c r="AD242" i="100"/>
  <c r="AF242" i="100" s="1"/>
  <c r="W285" i="100"/>
  <c r="W325" i="100"/>
  <c r="W342" i="100"/>
  <c r="AC368" i="100"/>
  <c r="W373" i="100"/>
  <c r="F415" i="100"/>
  <c r="J415" i="100"/>
  <c r="N415" i="100"/>
  <c r="R415" i="100"/>
  <c r="R633" i="100" s="1"/>
  <c r="X521" i="100"/>
  <c r="X531" i="100"/>
  <c r="AC566" i="100"/>
  <c r="AC590" i="100"/>
  <c r="AC626" i="100"/>
  <c r="AD45" i="100"/>
  <c r="AF45" i="100" s="1"/>
  <c r="I29" i="100"/>
  <c r="I31" i="100" s="1"/>
  <c r="M29" i="100"/>
  <c r="M31" i="100" s="1"/>
  <c r="Q29" i="100"/>
  <c r="Q31" i="100" s="1"/>
  <c r="Q353" i="100" s="1"/>
  <c r="S273" i="100"/>
  <c r="AC269" i="100"/>
  <c r="AC303" i="100"/>
  <c r="W303" i="100"/>
  <c r="S335" i="100"/>
  <c r="AC363" i="100"/>
  <c r="W363" i="100"/>
  <c r="AD512" i="100"/>
  <c r="AF512" i="100" s="1"/>
  <c r="AC571" i="100"/>
  <c r="W571" i="100"/>
  <c r="AC575" i="100"/>
  <c r="W575" i="100"/>
  <c r="S631" i="100"/>
  <c r="W620" i="100"/>
  <c r="Z15" i="100"/>
  <c r="J31" i="100"/>
  <c r="J353" i="100" s="1"/>
  <c r="X47" i="100"/>
  <c r="AB47" i="100" s="1"/>
  <c r="AC319" i="100"/>
  <c r="W319" i="100"/>
  <c r="S348" i="100"/>
  <c r="W338" i="100"/>
  <c r="X406" i="100"/>
  <c r="AB406" i="100"/>
  <c r="AD456" i="100"/>
  <c r="AF456" i="100" s="1"/>
  <c r="AF460" i="100"/>
  <c r="AC555" i="100"/>
  <c r="W555" i="100"/>
  <c r="AC603" i="100"/>
  <c r="W603" i="100"/>
  <c r="AC611" i="100"/>
  <c r="W611" i="100"/>
  <c r="X14" i="100"/>
  <c r="Z14" i="100" s="1"/>
  <c r="S73" i="100"/>
  <c r="O115" i="100"/>
  <c r="S113" i="100"/>
  <c r="X174" i="100"/>
  <c r="AB174" i="100"/>
  <c r="X176" i="100"/>
  <c r="AB176" i="100"/>
  <c r="AC202" i="100"/>
  <c r="W202" i="100"/>
  <c r="AC327" i="100"/>
  <c r="W327" i="100"/>
  <c r="AC344" i="100"/>
  <c r="W344" i="100"/>
  <c r="AC375" i="100"/>
  <c r="W375" i="100"/>
  <c r="X403" i="100"/>
  <c r="AB403" i="100"/>
  <c r="AD549" i="100"/>
  <c r="AF549" i="100"/>
  <c r="W558" i="100"/>
  <c r="AC558" i="100"/>
  <c r="W582" i="100"/>
  <c r="AC582" i="100"/>
  <c r="AC604" i="100"/>
  <c r="W604" i="100"/>
  <c r="AC608" i="100"/>
  <c r="W608" i="100"/>
  <c r="AC612" i="100"/>
  <c r="W612" i="100"/>
  <c r="AC616" i="100"/>
  <c r="W616" i="100"/>
  <c r="F31" i="100"/>
  <c r="AC272" i="100"/>
  <c r="W272" i="100"/>
  <c r="AC369" i="100"/>
  <c r="W369" i="100"/>
  <c r="AB400" i="100"/>
  <c r="X400" i="100"/>
  <c r="AD462" i="100"/>
  <c r="AF462" i="100" s="1"/>
  <c r="AC607" i="100"/>
  <c r="W607" i="100"/>
  <c r="AC615" i="100"/>
  <c r="W615" i="100"/>
  <c r="S27" i="100"/>
  <c r="S23" i="100"/>
  <c r="G29" i="100"/>
  <c r="G31" i="100" s="1"/>
  <c r="K29" i="100"/>
  <c r="K31" i="100" s="1"/>
  <c r="K353" i="100" s="1"/>
  <c r="O29" i="100"/>
  <c r="O31" i="100" s="1"/>
  <c r="S59" i="100"/>
  <c r="U61" i="100"/>
  <c r="AD61" i="100" s="1"/>
  <c r="AF61" i="100" s="1"/>
  <c r="AB79" i="100"/>
  <c r="AB83" i="100"/>
  <c r="AB87" i="100"/>
  <c r="U94" i="100"/>
  <c r="AD94" i="100" s="1"/>
  <c r="AF94" i="100" s="1"/>
  <c r="S159" i="100"/>
  <c r="X186" i="100"/>
  <c r="AB186" i="100"/>
  <c r="AC276" i="100"/>
  <c r="W276" i="100"/>
  <c r="W372" i="100"/>
  <c r="AC372" i="100"/>
  <c r="G415" i="100"/>
  <c r="K415" i="100"/>
  <c r="K633" i="100" s="1"/>
  <c r="O415" i="100"/>
  <c r="AF464" i="100"/>
  <c r="AD466" i="100"/>
  <c r="AF466" i="100"/>
  <c r="AD511" i="100"/>
  <c r="AF511" i="100" s="1"/>
  <c r="AC572" i="100"/>
  <c r="W572" i="100"/>
  <c r="W578" i="100"/>
  <c r="AC578" i="100"/>
  <c r="S205" i="100"/>
  <c r="S312" i="100"/>
  <c r="S380" i="100"/>
  <c r="S407" i="100"/>
  <c r="AF249" i="100"/>
  <c r="S413" i="100"/>
  <c r="AF508" i="100"/>
  <c r="AD543" i="100"/>
  <c r="AF543" i="100" s="1"/>
  <c r="AC554" i="100"/>
  <c r="W567" i="100"/>
  <c r="AC570" i="100"/>
  <c r="AC574" i="100"/>
  <c r="W595" i="100"/>
  <c r="W596" i="100"/>
  <c r="W599" i="100"/>
  <c r="AC602" i="100"/>
  <c r="AC606" i="100"/>
  <c r="AC610" i="100"/>
  <c r="AC614" i="100"/>
  <c r="W622" i="100"/>
  <c r="W623" i="100"/>
  <c r="S171" i="100"/>
  <c r="AC197" i="100"/>
  <c r="U251" i="100"/>
  <c r="AF251" i="100" s="1"/>
  <c r="X266" i="100"/>
  <c r="S293" i="100"/>
  <c r="W279" i="100"/>
  <c r="W283" i="100"/>
  <c r="W287" i="100"/>
  <c r="W291" i="100"/>
  <c r="W295" i="100"/>
  <c r="W305" i="100"/>
  <c r="AC308" i="100"/>
  <c r="W311" i="100"/>
  <c r="W315" i="100"/>
  <c r="W323" i="100"/>
  <c r="W331" i="100"/>
  <c r="W346" i="100"/>
  <c r="W350" i="100"/>
  <c r="S365" i="100"/>
  <c r="W359" i="100"/>
  <c r="W377" i="100"/>
  <c r="V437" i="100"/>
  <c r="AF437" i="100" s="1"/>
  <c r="AD508" i="100"/>
  <c r="X513" i="100"/>
  <c r="X515" i="100"/>
  <c r="AB520" i="100"/>
  <c r="W588" i="100"/>
  <c r="W628" i="100"/>
  <c r="Y15" i="100"/>
  <c r="AD46" i="100"/>
  <c r="AF46" i="100" s="1"/>
  <c r="L31" i="100"/>
  <c r="P31" i="100"/>
  <c r="P353" i="100" s="1"/>
  <c r="AD44" i="100"/>
  <c r="AF44" i="100" s="1"/>
  <c r="AF49" i="100"/>
  <c r="AF53" i="100"/>
  <c r="AD64" i="100"/>
  <c r="AF64" i="100" s="1"/>
  <c r="AD97" i="100"/>
  <c r="AF97" i="100" s="1"/>
  <c r="AD105" i="100"/>
  <c r="AF105" i="100" s="1"/>
  <c r="AD119" i="100"/>
  <c r="AF119" i="100" s="1"/>
  <c r="AD127" i="100"/>
  <c r="AF127" i="100" s="1"/>
  <c r="AD135" i="100"/>
  <c r="AF135" i="100" s="1"/>
  <c r="AD146" i="100"/>
  <c r="AF146" i="100"/>
  <c r="AD149" i="100"/>
  <c r="AF149" i="100" s="1"/>
  <c r="AD167" i="100"/>
  <c r="AF167" i="100" s="1"/>
  <c r="AA19" i="100"/>
  <c r="AF33" i="100"/>
  <c r="AD62" i="100"/>
  <c r="AF62" i="100" s="1"/>
  <c r="AD70" i="100"/>
  <c r="AF70" i="100" s="1"/>
  <c r="AD95" i="100"/>
  <c r="AF95" i="100" s="1"/>
  <c r="AD103" i="100"/>
  <c r="AF103" i="100" s="1"/>
  <c r="AD111" i="100"/>
  <c r="AF111" i="100" s="1"/>
  <c r="AD125" i="100"/>
  <c r="AF125" i="100" s="1"/>
  <c r="AD133" i="100"/>
  <c r="AF133" i="100" s="1"/>
  <c r="AD147" i="100"/>
  <c r="AF147" i="100" s="1"/>
  <c r="AD150" i="100"/>
  <c r="AF150" i="100" s="1"/>
  <c r="AD153" i="100"/>
  <c r="AF153" i="100" s="1"/>
  <c r="AD165" i="100"/>
  <c r="AF165" i="100" s="1"/>
  <c r="AD177" i="100"/>
  <c r="AF177" i="100" s="1"/>
  <c r="X19" i="100"/>
  <c r="AF47" i="100"/>
  <c r="AD50" i="100"/>
  <c r="AF50" i="100" s="1"/>
  <c r="AF51" i="100"/>
  <c r="AD54" i="100"/>
  <c r="AF54" i="100" s="1"/>
  <c r="AF55" i="100"/>
  <c r="AD58" i="100"/>
  <c r="AF58" i="100" s="1"/>
  <c r="AD68" i="100"/>
  <c r="AF68" i="100" s="1"/>
  <c r="AD101" i="100"/>
  <c r="AF101" i="100" s="1"/>
  <c r="AD109" i="100"/>
  <c r="AF109" i="100" s="1"/>
  <c r="AD123" i="100"/>
  <c r="AF123" i="100" s="1"/>
  <c r="AD131" i="100"/>
  <c r="AF131" i="100" s="1"/>
  <c r="AD139" i="100"/>
  <c r="AF139" i="100" s="1"/>
  <c r="AD151" i="100"/>
  <c r="AF151" i="100" s="1"/>
  <c r="AD154" i="100"/>
  <c r="AF154" i="100" s="1"/>
  <c r="AD157" i="100"/>
  <c r="AF157" i="100" s="1"/>
  <c r="AD163" i="100"/>
  <c r="AF163" i="100" s="1"/>
  <c r="AD178" i="100"/>
  <c r="AF178" i="100" s="1"/>
  <c r="AF184" i="100"/>
  <c r="AD184" i="100"/>
  <c r="AD43" i="100"/>
  <c r="S56" i="100"/>
  <c r="AF48" i="100"/>
  <c r="AF52" i="100"/>
  <c r="AD66" i="100"/>
  <c r="AF66" i="100" s="1"/>
  <c r="AD99" i="100"/>
  <c r="AF99" i="100" s="1"/>
  <c r="AD107" i="100"/>
  <c r="AF107" i="100" s="1"/>
  <c r="AD121" i="100"/>
  <c r="AF121" i="100" s="1"/>
  <c r="AD129" i="100"/>
  <c r="AF129" i="100" s="1"/>
  <c r="AD137" i="100"/>
  <c r="AF137" i="100" s="1"/>
  <c r="AD145" i="100"/>
  <c r="AF145" i="100" s="1"/>
  <c r="AD155" i="100"/>
  <c r="AF155" i="100" s="1"/>
  <c r="AD158" i="100"/>
  <c r="AF158" i="100" s="1"/>
  <c r="AD169" i="100"/>
  <c r="AF169" i="100" s="1"/>
  <c r="AD185" i="100"/>
  <c r="AF185" i="100" s="1"/>
  <c r="S88" i="100"/>
  <c r="AD216" i="100"/>
  <c r="AF216" i="100" s="1"/>
  <c r="AD220" i="100"/>
  <c r="AF220" i="100" s="1"/>
  <c r="AD228" i="100"/>
  <c r="AF228" i="100" s="1"/>
  <c r="AD236" i="100"/>
  <c r="AF236" i="100" s="1"/>
  <c r="AD63" i="100"/>
  <c r="AF63" i="100" s="1"/>
  <c r="AD67" i="100"/>
  <c r="AF67" i="100" s="1"/>
  <c r="AD71" i="100"/>
  <c r="AF71" i="100" s="1"/>
  <c r="X81" i="100"/>
  <c r="X85" i="100"/>
  <c r="AD96" i="100"/>
  <c r="AF96" i="100" s="1"/>
  <c r="AD100" i="100"/>
  <c r="AF100" i="100" s="1"/>
  <c r="AD104" i="100"/>
  <c r="AF104" i="100" s="1"/>
  <c r="AD108" i="100"/>
  <c r="AF108" i="100" s="1"/>
  <c r="AD112" i="100"/>
  <c r="AF112" i="100" s="1"/>
  <c r="U117" i="100"/>
  <c r="AD120" i="100"/>
  <c r="AF120" i="100" s="1"/>
  <c r="AD124" i="100"/>
  <c r="AF124" i="100" s="1"/>
  <c r="AD128" i="100"/>
  <c r="AF128" i="100" s="1"/>
  <c r="AD132" i="100"/>
  <c r="AF132" i="100" s="1"/>
  <c r="AD136" i="100"/>
  <c r="AF136" i="100" s="1"/>
  <c r="AD140" i="100"/>
  <c r="AF140" i="100" s="1"/>
  <c r="AD144" i="100"/>
  <c r="AF144" i="100" s="1"/>
  <c r="AD148" i="100"/>
  <c r="AF148" i="100" s="1"/>
  <c r="AD152" i="100"/>
  <c r="AF152" i="100" s="1"/>
  <c r="AD156" i="100"/>
  <c r="AF156" i="100" s="1"/>
  <c r="U161" i="100"/>
  <c r="AD164" i="100"/>
  <c r="AF164" i="100" s="1"/>
  <c r="AD168" i="100"/>
  <c r="AF168" i="100" s="1"/>
  <c r="X173" i="100"/>
  <c r="X175" i="100"/>
  <c r="X180" i="100"/>
  <c r="X182" i="100"/>
  <c r="X187" i="100"/>
  <c r="W195" i="100"/>
  <c r="W199" i="100"/>
  <c r="W203" i="100"/>
  <c r="W207" i="100"/>
  <c r="S267" i="100"/>
  <c r="AD212" i="100"/>
  <c r="AF212" i="100" s="1"/>
  <c r="AF213" i="100"/>
  <c r="AD218" i="100"/>
  <c r="AF218" i="100" s="1"/>
  <c r="AD226" i="100"/>
  <c r="AF226" i="100" s="1"/>
  <c r="AD234" i="100"/>
  <c r="AF234" i="100" s="1"/>
  <c r="X189" i="100"/>
  <c r="W192" i="100"/>
  <c r="W196" i="100"/>
  <c r="W200" i="100"/>
  <c r="W204" i="100"/>
  <c r="AC207" i="100"/>
  <c r="U210" i="100"/>
  <c r="AD224" i="100"/>
  <c r="AF224" i="100" s="1"/>
  <c r="AD232" i="100"/>
  <c r="AF232" i="100" s="1"/>
  <c r="AD240" i="100"/>
  <c r="AF240" i="100"/>
  <c r="U143" i="100"/>
  <c r="AC192" i="100"/>
  <c r="AF211" i="100"/>
  <c r="AD214" i="100"/>
  <c r="AF214" i="100" s="1"/>
  <c r="AF215" i="100"/>
  <c r="AD222" i="100"/>
  <c r="AF222" i="100" s="1"/>
  <c r="AD230" i="100"/>
  <c r="AF230" i="100" s="1"/>
  <c r="AD238" i="100"/>
  <c r="AF238" i="100" s="1"/>
  <c r="X246" i="100"/>
  <c r="X250" i="100"/>
  <c r="AD252" i="100"/>
  <c r="AF252" i="100" s="1"/>
  <c r="X265" i="100"/>
  <c r="W269" i="100"/>
  <c r="W278" i="100"/>
  <c r="S298" i="100"/>
  <c r="W316" i="100"/>
  <c r="W320" i="100"/>
  <c r="W324" i="100"/>
  <c r="W328" i="100"/>
  <c r="W332" i="100"/>
  <c r="AC338" i="100"/>
  <c r="W339" i="100"/>
  <c r="W343" i="100"/>
  <c r="W347" i="100"/>
  <c r="AC350" i="100"/>
  <c r="W358" i="100"/>
  <c r="W362" i="100"/>
  <c r="AD385" i="100"/>
  <c r="AF385" i="100" s="1"/>
  <c r="AD393" i="100"/>
  <c r="AF393" i="100" s="1"/>
  <c r="AD422" i="100"/>
  <c r="AF422" i="100" s="1"/>
  <c r="AD430" i="100"/>
  <c r="AF430" i="100" s="1"/>
  <c r="AD438" i="100"/>
  <c r="AF438" i="100" s="1"/>
  <c r="AD444" i="100"/>
  <c r="AF444" i="100" s="1"/>
  <c r="AD452" i="100"/>
  <c r="AF452" i="100" s="1"/>
  <c r="AD458" i="100"/>
  <c r="AF458" i="100"/>
  <c r="AD391" i="100"/>
  <c r="AF391" i="100" s="1"/>
  <c r="AD420" i="100"/>
  <c r="AF420" i="100" s="1"/>
  <c r="AD428" i="100"/>
  <c r="AF428" i="100" s="1"/>
  <c r="AD442" i="100"/>
  <c r="AF442" i="100" s="1"/>
  <c r="AD450" i="100"/>
  <c r="AF450" i="100" s="1"/>
  <c r="AD453" i="100"/>
  <c r="AF453" i="100" s="1"/>
  <c r="AD219" i="100"/>
  <c r="AF219" i="100" s="1"/>
  <c r="AD223" i="100"/>
  <c r="AF223" i="100" s="1"/>
  <c r="AD227" i="100"/>
  <c r="AF227" i="100" s="1"/>
  <c r="AD231" i="100"/>
  <c r="AF231" i="100" s="1"/>
  <c r="AD235" i="100"/>
  <c r="AF235" i="100" s="1"/>
  <c r="AD239" i="100"/>
  <c r="AF239" i="100" s="1"/>
  <c r="AD243" i="100"/>
  <c r="AF243" i="100" s="1"/>
  <c r="X244" i="100"/>
  <c r="U248" i="100"/>
  <c r="AF248" i="100" s="1"/>
  <c r="W271" i="100"/>
  <c r="W275" i="100"/>
  <c r="W280" i="100"/>
  <c r="W284" i="100"/>
  <c r="W288" i="100"/>
  <c r="W292" i="100"/>
  <c r="W296" i="100"/>
  <c r="W302" i="100"/>
  <c r="W306" i="100"/>
  <c r="W310" i="100"/>
  <c r="W314" i="100"/>
  <c r="W318" i="100"/>
  <c r="W322" i="100"/>
  <c r="W326" i="100"/>
  <c r="W330" i="100"/>
  <c r="W334" i="100"/>
  <c r="W341" i="100"/>
  <c r="W345" i="100"/>
  <c r="W356" i="100"/>
  <c r="W360" i="100"/>
  <c r="AD389" i="100"/>
  <c r="AF389" i="100"/>
  <c r="AD397" i="100"/>
  <c r="AF397" i="100" s="1"/>
  <c r="AD412" i="100"/>
  <c r="AF412" i="100" s="1"/>
  <c r="AD426" i="100"/>
  <c r="AF426" i="100" s="1"/>
  <c r="AD434" i="100"/>
  <c r="AF434" i="100" s="1"/>
  <c r="AD448" i="100"/>
  <c r="AF448" i="100" s="1"/>
  <c r="AD454" i="100"/>
  <c r="AF454" i="100" s="1"/>
  <c r="AC314" i="100"/>
  <c r="AC356" i="100"/>
  <c r="AD387" i="100"/>
  <c r="AF387" i="100" s="1"/>
  <c r="AD395" i="100"/>
  <c r="AF395" i="100" s="1"/>
  <c r="AD410" i="100"/>
  <c r="AF410" i="100" s="1"/>
  <c r="AD424" i="100"/>
  <c r="AF424" i="100" s="1"/>
  <c r="AD432" i="100"/>
  <c r="AF432" i="100" s="1"/>
  <c r="AD446" i="100"/>
  <c r="AF446" i="100" s="1"/>
  <c r="AD457" i="100"/>
  <c r="AF457" i="100" s="1"/>
  <c r="AD386" i="100"/>
  <c r="AF386" i="100" s="1"/>
  <c r="AD390" i="100"/>
  <c r="AF390" i="100" s="1"/>
  <c r="AD394" i="100"/>
  <c r="AF394" i="100" s="1"/>
  <c r="X401" i="100"/>
  <c r="AD411" i="100"/>
  <c r="AF411" i="100" s="1"/>
  <c r="AD419" i="100"/>
  <c r="AF419" i="100" s="1"/>
  <c r="AD423" i="100"/>
  <c r="AF423" i="100" s="1"/>
  <c r="AD427" i="100"/>
  <c r="AF427" i="100" s="1"/>
  <c r="AD431" i="100"/>
  <c r="AF431" i="100" s="1"/>
  <c r="V436" i="100"/>
  <c r="AF436" i="100" s="1"/>
  <c r="AD443" i="100"/>
  <c r="AF443" i="100" s="1"/>
  <c r="AD447" i="100"/>
  <c r="AF447" i="100" s="1"/>
  <c r="AD451" i="100"/>
  <c r="AF451" i="100" s="1"/>
  <c r="AD455" i="100"/>
  <c r="AF455" i="100" s="1"/>
  <c r="AF461" i="100"/>
  <c r="AF465" i="100"/>
  <c r="AD473" i="100"/>
  <c r="AF473" i="100" s="1"/>
  <c r="AD495" i="100"/>
  <c r="AF495" i="100" s="1"/>
  <c r="X402" i="100"/>
  <c r="V409" i="100"/>
  <c r="S493" i="100"/>
  <c r="AD471" i="100"/>
  <c r="AF471" i="100" s="1"/>
  <c r="Z501" i="100"/>
  <c r="Y501" i="100"/>
  <c r="H633" i="100"/>
  <c r="W370" i="100"/>
  <c r="W374" i="100"/>
  <c r="W378" i="100"/>
  <c r="W382" i="100"/>
  <c r="AD388" i="100"/>
  <c r="AF388" i="100" s="1"/>
  <c r="AD392" i="100"/>
  <c r="AF392" i="100" s="1"/>
  <c r="AD396" i="100"/>
  <c r="AF396" i="100" s="1"/>
  <c r="X399" i="100"/>
  <c r="V418" i="100"/>
  <c r="AD469" i="100"/>
  <c r="AF469" i="100" s="1"/>
  <c r="AD477" i="100"/>
  <c r="AF477" i="100" s="1"/>
  <c r="AD499" i="100"/>
  <c r="AF499" i="100" s="1"/>
  <c r="AD510" i="100"/>
  <c r="AF510" i="100" s="1"/>
  <c r="AD524" i="100"/>
  <c r="AF524" i="100" s="1"/>
  <c r="AD467" i="100"/>
  <c r="AF467" i="100" s="1"/>
  <c r="AD475" i="100"/>
  <c r="AF475" i="100"/>
  <c r="AD497" i="100"/>
  <c r="AF497" i="100" s="1"/>
  <c r="Y533" i="100"/>
  <c r="Z533" i="100"/>
  <c r="AD548" i="100"/>
  <c r="AF548" i="100" s="1"/>
  <c r="AD468" i="100"/>
  <c r="AF468" i="100" s="1"/>
  <c r="AD472" i="100"/>
  <c r="AF472" i="100" s="1"/>
  <c r="AD476" i="100"/>
  <c r="AF476" i="100" s="1"/>
  <c r="AA526" i="100"/>
  <c r="S527" i="100"/>
  <c r="S618" i="100"/>
  <c r="AC552" i="100"/>
  <c r="AC553" i="100"/>
  <c r="W553" i="100"/>
  <c r="AC561" i="100"/>
  <c r="W561" i="100"/>
  <c r="AC569" i="100"/>
  <c r="W569" i="100"/>
  <c r="AC577" i="100"/>
  <c r="W577" i="100"/>
  <c r="AC585" i="100"/>
  <c r="W585" i="100"/>
  <c r="AC593" i="100"/>
  <c r="W593" i="100"/>
  <c r="AC601" i="100"/>
  <c r="W601" i="100"/>
  <c r="AC613" i="100"/>
  <c r="W613" i="100"/>
  <c r="AD498" i="100"/>
  <c r="AF498" i="100" s="1"/>
  <c r="AD509" i="100"/>
  <c r="AF509" i="100" s="1"/>
  <c r="X518" i="100"/>
  <c r="X522" i="100"/>
  <c r="AD525" i="100"/>
  <c r="AF525" i="100" s="1"/>
  <c r="S550" i="100"/>
  <c r="AA529" i="100"/>
  <c r="X530" i="100"/>
  <c r="AF546" i="100"/>
  <c r="W552" i="100"/>
  <c r="W560" i="100"/>
  <c r="W568" i="100"/>
  <c r="W576" i="100"/>
  <c r="W584" i="100"/>
  <c r="W592" i="100"/>
  <c r="W600" i="100"/>
  <c r="AC617" i="100"/>
  <c r="W617" i="100"/>
  <c r="AC625" i="100"/>
  <c r="W625" i="100"/>
  <c r="I633" i="100"/>
  <c r="M633" i="100"/>
  <c r="Q633" i="100"/>
  <c r="AD470" i="100"/>
  <c r="AF470" i="100" s="1"/>
  <c r="AD474" i="100"/>
  <c r="AF474" i="100" s="1"/>
  <c r="AA501" i="100"/>
  <c r="AA532" i="100"/>
  <c r="AD545" i="100"/>
  <c r="AF545" i="100" s="1"/>
  <c r="AC557" i="100"/>
  <c r="W557" i="100"/>
  <c r="AC565" i="100"/>
  <c r="W565" i="100"/>
  <c r="AC573" i="100"/>
  <c r="W573" i="100"/>
  <c r="AC581" i="100"/>
  <c r="W581" i="100"/>
  <c r="AC589" i="100"/>
  <c r="W589" i="100"/>
  <c r="AC597" i="100"/>
  <c r="W597" i="100"/>
  <c r="AC605" i="100"/>
  <c r="W605" i="100"/>
  <c r="F633" i="100"/>
  <c r="J633" i="100"/>
  <c r="N633" i="100"/>
  <c r="X540" i="100"/>
  <c r="AB541" i="100"/>
  <c r="AF544" i="100"/>
  <c r="AF547" i="100"/>
  <c r="W556" i="100"/>
  <c r="W564" i="100"/>
  <c r="AC609" i="100"/>
  <c r="W609" i="100"/>
  <c r="AC621" i="100"/>
  <c r="W621" i="100"/>
  <c r="AC629" i="100"/>
  <c r="W629" i="100"/>
  <c r="G633" i="100"/>
  <c r="O633" i="100"/>
  <c r="AC620" i="100"/>
  <c r="E41" i="91"/>
  <c r="E48" i="91" s="1"/>
  <c r="D41" i="91"/>
  <c r="D48" i="91" s="1"/>
  <c r="E26" i="91"/>
  <c r="E12" i="91"/>
  <c r="E15" i="91" s="1"/>
  <c r="D26" i="91"/>
  <c r="D12" i="91"/>
  <c r="D15" i="91" s="1"/>
  <c r="D27" i="91" s="1"/>
  <c r="H353" i="100" l="1"/>
  <c r="L353" i="100"/>
  <c r="O353" i="100"/>
  <c r="G353" i="100"/>
  <c r="S29" i="100"/>
  <c r="S92" i="100"/>
  <c r="S115" i="100" s="1"/>
  <c r="W636" i="100"/>
  <c r="AB636" i="100"/>
  <c r="S415" i="100"/>
  <c r="S633" i="100" s="1"/>
  <c r="E27" i="91"/>
  <c r="AD418" i="100"/>
  <c r="AF418" i="100" s="1"/>
  <c r="AF117" i="100"/>
  <c r="AD117" i="100"/>
  <c r="U636" i="100"/>
  <c r="AD409" i="100"/>
  <c r="AF409" i="100" s="1"/>
  <c r="AD161" i="100"/>
  <c r="AF161" i="100" s="1"/>
  <c r="AA636" i="100"/>
  <c r="Y19" i="100"/>
  <c r="Z526" i="100"/>
  <c r="Y526" i="100"/>
  <c r="AC636" i="100"/>
  <c r="AF43" i="100"/>
  <c r="Y529" i="100"/>
  <c r="Z529" i="100"/>
  <c r="V636" i="100"/>
  <c r="AD143" i="100"/>
  <c r="AD210" i="100"/>
  <c r="AF210" i="100" s="1"/>
  <c r="Z29" i="100"/>
  <c r="X29" i="100"/>
  <c r="X636" i="100" s="1"/>
  <c r="S31" i="100"/>
  <c r="S353" i="100" s="1"/>
  <c r="D44" i="2"/>
  <c r="D43" i="2"/>
  <c r="D41" i="2"/>
  <c r="D40" i="2"/>
  <c r="AD636" i="100" l="1"/>
  <c r="Y636" i="100"/>
  <c r="AF143" i="100"/>
  <c r="X637" i="100"/>
  <c r="V637" i="100"/>
  <c r="Z19" i="100"/>
  <c r="Z636" i="100" s="1"/>
  <c r="AA638" i="100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X638" i="100" l="1"/>
  <c r="AC637" i="100"/>
  <c r="X639" i="100"/>
  <c r="D12" i="25"/>
  <c r="AB639" i="100" l="1"/>
  <c r="AB641" i="100" s="1"/>
  <c r="Y639" i="100"/>
  <c r="Z639" i="100"/>
  <c r="Z641" i="100" s="1"/>
  <c r="Y641" i="100" l="1"/>
  <c r="D50" i="91" s="1"/>
  <c r="D51" i="91" s="1"/>
  <c r="D29" i="91" s="1"/>
  <c r="D31" i="91" s="1"/>
  <c r="E50" i="91"/>
  <c r="D46" i="2" l="1"/>
  <c r="E51" i="91"/>
  <c r="E29" i="91" s="1"/>
  <c r="E31" i="91" s="1"/>
  <c r="D35" i="2"/>
  <c r="I46" i="2" l="1"/>
  <c r="D47" i="2"/>
  <c r="I26" i="2"/>
  <c r="I22" i="2"/>
  <c r="E13" i="25" l="1"/>
  <c r="G47" i="2" l="1"/>
  <c r="F47" i="2"/>
  <c r="I45" i="2"/>
  <c r="I44" i="2"/>
  <c r="I43" i="2"/>
  <c r="I42" i="2"/>
  <c r="I41" i="2"/>
  <c r="I40" i="2"/>
  <c r="I32" i="2" l="1"/>
  <c r="G30" i="2" l="1"/>
  <c r="G29" i="2"/>
  <c r="I29" i="2" s="1"/>
  <c r="I30" i="2" l="1"/>
  <c r="I27" i="2" l="1"/>
  <c r="G20" i="2" l="1"/>
  <c r="G28" i="2" s="1"/>
  <c r="D20" i="2"/>
  <c r="I19" i="2"/>
  <c r="I18" i="2"/>
  <c r="F20" i="2"/>
  <c r="F33" i="2" l="1"/>
  <c r="I33" i="2" s="1"/>
  <c r="F28" i="2"/>
  <c r="I17" i="2"/>
  <c r="I20" i="2" s="1"/>
  <c r="F23" i="2"/>
  <c r="F34" i="2" l="1"/>
  <c r="G23" i="2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<sst xmlns="http://schemas.openxmlformats.org/spreadsheetml/2006/main" count="2437" uniqueCount="1041">
  <si>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</si>
  <si>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</si>
  <si>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</si>
  <si>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</si>
  <si>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</si>
  <si>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</si>
  <si>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</si>
  <si>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</si>
  <si>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</si>
  <si>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</si>
  <si>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</si>
  <si>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</si>
  <si>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</si>
  <si>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</si>
  <si>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</si>
  <si>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</si>
  <si>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</si>
  <si>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</si>
  <si>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</si>
  <si>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</si>
  <si>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</si>
  <si>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</si>
  <si>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</si>
  <si>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</si>
  <si>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</si>
  <si>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</si>
  <si>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</si>
  <si>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</si>
  <si>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</si>
  <si>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</si>
  <si>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</si>
  <si>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</si>
  <si>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</si>
  <si>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</si>
  <si>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</si>
  <si>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</si>
  <si>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</si>
  <si>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</si>
  <si>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</si>
  <si>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</si>
  <si>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</si>
  <si>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</si>
  <si>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</si>
  <si>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</si>
  <si>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</si>
  <si>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</si>
  <si>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</si>
  <si>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</si>
  <si>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</si>
  <si>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</si>
  <si>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</si>
  <si>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</si>
  <si>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</si>
  <si>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</si>
  <si>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</si>
  <si>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</si>
  <si>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</si>
  <si>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</si>
  <si>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</si>
  <si>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</si>
  <si>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</si>
  <si>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</si>
  <si>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</si>
  <si>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</si>
  <si>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</si>
  <si>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</si>
  <si>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</si>
  <si>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</si>
  <si>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</si>
  <si>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</si>
  <si>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</si>
  <si>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</si>
  <si>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</si>
  <si>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</si>
  <si>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</si>
  <si>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</si>
  <si>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</si>
  <si>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</si>
  <si>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</si>
  <si>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</si>
  <si>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</si>
  <si>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</si>
  <si>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</si>
  <si>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</si>
  <si>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</si>
  <si>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</si>
  <si>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</si>
  <si>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</si>
  <si>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</si>
  <si>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</si>
  <si>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</si>
  <si>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</si>
  <si>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</si>
  <si>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</si>
  <si>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</si>
  <si>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</si>
  <si>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</si>
  <si>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</si>
  <si>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</si>
  <si>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</si>
  <si>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</si>
  <si>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</si>
  <si>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</si>
  <si>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</si>
  <si>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</si>
  <si>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</si>
  <si>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</si>
  <si>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</si>
  <si>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</si>
  <si>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</si>
  <si>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</si>
  <si>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</si>
  <si>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</si>
  <si>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</si>
  <si>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</si>
  <si>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</si>
  <si>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</si>
  <si>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</si>
  <si>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</si>
  <si>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</si>
  <si>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All rate base items represent average of monthly average balances.</t>
  </si>
  <si>
    <t>***</t>
  </si>
  <si>
    <t>Invested</t>
  </si>
  <si>
    <t>December 2017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</si>
  <si>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</si>
  <si>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</si>
  <si>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</si>
  <si>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</si>
  <si>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</si>
  <si>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</si>
  <si>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</si>
  <si>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@2:107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</si>
  <si>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</si>
  <si>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</si>
  <si>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</si>
  <si>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</si>
  <si>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</si>
  <si>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</si>
  <si>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</si>
  <si>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</si>
  <si>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</si>
  <si>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</si>
  <si>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</si>
  <si>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</si>
  <si>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</si>
  <si>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</si>
  <si>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</si>
  <si>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</si>
  <si>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</si>
  <si>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</si>
  <si>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</si>
  <si>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</si>
  <si>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</si>
  <si>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</si>
  <si>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</si>
  <si>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</si>
  <si>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</si>
  <si>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</si>
  <si>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</si>
  <si>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</si>
  <si>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>Working Funds</t>
  </si>
  <si>
    <t xml:space="preserve">   TOTAL CASH</t>
  </si>
  <si>
    <t>1360</t>
  </si>
  <si>
    <t>Temporary Cash Investments</t>
  </si>
  <si>
    <t xml:space="preserve">   TOTAL CASH EQUIVALENTS</t>
  </si>
  <si>
    <t>1420</t>
  </si>
  <si>
    <t>1432</t>
  </si>
  <si>
    <t>1710</t>
  </si>
  <si>
    <t>Interest &amp; Dividends Receivable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</si>
  <si>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</si>
  <si>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</si>
  <si>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</si>
  <si>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</si>
  <si>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</si>
  <si>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</si>
  <si>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</si>
  <si>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</si>
  <si>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</si>
  <si>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</si>
  <si>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</si>
  <si>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</si>
  <si>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</si>
  <si>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</si>
  <si>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Accts Receivable - CGCP</t>
  </si>
  <si>
    <t>046*</t>
  </si>
  <si>
    <t>Accts Receivable - PCEH</t>
  </si>
  <si>
    <t>047*</t>
  </si>
  <si>
    <t>Accts Receivable - CNGC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</si>
  <si>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</si>
  <si>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</si>
  <si>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</si>
  <si>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</si>
  <si>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</si>
  <si>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</si>
  <si>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</si>
  <si>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</si>
  <si>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</si>
  <si>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</si>
  <si>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</si>
  <si>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</si>
  <si>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</si>
  <si>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</si>
  <si>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</si>
  <si>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</si>
  <si>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</si>
  <si>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Undistributed Stores Exp - Freight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</si>
  <si>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</si>
  <si>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</si>
  <si>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</si>
  <si>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</si>
  <si>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</si>
  <si>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</si>
  <si>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</si>
  <si>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</si>
  <si>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</si>
  <si>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</si>
  <si>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</si>
  <si>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</si>
  <si>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</si>
  <si>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</si>
  <si>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</si>
  <si>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</si>
  <si>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</si>
  <si>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</si>
  <si>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</si>
  <si>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</si>
  <si>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</si>
  <si>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</si>
  <si>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</si>
  <si>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</si>
  <si>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</si>
  <si>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</si>
  <si>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</si>
  <si>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</si>
  <si>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</si>
  <si>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</si>
  <si>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</si>
  <si>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</si>
  <si>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</si>
  <si>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</si>
  <si>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</si>
  <si>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</si>
  <si>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</si>
  <si>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</si>
  <si>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</si>
  <si>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</si>
  <si>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</si>
  <si>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Unamort Debt Exp - Dec 2014 Issued Debt</t>
  </si>
  <si>
    <t>24</t>
  </si>
  <si>
    <t>Unamort Debt Exp - Jan 2015 Issued Debt</t>
  </si>
  <si>
    <t>25</t>
  </si>
  <si>
    <t>26</t>
  </si>
  <si>
    <t>99</t>
  </si>
  <si>
    <t xml:space="preserve"> Debt Issuance Cost Reclass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</si>
  <si>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</si>
  <si>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</si>
  <si>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</si>
  <si>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</si>
  <si>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</si>
  <si>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</si>
  <si>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</si>
  <si>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</si>
  <si>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</si>
  <si>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</si>
  <si>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</si>
  <si>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</si>
  <si>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</si>
  <si>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</si>
  <si>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</si>
  <si>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</si>
  <si>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</si>
  <si>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</si>
  <si>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</si>
  <si>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</si>
  <si>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</si>
  <si>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</si>
  <si>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</si>
  <si>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</si>
  <si>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</si>
  <si>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</si>
  <si>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</si>
  <si>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</si>
  <si>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</si>
  <si>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</si>
  <si>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</si>
  <si>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</si>
  <si>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</si>
  <si>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</si>
  <si>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</si>
  <si>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</si>
  <si>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</si>
  <si>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</si>
  <si>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</si>
  <si>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</si>
  <si>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</si>
  <si>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</si>
  <si>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</si>
  <si>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</si>
  <si>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</si>
  <si>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</si>
  <si>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</si>
  <si>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</si>
  <si>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</si>
  <si>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</si>
  <si>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</si>
  <si>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</si>
  <si>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</si>
  <si>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</si>
  <si>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</si>
  <si>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</si>
  <si>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</si>
  <si>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</si>
  <si>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</si>
  <si>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</si>
  <si>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</si>
  <si>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</si>
  <si>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</si>
  <si>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</si>
  <si>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</si>
  <si>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</si>
  <si>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</si>
  <si>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</si>
  <si>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</si>
  <si>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Unapprop RE - Stock Options</t>
  </si>
  <si>
    <t>R/E Performance Share Dividend Equivalents</t>
  </si>
  <si>
    <t>2161</t>
  </si>
  <si>
    <t>Unapprop Sub Retained Earnings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</si>
  <si>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</si>
  <si>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</si>
  <si>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</si>
  <si>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</si>
  <si>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</si>
  <si>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</si>
  <si>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</si>
  <si>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</si>
  <si>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</si>
  <si>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</si>
  <si>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</si>
  <si>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</si>
  <si>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</si>
  <si>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</si>
  <si>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</si>
  <si>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</si>
  <si>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</si>
  <si>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</si>
  <si>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</si>
  <si>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</si>
  <si>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</si>
  <si>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</si>
  <si>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</si>
  <si>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</si>
  <si>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</si>
  <si>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</si>
  <si>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</si>
  <si>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</si>
  <si>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</si>
  <si>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</si>
  <si>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</si>
  <si>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Accts Pay - Miscellaneous Accruals</t>
  </si>
  <si>
    <t>2323</t>
  </si>
  <si>
    <t>Received Not Vouchered</t>
  </si>
  <si>
    <t>2340</t>
  </si>
  <si>
    <t>Accts Pay - Future Source</t>
  </si>
  <si>
    <t>0620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</si>
  <si>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</si>
  <si>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</si>
  <si>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</si>
  <si>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</si>
  <si>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</si>
  <si>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</si>
  <si>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</si>
  <si>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</si>
  <si>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2360</t>
  </si>
  <si>
    <t>Income Taxes Accrued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</si>
  <si>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</si>
  <si>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</si>
  <si>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</si>
  <si>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</si>
  <si>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</si>
  <si>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</si>
  <si>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</si>
  <si>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</si>
  <si>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</si>
  <si>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</si>
  <si>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</si>
  <si>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</si>
  <si>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</si>
  <si>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</si>
  <si>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</si>
  <si>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</si>
  <si>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</si>
  <si>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</si>
  <si>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</si>
  <si>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</si>
  <si>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Accrued Provision - Injuries &amp; Damages</t>
  </si>
  <si>
    <t>2284</t>
  </si>
  <si>
    <t>Misc Current Liabilities</t>
  </si>
  <si>
    <t>Curr Yr Due SGL Automotive</t>
  </si>
  <si>
    <t>2292</t>
  </si>
  <si>
    <t>2530</t>
  </si>
  <si>
    <t>Other Deferred Credits - Gas costs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</si>
  <si>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</si>
  <si>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</si>
  <si>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</si>
  <si>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</si>
  <si>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</si>
  <si>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</si>
  <si>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</si>
  <si>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</si>
  <si>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</si>
  <si>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</si>
  <si>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</si>
  <si>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</si>
  <si>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</si>
  <si>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</si>
  <si>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</si>
  <si>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</si>
  <si>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</si>
  <si>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</si>
  <si>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</si>
  <si>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</si>
  <si>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</si>
  <si>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</si>
  <si>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Misc Gas Service Revenue</t>
  </si>
  <si>
    <t>4890</t>
  </si>
  <si>
    <t>Gas Transportation Revenues</t>
  </si>
  <si>
    <t>4891</t>
  </si>
  <si>
    <t>4930</t>
  </si>
  <si>
    <t>Rent from Gas Properties</t>
  </si>
  <si>
    <t>4940</t>
  </si>
  <si>
    <t>Interdepartmental Rents</t>
  </si>
  <si>
    <t>4950</t>
  </si>
  <si>
    <t>5000</t>
  </si>
  <si>
    <t>conversion earnings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</si>
  <si>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</si>
  <si>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</si>
  <si>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</si>
  <si>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</si>
  <si>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</si>
  <si>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</si>
  <si>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4320</t>
  </si>
  <si>
    <t>4170</t>
  </si>
  <si>
    <t>Nonutility Revenues</t>
  </si>
  <si>
    <t xml:space="preserve">     TOTAL OTHER REVENUE</t>
  </si>
  <si>
    <t xml:space="preserve">     TOTAL CREDITS</t>
  </si>
  <si>
    <t>Month and Twelve Months Ended 12/31/2018</t>
  </si>
  <si>
    <t xml:space="preserve"> FOR THE 12 MONTH PERIOD ENDED 12/31/18</t>
  </si>
  <si>
    <t>Twelve Months Ended 12/31/18</t>
  </si>
  <si>
    <t>The following accounting adjustments are necessary to restate recorded utility operating results for the 12 months ended December 31, 2018.</t>
  </si>
  <si>
    <t>CY 2018</t>
  </si>
  <si>
    <t>Twelve Months Ending 12/31/18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</si>
  <si>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$1,547 to account for below-the-line advertising.</t>
    </r>
  </si>
  <si>
    <t>AA</t>
  </si>
  <si>
    <t>Working Capital (AMA)</t>
  </si>
  <si>
    <t>For the Twelve Months Ended December 31, 2018</t>
  </si>
  <si>
    <t>2017</t>
  </si>
  <si>
    <t>2018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</si>
  <si>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</si>
  <si>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</si>
  <si>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</si>
  <si>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</si>
  <si>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</si>
  <si>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</si>
  <si>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</si>
  <si>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</si>
  <si>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</si>
  <si>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</si>
  <si>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</si>
  <si>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</si>
  <si>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</si>
  <si>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</si>
  <si>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</si>
  <si>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</si>
  <si>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</si>
  <si>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</si>
  <si>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</si>
  <si>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</si>
  <si>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</si>
  <si>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</si>
  <si>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</si>
  <si>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</si>
  <si>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</si>
  <si>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</si>
  <si>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</si>
  <si>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</si>
  <si>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</si>
  <si>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</si>
  <si>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</si>
  <si>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</si>
  <si>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</si>
  <si>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</si>
  <si>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</si>
  <si>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</si>
  <si>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</si>
  <si>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</si>
  <si>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</si>
  <si>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</si>
  <si>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</si>
  <si>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</si>
  <si>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</si>
  <si>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</si>
  <si>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</si>
  <si>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</si>
  <si>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</si>
  <si>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</si>
  <si>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</si>
  <si>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</si>
  <si>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</si>
  <si>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</si>
  <si>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</si>
  <si>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</si>
  <si>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</si>
  <si>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</si>
  <si>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</si>
  <si>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47090</t>
  </si>
  <si>
    <t>47107</t>
  </si>
  <si>
    <t>Working Funds - Bremerton</t>
  </si>
  <si>
    <t>47531</t>
  </si>
  <si>
    <t>Working Funds - Longview</t>
  </si>
  <si>
    <t>47586</t>
  </si>
  <si>
    <t>47698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</si>
  <si>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</si>
  <si>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</si>
  <si>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</si>
  <si>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</si>
  <si>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</si>
  <si>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</si>
  <si>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</si>
  <si>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</si>
  <si>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</si>
  <si>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</si>
  <si>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</si>
  <si>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</si>
  <si>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</si>
  <si>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</si>
  <si>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</si>
  <si>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</si>
  <si>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</si>
  <si>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</si>
  <si>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</si>
  <si>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</si>
  <si>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</si>
  <si>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</si>
  <si>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</si>
  <si>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</si>
  <si>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</si>
  <si>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</si>
  <si>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</si>
  <si>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</si>
  <si>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</si>
  <si>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</si>
  <si>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</si>
  <si>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</si>
  <si>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</si>
  <si>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</si>
  <si>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</si>
  <si>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</si>
  <si>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</si>
  <si>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</si>
  <si>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</si>
  <si>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</si>
  <si>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</si>
  <si>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</si>
  <si>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</si>
  <si>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</si>
  <si>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</si>
  <si>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</si>
  <si>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</si>
  <si>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</si>
  <si>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</si>
  <si>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</si>
  <si>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</si>
  <si>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</si>
  <si>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</si>
  <si>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</si>
  <si>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</si>
  <si>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</si>
  <si>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</si>
  <si>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</si>
  <si>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</si>
  <si>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</si>
  <si>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</si>
  <si>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</si>
  <si>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</si>
  <si>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</si>
  <si>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</si>
  <si>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</si>
  <si>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</si>
  <si>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 xml:space="preserve"> Prepayments - Insurance  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</si>
  <si>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</si>
  <si>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</si>
  <si>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</si>
  <si>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</si>
  <si>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</si>
  <si>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</si>
  <si>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</si>
  <si>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</si>
  <si>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</si>
  <si>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</si>
  <si>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</si>
  <si>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</si>
  <si>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</si>
  <si>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</si>
  <si>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</si>
  <si>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</si>
  <si>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</si>
  <si>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</si>
  <si>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</si>
  <si>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</si>
  <si>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</si>
  <si>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</si>
  <si>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</si>
  <si>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</si>
  <si>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</si>
  <si>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</si>
  <si>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</si>
  <si>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</si>
  <si>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</si>
  <si>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</si>
  <si>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</si>
  <si>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</si>
  <si>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</si>
  <si>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</si>
  <si>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</si>
  <si>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</si>
  <si>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</si>
  <si>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</si>
  <si>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</si>
  <si>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</si>
  <si>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</si>
  <si>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</si>
  <si>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</si>
  <si>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</si>
  <si>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</si>
  <si>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</si>
  <si>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</si>
  <si>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</si>
  <si>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</si>
  <si>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</si>
  <si>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</si>
  <si>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</si>
  <si>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</si>
  <si>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</si>
  <si>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</si>
  <si>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</si>
  <si>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</si>
  <si>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</si>
  <si>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</si>
  <si>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</si>
  <si>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</si>
  <si>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</si>
  <si>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</si>
  <si>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</si>
  <si>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</si>
  <si>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</si>
  <si>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</si>
  <si>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</si>
  <si>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</si>
  <si>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</si>
  <si>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</si>
  <si>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</si>
  <si>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</si>
  <si>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</si>
  <si>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</si>
  <si>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</si>
  <si>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</si>
  <si>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</si>
  <si>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</si>
  <si>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</si>
  <si>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</si>
  <si>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</si>
  <si>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</si>
  <si>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</si>
  <si>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</si>
  <si>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</si>
  <si>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</si>
  <si>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</si>
  <si>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</si>
  <si>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</si>
  <si>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</si>
  <si>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</si>
  <si>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</si>
  <si>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</si>
  <si>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</si>
  <si>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</si>
  <si>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</si>
  <si>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</si>
  <si>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</si>
  <si>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</si>
  <si>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</si>
  <si>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</si>
  <si>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</si>
  <si>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</si>
  <si>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</si>
  <si>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</si>
  <si>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</si>
  <si>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</si>
  <si>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</si>
  <si>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</si>
  <si>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</si>
  <si>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</si>
  <si>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</si>
  <si>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</si>
  <si>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</si>
  <si>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</si>
  <si>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</si>
  <si>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</si>
  <si>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</si>
  <si>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</si>
  <si>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</si>
  <si>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</si>
  <si>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</si>
  <si>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</si>
  <si>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</si>
  <si>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</si>
  <si>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</si>
  <si>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</si>
  <si>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</si>
  <si>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</si>
  <si>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</si>
  <si>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</si>
  <si>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</si>
  <si>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</si>
  <si>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</si>
  <si>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</si>
  <si>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</si>
  <si>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</si>
  <si>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</si>
  <si>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 xml:space="preserve"> Misc Def Dr - Decoupling Deferral 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</si>
  <si>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</si>
  <si>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</si>
  <si>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</si>
  <si>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</si>
  <si>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</si>
  <si>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</si>
  <si>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</si>
  <si>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</si>
  <si>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</si>
  <si>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</si>
  <si>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</si>
  <si>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</si>
  <si>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</si>
  <si>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</si>
  <si>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</si>
  <si>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</si>
  <si>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</si>
  <si>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</si>
  <si>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</si>
  <si>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</si>
  <si>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</si>
  <si>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</si>
  <si>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</si>
  <si>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</si>
  <si>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</si>
  <si>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</si>
  <si>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</si>
  <si>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</si>
  <si>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</si>
  <si>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</si>
  <si>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</si>
  <si>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</si>
  <si>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</si>
  <si>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</si>
  <si>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</si>
  <si>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</si>
  <si>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</si>
  <si>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</si>
  <si>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</si>
  <si>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</si>
  <si>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</si>
  <si>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</si>
  <si>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</si>
  <si>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</si>
  <si>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</si>
  <si>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</si>
  <si>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</si>
  <si>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</si>
  <si>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</si>
  <si>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</si>
  <si>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</si>
  <si>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</si>
  <si>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</si>
  <si>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</si>
  <si>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</si>
  <si>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</si>
  <si>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</si>
  <si>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</si>
  <si>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</si>
  <si>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</si>
  <si>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</si>
  <si>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</si>
  <si>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</si>
  <si>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</si>
  <si>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</si>
  <si>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</si>
  <si>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</si>
  <si>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</si>
  <si>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</si>
  <si>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</si>
  <si>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</si>
  <si>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</si>
  <si>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</si>
  <si>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</si>
  <si>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</si>
  <si>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</si>
  <si>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</si>
  <si>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</si>
  <si>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</si>
  <si>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</si>
  <si>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</si>
  <si>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</si>
  <si>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</si>
  <si>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</si>
  <si>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</si>
  <si>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</si>
  <si>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</si>
  <si>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</si>
  <si>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</si>
  <si>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</si>
  <si>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</si>
  <si>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</si>
  <si>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</si>
  <si>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</si>
  <si>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</si>
  <si>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</si>
  <si>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</si>
  <si>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</si>
  <si>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</si>
  <si>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</si>
  <si>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</si>
  <si>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</si>
  <si>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</si>
  <si>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</si>
  <si>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</si>
  <si>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</si>
  <si>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</si>
  <si>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</si>
  <si>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</si>
  <si>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</si>
  <si>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</si>
  <si>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</si>
  <si>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</si>
  <si>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</si>
  <si>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</si>
  <si>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</si>
  <si>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</si>
  <si>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</si>
  <si>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</si>
  <si>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</si>
  <si>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</si>
  <si>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</si>
  <si>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</si>
  <si>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</si>
  <si>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</si>
  <si>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</si>
  <si>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</si>
  <si>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</si>
  <si>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</si>
  <si>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</si>
  <si>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</si>
  <si>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</si>
  <si>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</si>
  <si>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</si>
  <si>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</si>
  <si>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</si>
  <si>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</si>
  <si>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217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</si>
  <si>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</si>
  <si>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</si>
  <si>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</si>
  <si>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</si>
  <si>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</si>
  <si>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</si>
  <si>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</si>
  <si>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</si>
  <si>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</si>
  <si>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</si>
  <si>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</si>
  <si>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</si>
  <si>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</si>
  <si>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</si>
  <si>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</si>
  <si>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</si>
  <si>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</si>
  <si>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01285</t>
  </si>
  <si>
    <t>01287</t>
  </si>
  <si>
    <t>Other Deferred Credits - Consolidated Gas Cost Tech Adjustment</t>
  </si>
  <si>
    <t>01999</t>
  </si>
  <si>
    <t>Other Deferred Credits - Gas Cost Unbilled Ammortization</t>
  </si>
  <si>
    <t>47or</t>
  </si>
  <si>
    <t>Other Deferred Credits - Gas Costs</t>
  </si>
  <si>
    <t>01253</t>
  </si>
  <si>
    <t>01254</t>
  </si>
  <si>
    <t>01284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</si>
  <si>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</si>
  <si>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</si>
  <si>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</si>
  <si>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</si>
  <si>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</si>
  <si>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</si>
  <si>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</si>
  <si>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</si>
  <si>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</si>
  <si>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</si>
  <si>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</si>
  <si>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</si>
  <si>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</si>
  <si>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</si>
  <si>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</si>
  <si>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</si>
  <si>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</si>
  <si>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</si>
  <si>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</si>
  <si>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</si>
  <si>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</si>
  <si>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</si>
  <si>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</si>
  <si>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</si>
  <si>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</si>
  <si>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MDUR Interco NC Payable - FAS158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</si>
  <si>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</si>
  <si>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</si>
  <si>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</si>
  <si>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</si>
  <si>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</si>
  <si>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</si>
  <si>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</si>
  <si>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</si>
  <si>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</si>
  <si>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</si>
  <si>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</si>
  <si>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</si>
  <si>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</si>
  <si>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</si>
  <si>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</si>
  <si>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</si>
  <si>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</si>
  <si>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</si>
  <si>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</si>
  <si>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</si>
  <si>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</si>
  <si>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</si>
  <si>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</si>
  <si>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</si>
  <si>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</si>
  <si>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</si>
  <si>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</si>
  <si>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</si>
  <si>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</si>
  <si>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</si>
  <si>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</si>
  <si>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</si>
  <si>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</si>
  <si>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</si>
  <si>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</si>
  <si>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</si>
  <si>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</si>
  <si>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</si>
  <si>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</si>
  <si>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</si>
  <si>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</si>
  <si>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</si>
  <si>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</si>
  <si>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</si>
  <si>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</si>
  <si>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</si>
  <si>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</si>
  <si>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</si>
  <si>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</si>
  <si>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</si>
  <si>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</si>
  <si>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</si>
  <si>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</si>
  <si>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</si>
  <si>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</si>
  <si>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</si>
  <si>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</si>
  <si>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</si>
  <si>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</si>
  <si>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</si>
  <si>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</si>
  <si>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</si>
  <si>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</si>
  <si>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</si>
  <si>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</si>
  <si>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</si>
  <si>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</si>
  <si>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</si>
  <si>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</si>
  <si>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</si>
  <si>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</si>
  <si>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</si>
  <si>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</si>
  <si>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</si>
  <si>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</si>
  <si>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</si>
  <si>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</si>
  <si>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</si>
  <si>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</si>
  <si>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</si>
  <si>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</si>
  <si>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</si>
  <si>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</si>
  <si>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</si>
  <si>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</si>
  <si>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</si>
  <si>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</si>
  <si>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</si>
  <si>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</si>
  <si>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SPLS</t>
  </si>
  <si>
    <t>4861</t>
  </si>
  <si>
    <t>Gas Transportation Revenues - Large Volume Industrial</t>
  </si>
  <si>
    <t>4863</t>
  </si>
  <si>
    <t>Gas Transportation Revenues - Electric Generation Industrial</t>
  </si>
  <si>
    <t>4861DE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</si>
  <si>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</si>
  <si>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</si>
  <si>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</si>
  <si>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</si>
  <si>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</si>
  <si>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</si>
  <si>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</si>
  <si>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</si>
  <si>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</si>
  <si>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</si>
  <si>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</si>
  <si>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</si>
  <si>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</si>
  <si>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</si>
  <si>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</si>
  <si>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</si>
  <si>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</si>
  <si>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</si>
  <si>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Allow Borrowed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</si>
  <si>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</si>
  <si>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</si>
  <si>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</si>
  <si>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</si>
  <si>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</si>
  <si>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</si>
  <si>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UG-170929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</si>
</sst>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57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</fonts>
  <fills count="9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6703">
    <xf numFmtId="0" fontId="0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/>
    <xf numFmtId="0" fontId="14" fillId="0" borderId="0"/>
    <xf numFmtId="164" fontId="11" fillId="0" borderId="0"/>
    <xf numFmtId="164" fontId="30" fillId="0" borderId="0"/>
    <xf numFmtId="167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0" fontId="14" fillId="0" borderId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/>
    <xf numFmtId="0" fontId="27" fillId="0" borderId="0"/>
    <xf numFmtId="44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3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8" fontId="37" fillId="0" borderId="0"/>
    <xf numFmtId="39" fontId="37" fillId="0" borderId="0"/>
    <xf numFmtId="39" fontId="37" fillId="0" borderId="0"/>
    <xf numFmtId="168" fontId="37" fillId="0" borderId="0"/>
    <xf numFmtId="0" fontId="36" fillId="0" borderId="0"/>
    <xf numFmtId="9" fontId="3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41" fontId="15" fillId="0" borderId="0">
      <alignment vertical="top"/>
    </xf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1" fontId="15" fillId="0" borderId="0">
      <alignment vertical="top"/>
    </xf>
    <xf numFmtId="0" fontId="15" fillId="0" borderId="0">
      <alignment vertical="top"/>
    </xf>
    <xf numFmtId="9" fontId="36" fillId="0" borderId="0" applyFont="0" applyFill="0" applyBorder="0" applyAlignment="0" applyProtection="0"/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1" fontId="15" fillId="0" borderId="0">
      <alignment vertical="top"/>
    </xf>
    <xf numFmtId="0" fontId="34" fillId="0" borderId="0"/>
    <xf numFmtId="49" fontId="34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4" fillId="0" borderId="0"/>
    <xf numFmtId="0" fontId="34" fillId="0" borderId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27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34" fillId="0" borderId="0"/>
    <xf numFmtId="0" fontId="8" fillId="0" borderId="0"/>
    <xf numFmtId="43" fontId="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0" fillId="0" borderId="0"/>
    <xf numFmtId="9" fontId="27" fillId="0" borderId="0" applyFont="0" applyFill="0" applyBorder="0" applyAlignment="0" applyProtection="0"/>
    <xf numFmtId="0" fontId="8" fillId="0" borderId="0"/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8" fontId="37" fillId="0" borderId="0"/>
    <xf numFmtId="9" fontId="3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41" fontId="15" fillId="0" borderId="0">
      <alignment vertical="top"/>
    </xf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0" fillId="0" borderId="0" applyFont="0" applyFill="0" applyBorder="0" applyAlignment="0" applyProtection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43" fontId="1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164" fontId="11" fillId="0" borderId="0"/>
    <xf numFmtId="9" fontId="9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/>
    <xf numFmtId="0" fontId="17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" fontId="70" fillId="0" borderId="0"/>
    <xf numFmtId="41" fontId="1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81" fillId="0" borderId="0" applyFont="0" applyFill="0" applyBorder="0" applyAlignment="0" applyProtection="0"/>
    <xf numFmtId="3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4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84" fillId="0" borderId="0" applyFont="0" applyFill="0" applyBorder="0" applyProtection="0">
      <alignment horizontal="right"/>
    </xf>
    <xf numFmtId="5" fontId="78" fillId="0" borderId="0"/>
    <xf numFmtId="172" fontId="58" fillId="0" borderId="0">
      <protection locked="0"/>
    </xf>
    <xf numFmtId="173" fontId="81" fillId="0" borderId="0" applyFont="0" applyFill="0" applyBorder="0" applyAlignment="0" applyProtection="0"/>
    <xf numFmtId="5" fontId="14" fillId="0" borderId="0" applyFill="0" applyBorder="0" applyAlignment="0" applyProtection="0"/>
    <xf numFmtId="5" fontId="14" fillId="0" borderId="0" applyFill="0" applyBorder="0" applyAlignment="0" applyProtection="0"/>
    <xf numFmtId="0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" fontId="14" fillId="0" borderId="0" applyFont="0" applyFill="0" applyBorder="0" applyAlignment="0" applyProtection="0"/>
    <xf numFmtId="0" fontId="14" fillId="0" borderId="0"/>
    <xf numFmtId="0" fontId="14" fillId="0" borderId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81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1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9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5" fontId="58" fillId="0" borderId="0">
      <protection locked="0"/>
    </xf>
    <xf numFmtId="2" fontId="81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6" fillId="0" borderId="35" applyNumberFormat="0" applyAlignment="0" applyProtection="0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7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4" fillId="61" borderId="0"/>
    <xf numFmtId="176" fontId="14" fillId="0" borderId="0"/>
    <xf numFmtId="177" fontId="109" fillId="0" borderId="0" applyNumberFormat="0" applyFill="0" applyBorder="0" applyAlignment="0" applyProtection="0"/>
    <xf numFmtId="0" fontId="14" fillId="0" borderId="0" applyFill="0" applyBorder="0" applyProtection="0">
      <alignment horizontal="right"/>
    </xf>
    <xf numFmtId="0" fontId="14" fillId="0" borderId="0" applyFill="0" applyBorder="0" applyProtection="0">
      <alignment horizontal="right"/>
    </xf>
    <xf numFmtId="178" fontId="14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79" fontId="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2" fillId="0" borderId="0"/>
    <xf numFmtId="49" fontId="14" fillId="0" borderId="0"/>
    <xf numFmtId="49" fontId="14" fillId="0" borderId="0"/>
    <xf numFmtId="0" fontId="4" fillId="0" borderId="0"/>
    <xf numFmtId="0" fontId="14" fillId="0" borderId="0"/>
    <xf numFmtId="0" fontId="4" fillId="0" borderId="0"/>
    <xf numFmtId="49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4" fillId="0" borderId="0"/>
    <xf numFmtId="0" fontId="4" fillId="0" borderId="0"/>
    <xf numFmtId="0" fontId="1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5" fillId="0" borderId="0"/>
    <xf numFmtId="0" fontId="1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23" fillId="0" borderId="0"/>
    <xf numFmtId="0" fontId="76" fillId="0" borderId="0"/>
    <xf numFmtId="0" fontId="23" fillId="0" borderId="0"/>
    <xf numFmtId="0" fontId="74" fillId="0" borderId="0"/>
    <xf numFmtId="0" fontId="14" fillId="0" borderId="0"/>
    <xf numFmtId="0" fontId="4" fillId="0" borderId="0"/>
    <xf numFmtId="0" fontId="4" fillId="0" borderId="0"/>
    <xf numFmtId="0" fontId="7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77" fillId="0" borderId="0"/>
    <xf numFmtId="0" fontId="9" fillId="0" borderId="0"/>
    <xf numFmtId="0" fontId="14" fillId="0" borderId="0"/>
    <xf numFmtId="164" fontId="11" fillId="0" borderId="0"/>
    <xf numFmtId="0" fontId="4" fillId="0" borderId="0"/>
    <xf numFmtId="0" fontId="5" fillId="0" borderId="0"/>
    <xf numFmtId="0" fontId="1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164" fontId="11" fillId="0" borderId="0"/>
    <xf numFmtId="0" fontId="1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7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39" fontId="37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1" fillId="0" borderId="0"/>
    <xf numFmtId="0" fontId="1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39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78" fillId="0" borderId="0"/>
    <xf numFmtId="0" fontId="116" fillId="0" borderId="0" applyFill="0" applyBorder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5" fillId="52" borderId="0">
      <alignment horizontal="right"/>
    </xf>
    <xf numFmtId="40" fontId="15" fillId="52" borderId="0">
      <alignment horizontal="right"/>
    </xf>
    <xf numFmtId="40" fontId="15" fillId="52" borderId="0">
      <alignment horizontal="right"/>
    </xf>
    <xf numFmtId="0" fontId="119" fillId="52" borderId="0">
      <alignment horizontal="right"/>
    </xf>
    <xf numFmtId="0" fontId="17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6" fillId="62" borderId="31">
      <alignment horizontal="left"/>
    </xf>
    <xf numFmtId="12" fontId="26" fillId="62" borderId="31">
      <alignment horizontal="left"/>
    </xf>
    <xf numFmtId="0" fontId="14" fillId="0" borderId="0" applyFont="0" applyFill="0" applyBorder="0" applyAlignment="0" applyProtection="0"/>
    <xf numFmtId="0" fontId="78" fillId="0" borderId="0"/>
    <xf numFmtId="0" fontId="78" fillId="0" borderId="0"/>
    <xf numFmtId="0" fontId="14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7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7" fillId="54" borderId="0">
      <alignment horizontal="centerContinuous"/>
    </xf>
    <xf numFmtId="0" fontId="67" fillId="2" borderId="0">
      <alignment horizontal="centerContinuous"/>
    </xf>
    <xf numFmtId="0" fontId="17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5" fillId="81" borderId="0" applyNumberFormat="0" applyProtection="0">
      <alignment horizontal="left" vertical="center" indent="1"/>
    </xf>
    <xf numFmtId="4" fontId="62" fillId="83" borderId="0" applyNumberFormat="0" applyProtection="0"/>
    <xf numFmtId="4" fontId="15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52" borderId="45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9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1" fontId="14" fillId="0" borderId="9">
      <alignment horizontal="justify" vertical="top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5" fillId="0" borderId="0">
      <alignment vertical="top"/>
    </xf>
    <xf numFmtId="182" fontId="14" fillId="0" borderId="0" applyFill="0" applyBorder="0" applyAlignment="0" applyProtection="0">
      <alignment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32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2" fillId="0" borderId="17">
      <alignment horizontal="center" vertical="center" wrapText="1"/>
    </xf>
    <xf numFmtId="0" fontId="32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4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5" fillId="0" borderId="1" applyFill="0" applyBorder="0" applyAlignment="0" applyProtection="0">
      <protection locked="0"/>
    </xf>
    <xf numFmtId="38" fontId="15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14" fillId="0" borderId="0"/>
    <xf numFmtId="0" fontId="153" fillId="0" borderId="0"/>
    <xf numFmtId="43" fontId="14" fillId="0" borderId="0" applyFont="0" applyFill="0" applyBorder="0" applyAlignment="0" applyProtection="0"/>
    <xf numFmtId="183" fontId="1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9" fontId="156" fillId="0" borderId="0" applyFont="0" applyFill="0" applyBorder="0" applyAlignment="0" applyProtection="0"/>
  </cellStyleXfs>
  <cellXfs count="339">
    <xf numFmtId="0" fontId="0" fillId="0" borderId="0" xfId="0"/>
    <xf numFmtId="165" fontId="12" fillId="0" borderId="0" xfId="1" applyNumberFormat="1" applyFont="1"/>
    <xf numFmtId="0" fontId="10" fillId="0" borderId="0" xfId="0" applyFont="1" applyFill="1"/>
    <xf numFmtId="0" fontId="10" fillId="0" borderId="0" xfId="0" applyFont="1" applyFill="1" applyBorder="1"/>
    <xf numFmtId="0" fontId="10" fillId="0" borderId="3" xfId="0" applyFont="1" applyFill="1" applyBorder="1"/>
    <xf numFmtId="0" fontId="10" fillId="0" borderId="5" xfId="0" applyFont="1" applyFill="1" applyBorder="1"/>
    <xf numFmtId="37" fontId="10" fillId="0" borderId="5" xfId="0" applyNumberFormat="1" applyFont="1" applyFill="1" applyBorder="1" applyProtection="1"/>
    <xf numFmtId="37" fontId="10" fillId="0" borderId="6" xfId="0" applyNumberFormat="1" applyFont="1" applyFill="1" applyBorder="1" applyProtection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37" fontId="10" fillId="0" borderId="0" xfId="0" applyNumberFormat="1" applyFont="1" applyFill="1" applyBorder="1" applyProtection="1"/>
    <xf numFmtId="0" fontId="10" fillId="0" borderId="5" xfId="0" applyFont="1" applyFill="1" applyBorder="1" applyAlignment="1" applyProtection="1">
      <alignment horizontal="centerContinuous"/>
    </xf>
    <xf numFmtId="164" fontId="21" fillId="0" borderId="0" xfId="7" applyFont="1" applyAlignment="1">
      <alignment horizontal="centerContinuous"/>
    </xf>
    <xf numFmtId="164" fontId="20" fillId="0" borderId="0" xfId="7" applyFont="1" applyAlignment="1">
      <alignment horizontal="centerContinuous"/>
    </xf>
    <xf numFmtId="164" fontId="12" fillId="0" borderId="0" xfId="7" applyFont="1" applyAlignment="1">
      <alignment horizontal="centerContinuous"/>
    </xf>
    <xf numFmtId="165" fontId="10" fillId="0" borderId="0" xfId="1" applyNumberFormat="1" applyFont="1"/>
    <xf numFmtId="166" fontId="10" fillId="0" borderId="0" xfId="3" applyNumberFormat="1" applyFont="1"/>
    <xf numFmtId="0" fontId="10" fillId="0" borderId="5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8" xfId="0" applyFont="1" applyFill="1" applyBorder="1" applyAlignment="1" applyProtection="1">
      <alignment horizontal="centerContinuous"/>
    </xf>
    <xf numFmtId="0" fontId="10" fillId="0" borderId="11" xfId="0" applyFont="1" applyFill="1" applyBorder="1"/>
    <xf numFmtId="0" fontId="10" fillId="0" borderId="3" xfId="0" applyFont="1" applyFill="1" applyBorder="1" applyAlignment="1" applyProtection="1">
      <alignment horizontal="centerContinuous"/>
    </xf>
    <xf numFmtId="8" fontId="10" fillId="0" borderId="0" xfId="0" applyNumberFormat="1" applyFont="1" applyFill="1"/>
    <xf numFmtId="0" fontId="10" fillId="0" borderId="1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0" borderId="9" xfId="0" applyFont="1" applyFill="1" applyBorder="1"/>
    <xf numFmtId="0" fontId="10" fillId="0" borderId="4" xfId="0" applyFont="1" applyFill="1" applyBorder="1" applyAlignment="1" applyProtection="1">
      <alignment horizontal="left"/>
    </xf>
    <xf numFmtId="0" fontId="10" fillId="0" borderId="8" xfId="0" applyFont="1" applyFill="1" applyBorder="1" applyAlignment="1">
      <alignment horizontal="centerContinuous"/>
    </xf>
    <xf numFmtId="164" fontId="10" fillId="0" borderId="0" xfId="7" applyFont="1"/>
    <xf numFmtId="0" fontId="10" fillId="0" borderId="0" xfId="6" applyFont="1"/>
    <xf numFmtId="17" fontId="10" fillId="0" borderId="0" xfId="6" applyNumberFormat="1" applyFont="1"/>
    <xf numFmtId="0" fontId="10" fillId="0" borderId="4" xfId="0" applyFont="1" applyFill="1" applyBorder="1" applyAlignment="1" applyProtection="1">
      <alignment horizontal="centerContinuous"/>
    </xf>
    <xf numFmtId="37" fontId="10" fillId="0" borderId="0" xfId="0" applyNumberFormat="1" applyFont="1" applyFill="1" applyBorder="1" applyAlignment="1" applyProtection="1">
      <alignment horizontal="left"/>
    </xf>
    <xf numFmtId="37" fontId="10" fillId="0" borderId="12" xfId="0" applyNumberFormat="1" applyFont="1" applyFill="1" applyBorder="1" applyAlignment="1" applyProtection="1">
      <alignment horizontal="left"/>
    </xf>
    <xf numFmtId="0" fontId="12" fillId="0" borderId="0" xfId="6" applyFont="1"/>
    <xf numFmtId="0" fontId="24" fillId="0" borderId="0" xfId="6" applyFont="1" applyAlignment="1">
      <alignment horizontal="right"/>
    </xf>
    <xf numFmtId="166" fontId="12" fillId="0" borderId="0" xfId="3" applyNumberFormat="1" applyFont="1"/>
    <xf numFmtId="166" fontId="25" fillId="0" borderId="0" xfId="3" applyNumberFormat="1" applyFont="1"/>
    <xf numFmtId="164" fontId="29" fillId="0" borderId="2" xfId="8" applyFont="1" applyBorder="1" applyAlignment="1" applyProtection="1">
      <alignment horizontal="centerContinuous"/>
    </xf>
    <xf numFmtId="164" fontId="29" fillId="0" borderId="10" xfId="8" applyFont="1" applyBorder="1" applyAlignment="1" applyProtection="1">
      <alignment horizontal="centerContinuous"/>
    </xf>
    <xf numFmtId="164" fontId="30" fillId="0" borderId="10" xfId="8" applyBorder="1" applyAlignment="1">
      <alignment horizontal="centerContinuous"/>
    </xf>
    <xf numFmtId="164" fontId="29" fillId="0" borderId="10" xfId="8" applyFont="1" applyBorder="1" applyAlignment="1">
      <alignment horizontal="centerContinuous"/>
    </xf>
    <xf numFmtId="164" fontId="29" fillId="0" borderId="3" xfId="8" applyFont="1" applyBorder="1" applyAlignment="1">
      <alignment horizontal="centerContinuous"/>
    </xf>
    <xf numFmtId="164" fontId="30" fillId="0" borderId="0" xfId="8"/>
    <xf numFmtId="164" fontId="31" fillId="0" borderId="0" xfId="8" applyFont="1" applyBorder="1" applyAlignment="1" applyProtection="1">
      <alignment horizontal="centerContinuous"/>
    </xf>
    <xf numFmtId="164" fontId="30" fillId="0" borderId="0" xfId="8" applyBorder="1" applyAlignment="1">
      <alignment horizontal="centerContinuous"/>
    </xf>
    <xf numFmtId="164" fontId="29" fillId="0" borderId="0" xfId="8" applyFont="1" applyBorder="1" applyAlignment="1">
      <alignment horizontal="centerContinuous"/>
    </xf>
    <xf numFmtId="164" fontId="29" fillId="0" borderId="5" xfId="8" applyFont="1" applyBorder="1" applyAlignment="1">
      <alignment horizontal="centerContinuous"/>
    </xf>
    <xf numFmtId="164" fontId="29" fillId="0" borderId="13" xfId="8" applyFont="1" applyBorder="1" applyAlignment="1" applyProtection="1">
      <alignment horizontal="centerContinuous"/>
    </xf>
    <xf numFmtId="164" fontId="29" fillId="0" borderId="8" xfId="8" applyFont="1" applyBorder="1" applyAlignment="1" applyProtection="1">
      <alignment horizontal="centerContinuous"/>
    </xf>
    <xf numFmtId="164" fontId="30" fillId="0" borderId="8" xfId="8" applyBorder="1" applyAlignment="1">
      <alignment horizontal="centerContinuous"/>
    </xf>
    <xf numFmtId="164" fontId="29" fillId="0" borderId="8" xfId="8" applyFont="1" applyBorder="1" applyAlignment="1">
      <alignment horizontal="centerContinuous"/>
    </xf>
    <xf numFmtId="164" fontId="29" fillId="0" borderId="4" xfId="8" applyFont="1" applyBorder="1" applyAlignment="1">
      <alignment horizontal="centerContinuous"/>
    </xf>
    <xf numFmtId="164" fontId="29" fillId="0" borderId="11" xfId="8" applyFont="1" applyBorder="1" applyAlignment="1" applyProtection="1">
      <alignment horizontal="center"/>
    </xf>
    <xf numFmtId="164" fontId="29" fillId="0" borderId="14" xfId="8" applyFont="1" applyBorder="1"/>
    <xf numFmtId="164" fontId="29" fillId="0" borderId="11" xfId="8" applyFont="1" applyBorder="1"/>
    <xf numFmtId="164" fontId="29" fillId="0" borderId="15" xfId="8" applyFont="1" applyBorder="1"/>
    <xf numFmtId="164" fontId="29" fillId="0" borderId="9" xfId="8" applyFont="1" applyBorder="1" applyAlignment="1" applyProtection="1">
      <alignment horizontal="centerContinuous"/>
    </xf>
    <xf numFmtId="164" fontId="29" fillId="0" borderId="16" xfId="8" applyFont="1" applyBorder="1" applyAlignment="1" applyProtection="1">
      <alignment horizontal="center"/>
    </xf>
    <xf numFmtId="164" fontId="29" fillId="0" borderId="17" xfId="8" applyFont="1" applyBorder="1" applyAlignment="1" applyProtection="1">
      <alignment horizontal="centerContinuous"/>
    </xf>
    <xf numFmtId="164" fontId="29" fillId="0" borderId="17" xfId="8" applyFont="1" applyBorder="1" applyAlignment="1" applyProtection="1">
      <alignment horizontal="center"/>
    </xf>
    <xf numFmtId="164" fontId="29" fillId="0" borderId="15" xfId="8" applyFont="1" applyBorder="1" applyAlignment="1" applyProtection="1">
      <alignment horizontal="center"/>
    </xf>
    <xf numFmtId="41" fontId="30" fillId="0" borderId="2" xfId="8" applyNumberFormat="1" applyBorder="1"/>
    <xf numFmtId="41" fontId="30" fillId="0" borderId="11" xfId="8" applyNumberFormat="1" applyBorder="1"/>
    <xf numFmtId="41" fontId="30" fillId="0" borderId="3" xfId="8" applyNumberFormat="1" applyBorder="1"/>
    <xf numFmtId="41" fontId="30" fillId="0" borderId="7" xfId="8" applyNumberFormat="1" applyBorder="1"/>
    <xf numFmtId="41" fontId="30" fillId="0" borderId="1" xfId="8" applyNumberFormat="1" applyBorder="1"/>
    <xf numFmtId="41" fontId="30" fillId="0" borderId="5" xfId="8" applyNumberFormat="1" applyBorder="1"/>
    <xf numFmtId="42" fontId="12" fillId="0" borderId="7" xfId="8" applyNumberFormat="1" applyFont="1" applyBorder="1"/>
    <xf numFmtId="166" fontId="12" fillId="0" borderId="1" xfId="3" applyNumberFormat="1" applyFont="1" applyFill="1" applyBorder="1"/>
    <xf numFmtId="41" fontId="12" fillId="0" borderId="5" xfId="8" applyNumberFormat="1" applyFont="1" applyBorder="1"/>
    <xf numFmtId="41" fontId="12" fillId="0" borderId="1" xfId="8" applyNumberFormat="1" applyFont="1" applyBorder="1"/>
    <xf numFmtId="41" fontId="33" fillId="0" borderId="7" xfId="8" applyNumberFormat="1" applyFont="1" applyBorder="1"/>
    <xf numFmtId="41" fontId="33" fillId="0" borderId="1" xfId="8" applyNumberFormat="1" applyFont="1" applyBorder="1"/>
    <xf numFmtId="41" fontId="30" fillId="0" borderId="13" xfId="8" applyNumberFormat="1" applyBorder="1"/>
    <xf numFmtId="41" fontId="30" fillId="0" borderId="9" xfId="8" applyNumberFormat="1" applyBorder="1"/>
    <xf numFmtId="41" fontId="30" fillId="0" borderId="4" xfId="8" applyNumberFormat="1" applyBorder="1"/>
    <xf numFmtId="164" fontId="22" fillId="0" borderId="7" xfId="7" applyFont="1" applyBorder="1" applyAlignment="1">
      <alignment horizontal="centerContinuous"/>
    </xf>
    <xf numFmtId="164" fontId="29" fillId="0" borderId="21" xfId="8" applyFont="1" applyBorder="1" applyAlignment="1" applyProtection="1">
      <alignment horizontal="center"/>
    </xf>
    <xf numFmtId="164" fontId="29" fillId="0" borderId="18" xfId="8" applyFont="1" applyBorder="1" applyAlignment="1" applyProtection="1">
      <alignment horizontal="center"/>
    </xf>
    <xf numFmtId="164" fontId="29" fillId="0" borderId="21" xfId="8" applyFont="1" applyBorder="1"/>
    <xf numFmtId="164" fontId="30" fillId="0" borderId="9" xfId="8" applyBorder="1"/>
    <xf numFmtId="165" fontId="14" fillId="0" borderId="0" xfId="14" applyNumberFormat="1" applyFill="1" applyBorder="1"/>
    <xf numFmtId="0" fontId="10" fillId="0" borderId="1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/>
    </xf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165" fontId="35" fillId="0" borderId="0" xfId="1" applyNumberFormat="1" applyFont="1" applyFill="1" applyBorder="1"/>
    <xf numFmtId="0" fontId="13" fillId="0" borderId="5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</xf>
    <xf numFmtId="0" fontId="10" fillId="0" borderId="12" xfId="0" applyFont="1" applyFill="1" applyBorder="1" applyAlignment="1" applyProtection="1">
      <alignment horizontal="left"/>
    </xf>
    <xf numFmtId="0" fontId="10" fillId="0" borderId="12" xfId="0" applyFont="1" applyFill="1" applyBorder="1"/>
    <xf numFmtId="0" fontId="9" fillId="0" borderId="5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37" fontId="10" fillId="0" borderId="4" xfId="0" applyNumberFormat="1" applyFont="1" applyFill="1" applyBorder="1" applyProtection="1"/>
    <xf numFmtId="37" fontId="10" fillId="0" borderId="8" xfId="0" applyNumberFormat="1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10" fillId="0" borderId="13" xfId="0" applyFont="1" applyFill="1" applyBorder="1" applyAlignment="1">
      <alignment horizontal="center"/>
    </xf>
    <xf numFmtId="0" fontId="13" fillId="0" borderId="9" xfId="0" applyFont="1" applyFill="1" applyBorder="1" applyAlignment="1" applyProtection="1">
      <alignment horizontal="left"/>
    </xf>
    <xf numFmtId="10" fontId="10" fillId="0" borderId="4" xfId="0" applyNumberFormat="1" applyFont="1" applyFill="1" applyBorder="1" applyProtection="1"/>
    <xf numFmtId="0" fontId="10" fillId="0" borderId="4" xfId="0" applyFont="1" applyFill="1" applyBorder="1"/>
    <xf numFmtId="0" fontId="10" fillId="0" borderId="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164" fontId="12" fillId="0" borderId="9" xfId="8" applyFont="1" applyFill="1" applyBorder="1" applyAlignment="1" applyProtection="1">
      <alignment horizontal="center"/>
    </xf>
    <xf numFmtId="0" fontId="12" fillId="0" borderId="1" xfId="6" applyFont="1" applyFill="1" applyBorder="1"/>
    <xf numFmtId="166" fontId="38" fillId="0" borderId="5" xfId="3" applyNumberFormat="1" applyFont="1" applyFill="1" applyBorder="1"/>
    <xf numFmtId="41" fontId="22" fillId="0" borderId="1" xfId="8" applyNumberFormat="1" applyFont="1" applyFill="1" applyBorder="1"/>
    <xf numFmtId="0" fontId="9" fillId="0" borderId="4" xfId="0" applyFont="1" applyFill="1" applyBorder="1" applyAlignment="1" applyProtection="1">
      <alignment horizontal="centerContinuous"/>
    </xf>
    <xf numFmtId="0" fontId="13" fillId="0" borderId="0" xfId="0" applyFont="1" applyFill="1" applyAlignment="1" applyProtection="1">
      <alignment horizontal="center"/>
    </xf>
    <xf numFmtId="37" fontId="10" fillId="0" borderId="5" xfId="0" applyNumberFormat="1" applyFont="1" applyFill="1" applyBorder="1"/>
    <xf numFmtId="0" fontId="9" fillId="0" borderId="0" xfId="0" applyFont="1" applyFill="1"/>
    <xf numFmtId="37" fontId="10" fillId="0" borderId="0" xfId="0" applyNumberFormat="1" applyFont="1" applyFill="1"/>
    <xf numFmtId="0" fontId="9" fillId="0" borderId="4" xfId="0" applyFont="1" applyFill="1" applyBorder="1" applyAlignment="1" applyProtection="1">
      <alignment horizontal="center"/>
    </xf>
    <xf numFmtId="164" fontId="11" fillId="0" borderId="0" xfId="205" applyBorder="1"/>
    <xf numFmtId="164" fontId="11" fillId="0" borderId="0" xfId="205"/>
    <xf numFmtId="9" fontId="0" fillId="0" borderId="0" xfId="206" applyFont="1"/>
    <xf numFmtId="164" fontId="11" fillId="0" borderId="0" xfId="205" applyAlignment="1">
      <alignment horizontal="center"/>
    </xf>
    <xf numFmtId="164" fontId="11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9" fillId="0" borderId="0" xfId="205" applyFont="1" applyAlignment="1"/>
    <xf numFmtId="164" fontId="11" fillId="0" borderId="0" xfId="205" applyFont="1"/>
    <xf numFmtId="0" fontId="12" fillId="0" borderId="0" xfId="0" applyFont="1"/>
    <xf numFmtId="0" fontId="12" fillId="0" borderId="0" xfId="0" applyFont="1" applyAlignment="1">
      <alignment horizontal="left" wrapText="1"/>
    </xf>
    <xf numFmtId="10" fontId="149" fillId="0" borderId="61" xfId="25357" applyNumberFormat="1" applyFont="1" applyFill="1" applyBorder="1"/>
    <xf numFmtId="43" fontId="10" fillId="0" borderId="0" xfId="1" applyFont="1" applyFill="1"/>
    <xf numFmtId="49" fontId="14" fillId="0" borderId="0" xfId="21237" applyNumberFormat="1" applyFont="1" applyFill="1"/>
    <xf numFmtId="49" fontId="14" fillId="0" borderId="0" xfId="21700" applyNumberFormat="1" applyFont="1" applyFill="1"/>
    <xf numFmtId="49" fontId="14" fillId="0" borderId="0" xfId="21556" applyNumberFormat="1" applyFont="1" applyFill="1"/>
    <xf numFmtId="49" fontId="14" fillId="0" borderId="0" xfId="22012" applyNumberFormat="1" applyFont="1" applyFill="1"/>
    <xf numFmtId="0" fontId="14" fillId="0" borderId="0" xfId="21700" applyNumberFormat="1" applyFont="1" applyFill="1"/>
    <xf numFmtId="0" fontId="14" fillId="0" borderId="0" xfId="21556" applyNumberFormat="1" applyFont="1" applyFill="1"/>
    <xf numFmtId="0" fontId="14" fillId="0" borderId="0" xfId="22012" applyNumberFormat="1" applyFont="1" applyFill="1"/>
    <xf numFmtId="0" fontId="5" fillId="0" borderId="0" xfId="26672" applyFont="1" applyFill="1"/>
    <xf numFmtId="49" fontId="14" fillId="0" borderId="0" xfId="26673" applyNumberFormat="1" applyFont="1" applyFill="1" applyAlignment="1">
      <alignment horizontal="center"/>
    </xf>
    <xf numFmtId="165" fontId="5" fillId="0" borderId="0" xfId="26674" applyNumberFormat="1" applyFont="1" applyFill="1"/>
    <xf numFmtId="0" fontId="5" fillId="0" borderId="0" xfId="26672" applyFont="1"/>
    <xf numFmtId="165" fontId="5" fillId="0" borderId="0" xfId="26674" applyNumberFormat="1" applyFont="1"/>
    <xf numFmtId="0" fontId="1" fillId="0" borderId="0" xfId="26672"/>
    <xf numFmtId="10" fontId="5" fillId="0" borderId="0" xfId="26675" applyNumberFormat="1" applyFont="1" applyFill="1"/>
    <xf numFmtId="165" fontId="5" fillId="90" borderId="0" xfId="26674" applyNumberFormat="1" applyFont="1" applyFill="1"/>
    <xf numFmtId="10" fontId="5" fillId="90" borderId="0" xfId="26675" applyNumberFormat="1" applyFont="1" applyFill="1"/>
    <xf numFmtId="49" fontId="14" fillId="0" borderId="0" xfId="26673" applyNumberFormat="1" applyFont="1" applyFill="1" applyAlignment="1">
      <alignment horizontal="right"/>
    </xf>
    <xf numFmtId="49" fontId="154" fillId="0" borderId="0" xfId="26673" applyNumberFormat="1" applyFont="1" applyFill="1" applyAlignment="1">
      <alignment horizontal="center"/>
    </xf>
    <xf numFmtId="0" fontId="5" fillId="0" borderId="0" xfId="26672" applyFont="1" applyFill="1" applyAlignment="1">
      <alignment horizontal="left"/>
    </xf>
    <xf numFmtId="165" fontId="155" fillId="0" borderId="65" xfId="26674" applyNumberFormat="1" applyFont="1" applyBorder="1"/>
    <xf numFmtId="165" fontId="5" fillId="0" borderId="65" xfId="26674" applyNumberFormat="1" applyFont="1" applyBorder="1"/>
    <xf numFmtId="165" fontId="155" fillId="0" borderId="0" xfId="26674" applyNumberFormat="1" applyFont="1" applyAlignment="1">
      <alignment horizontal="center"/>
    </xf>
    <xf numFmtId="49" fontId="32" fillId="0" borderId="65" xfId="26673" quotePrefix="1" applyNumberFormat="1" applyFont="1" applyFill="1" applyBorder="1" applyAlignment="1">
      <alignment horizontal="center"/>
    </xf>
    <xf numFmtId="17" fontId="155" fillId="0" borderId="65" xfId="26672" quotePrefix="1" applyNumberFormat="1" applyFont="1" applyFill="1" applyBorder="1"/>
    <xf numFmtId="165" fontId="32" fillId="0" borderId="65" xfId="26674" applyNumberFormat="1" applyFont="1" applyFill="1" applyBorder="1" applyAlignment="1">
      <alignment horizontal="center"/>
    </xf>
    <xf numFmtId="49" fontId="32" fillId="0" borderId="0" xfId="26673" quotePrefix="1" applyNumberFormat="1" applyFont="1" applyFill="1" applyBorder="1" applyAlignment="1">
      <alignment horizontal="center"/>
    </xf>
    <xf numFmtId="17" fontId="155" fillId="0" borderId="0" xfId="26672" quotePrefix="1" applyNumberFormat="1" applyFont="1" applyFill="1" applyBorder="1"/>
    <xf numFmtId="165" fontId="32" fillId="0" borderId="0" xfId="26674" applyNumberFormat="1" applyFont="1" applyFill="1" applyBorder="1" applyAlignment="1">
      <alignment horizontal="center"/>
    </xf>
    <xf numFmtId="165" fontId="155" fillId="0" borderId="0" xfId="26674" applyNumberFormat="1" applyFont="1" applyBorder="1" applyAlignment="1">
      <alignment horizontal="center"/>
    </xf>
    <xf numFmtId="0" fontId="5" fillId="0" borderId="0" xfId="26672" applyFont="1" applyBorder="1"/>
    <xf numFmtId="0" fontId="5" fillId="0" borderId="0" xfId="26672" quotePrefix="1" applyFont="1" applyFill="1"/>
    <xf numFmtId="43" fontId="14" fillId="0" borderId="0" xfId="26676" applyFont="1" applyFill="1"/>
    <xf numFmtId="43" fontId="14" fillId="0" borderId="0" xfId="26677" applyFont="1" applyFill="1"/>
    <xf numFmtId="43" fontId="14" fillId="0" borderId="0" xfId="26674" applyNumberFormat="1" applyFont="1" applyFill="1"/>
    <xf numFmtId="165" fontId="5" fillId="0" borderId="0" xfId="26674" applyNumberFormat="1" applyFont="1" applyBorder="1"/>
    <xf numFmtId="165" fontId="5" fillId="0" borderId="5" xfId="26674" applyNumberFormat="1" applyFont="1" applyBorder="1"/>
    <xf numFmtId="165" fontId="5" fillId="0" borderId="0" xfId="26674" applyNumberFormat="1" applyFont="1" applyFill="1" applyBorder="1"/>
    <xf numFmtId="165" fontId="1" fillId="0" borderId="0" xfId="26672" applyNumberFormat="1"/>
    <xf numFmtId="165" fontId="5" fillId="0" borderId="5" xfId="26674" applyNumberFormat="1" applyFont="1" applyFill="1" applyBorder="1"/>
    <xf numFmtId="0" fontId="5" fillId="0" borderId="0" xfId="26672" applyFont="1" applyFill="1" applyBorder="1"/>
    <xf numFmtId="43" fontId="14" fillId="0" borderId="10" xfId="26677" applyFont="1" applyFill="1" applyBorder="1"/>
    <xf numFmtId="43" fontId="14" fillId="0" borderId="10" xfId="26674" applyNumberFormat="1" applyFont="1" applyFill="1" applyBorder="1"/>
    <xf numFmtId="49" fontId="14" fillId="0" borderId="0" xfId="21504" applyNumberFormat="1" applyFont="1" applyFill="1"/>
    <xf numFmtId="49" fontId="5" fillId="0" borderId="0" xfId="26678" applyNumberFormat="1" applyFont="1" applyFill="1"/>
    <xf numFmtId="49" fontId="5" fillId="0" borderId="0" xfId="26679" applyNumberFormat="1" applyFont="1" applyFill="1"/>
    <xf numFmtId="49" fontId="14" fillId="0" borderId="0" xfId="21781" applyNumberFormat="1" applyFont="1" applyFill="1"/>
    <xf numFmtId="49" fontId="5" fillId="0" borderId="0" xfId="26680" applyNumberFormat="1" applyFont="1" applyFill="1"/>
    <xf numFmtId="49" fontId="5" fillId="0" borderId="0" xfId="26681" applyNumberFormat="1" applyFont="1" applyFill="1"/>
    <xf numFmtId="49" fontId="14" fillId="0" borderId="0" xfId="26682" applyNumberFormat="1" applyFont="1" applyFill="1"/>
    <xf numFmtId="49" fontId="5" fillId="0" borderId="0" xfId="26672" applyNumberFormat="1" applyFont="1" applyFill="1"/>
    <xf numFmtId="165" fontId="14" fillId="0" borderId="0" xfId="26674" applyNumberFormat="1" applyFont="1" applyFill="1"/>
    <xf numFmtId="43" fontId="5" fillId="0" borderId="0" xfId="26683" applyFont="1" applyFill="1"/>
    <xf numFmtId="43" fontId="14" fillId="0" borderId="65" xfId="26677" applyFont="1" applyFill="1" applyBorder="1"/>
    <xf numFmtId="165" fontId="14" fillId="0" borderId="65" xfId="26674" applyNumberFormat="1" applyFont="1" applyFill="1" applyBorder="1"/>
    <xf numFmtId="43" fontId="14" fillId="0" borderId="0" xfId="26677" applyNumberFormat="1" applyFont="1" applyFill="1"/>
    <xf numFmtId="43" fontId="14" fillId="0" borderId="12" xfId="26677" applyNumberFormat="1" applyFont="1" applyFill="1" applyBorder="1"/>
    <xf numFmtId="43" fontId="14" fillId="0" borderId="12" xfId="26674" applyNumberFormat="1" applyFont="1" applyFill="1" applyBorder="1"/>
    <xf numFmtId="43" fontId="14" fillId="0" borderId="65" xfId="26677" applyNumberFormat="1" applyFont="1" applyFill="1" applyBorder="1"/>
    <xf numFmtId="43" fontId="14" fillId="0" borderId="65" xfId="26674" applyNumberFormat="1" applyFont="1" applyFill="1" applyBorder="1"/>
    <xf numFmtId="49" fontId="5" fillId="0" borderId="0" xfId="26684" applyNumberFormat="1" applyFont="1" applyFill="1"/>
    <xf numFmtId="0" fontId="14" fillId="0" borderId="0" xfId="21504" applyNumberFormat="1" applyFont="1" applyFill="1"/>
    <xf numFmtId="0" fontId="5" fillId="0" borderId="0" xfId="26678" applyFont="1" applyFill="1"/>
    <xf numFmtId="0" fontId="5" fillId="0" borderId="0" xfId="26679" applyNumberFormat="1" applyFont="1" applyFill="1"/>
    <xf numFmtId="0" fontId="14" fillId="0" borderId="0" xfId="21781" applyNumberFormat="1" applyFont="1" applyFill="1"/>
    <xf numFmtId="0" fontId="5" fillId="0" borderId="0" xfId="26680" applyNumberFormat="1" applyFont="1" applyFill="1"/>
    <xf numFmtId="0" fontId="5" fillId="0" borderId="0" xfId="26681" applyNumberFormat="1" applyFont="1" applyFill="1"/>
    <xf numFmtId="0" fontId="14" fillId="0" borderId="0" xfId="26682" applyNumberFormat="1" applyFont="1" applyFill="1"/>
    <xf numFmtId="0" fontId="5" fillId="0" borderId="0" xfId="26672" applyNumberFormat="1" applyFont="1" applyFill="1"/>
    <xf numFmtId="43" fontId="14" fillId="0" borderId="0" xfId="21504" applyNumberFormat="1" applyFont="1" applyFill="1"/>
    <xf numFmtId="43" fontId="14" fillId="0" borderId="10" xfId="26685" applyFont="1" applyFill="1" applyBorder="1"/>
    <xf numFmtId="43" fontId="14" fillId="0" borderId="10" xfId="26686" applyFont="1" applyFill="1" applyBorder="1"/>
    <xf numFmtId="43" fontId="14" fillId="0" borderId="10" xfId="26687" applyFont="1" applyFill="1" applyBorder="1"/>
    <xf numFmtId="43" fontId="14" fillId="0" borderId="10" xfId="19796" applyFont="1" applyFill="1" applyBorder="1"/>
    <xf numFmtId="43" fontId="14" fillId="0" borderId="10" xfId="26688" applyFont="1" applyFill="1" applyBorder="1"/>
    <xf numFmtId="43" fontId="14" fillId="0" borderId="10" xfId="26689" applyFont="1" applyFill="1" applyBorder="1"/>
    <xf numFmtId="43" fontId="14" fillId="0" borderId="10" xfId="26690" applyFont="1" applyFill="1" applyBorder="1"/>
    <xf numFmtId="43" fontId="5" fillId="0" borderId="10" xfId="26683" applyFont="1" applyFill="1" applyBorder="1"/>
    <xf numFmtId="43" fontId="14" fillId="0" borderId="10" xfId="26691" applyFont="1" applyFill="1" applyBorder="1"/>
    <xf numFmtId="43" fontId="14" fillId="0" borderId="10" xfId="26692" applyFont="1" applyFill="1" applyBorder="1"/>
    <xf numFmtId="43" fontId="14" fillId="0" borderId="0" xfId="26685" applyFont="1" applyFill="1"/>
    <xf numFmtId="43" fontId="14" fillId="0" borderId="0" xfId="26686" applyFont="1" applyFill="1"/>
    <xf numFmtId="43" fontId="14" fillId="0" borderId="0" xfId="26687" applyFont="1" applyFill="1"/>
    <xf numFmtId="43" fontId="14" fillId="0" borderId="0" xfId="19796" applyFont="1" applyFill="1"/>
    <xf numFmtId="43" fontId="14" fillId="0" borderId="0" xfId="26688" applyFont="1" applyFill="1"/>
    <xf numFmtId="43" fontId="14" fillId="0" borderId="0" xfId="26689" applyFont="1" applyFill="1"/>
    <xf numFmtId="43" fontId="14" fillId="0" borderId="0" xfId="26690" applyFont="1" applyFill="1"/>
    <xf numFmtId="43" fontId="14" fillId="0" borderId="0" xfId="26691" applyFont="1" applyFill="1"/>
    <xf numFmtId="43" fontId="14" fillId="0" borderId="0" xfId="26692" applyFont="1" applyFill="1"/>
    <xf numFmtId="43" fontId="5" fillId="0" borderId="0" xfId="26672" applyNumberFormat="1" applyFont="1" applyFill="1" applyBorder="1"/>
    <xf numFmtId="0" fontId="1" fillId="0" borderId="0" xfId="26672" applyFill="1"/>
    <xf numFmtId="0" fontId="14" fillId="0" borderId="0" xfId="26672" quotePrefix="1" applyFont="1" applyFill="1"/>
    <xf numFmtId="165" fontId="5" fillId="0" borderId="0" xfId="26672" applyNumberFormat="1" applyFont="1" applyFill="1" applyBorder="1"/>
    <xf numFmtId="43" fontId="5" fillId="0" borderId="0" xfId="26683" applyFont="1" applyFill="1" applyBorder="1"/>
    <xf numFmtId="43" fontId="14" fillId="0" borderId="0" xfId="26677" applyFont="1" applyFill="1" applyBorder="1"/>
    <xf numFmtId="43" fontId="14" fillId="0" borderId="0" xfId="26674" applyNumberFormat="1" applyFont="1" applyFill="1" applyBorder="1"/>
    <xf numFmtId="43" fontId="14" fillId="0" borderId="0" xfId="26693" applyFont="1" applyFill="1"/>
    <xf numFmtId="43" fontId="14" fillId="0" borderId="0" xfId="26694" applyFont="1" applyFill="1"/>
    <xf numFmtId="43" fontId="14" fillId="0" borderId="0" xfId="26695" applyFont="1" applyFill="1"/>
    <xf numFmtId="43" fontId="14" fillId="0" borderId="0" xfId="26683" applyFont="1" applyFill="1"/>
    <xf numFmtId="43" fontId="14" fillId="0" borderId="0" xfId="26696" applyFont="1" applyFill="1"/>
    <xf numFmtId="49" fontId="14" fillId="0" borderId="0" xfId="21456" applyNumberFormat="1" applyFont="1" applyFill="1"/>
    <xf numFmtId="0" fontId="1" fillId="0" borderId="0" xfId="26672" applyFill="1" applyBorder="1"/>
    <xf numFmtId="165" fontId="14" fillId="0" borderId="0" xfId="26674" applyNumberFormat="1" applyFont="1" applyFill="1" applyBorder="1"/>
    <xf numFmtId="43" fontId="1" fillId="0" borderId="0" xfId="26672" applyNumberFormat="1" applyFill="1" applyBorder="1"/>
    <xf numFmtId="165" fontId="14" fillId="0" borderId="10" xfId="26674" applyNumberFormat="1" applyFont="1" applyFill="1" applyBorder="1"/>
    <xf numFmtId="49" fontId="14" fillId="0" borderId="0" xfId="26697" applyNumberFormat="1" applyFont="1" applyFill="1"/>
    <xf numFmtId="49" fontId="14" fillId="0" borderId="0" xfId="26698" applyNumberFormat="1" applyFont="1" applyFill="1"/>
    <xf numFmtId="49" fontId="14" fillId="0" borderId="0" xfId="26698" applyNumberFormat="1" applyFill="1"/>
    <xf numFmtId="43" fontId="14" fillId="0" borderId="0" xfId="26699" applyFont="1" applyFill="1"/>
    <xf numFmtId="49" fontId="5" fillId="0" borderId="0" xfId="26700" applyNumberFormat="1" applyFont="1" applyFill="1"/>
    <xf numFmtId="49" fontId="5" fillId="0" borderId="0" xfId="26701" applyNumberFormat="1" applyFont="1" applyFill="1"/>
    <xf numFmtId="0" fontId="155" fillId="0" borderId="0" xfId="26672" applyFont="1" applyFill="1"/>
    <xf numFmtId="43" fontId="32" fillId="0" borderId="0" xfId="26676" applyFont="1" applyFill="1"/>
    <xf numFmtId="43" fontId="32" fillId="0" borderId="66" xfId="26677" applyFont="1" applyFill="1" applyBorder="1"/>
    <xf numFmtId="165" fontId="155" fillId="0" borderId="0" xfId="26674" applyNumberFormat="1" applyFont="1" applyFill="1" applyBorder="1"/>
    <xf numFmtId="165" fontId="155" fillId="0" borderId="5" xfId="26674" applyNumberFormat="1" applyFont="1" applyFill="1" applyBorder="1"/>
    <xf numFmtId="0" fontId="155" fillId="0" borderId="0" xfId="26672" applyFont="1" applyFill="1" applyBorder="1"/>
    <xf numFmtId="43" fontId="14" fillId="0" borderId="0" xfId="26694" applyFont="1" applyFill="1" applyBorder="1"/>
    <xf numFmtId="43" fontId="14" fillId="0" borderId="0" xfId="26686" applyFont="1" applyFill="1" applyBorder="1"/>
    <xf numFmtId="43" fontId="14" fillId="0" borderId="0" xfId="26687" applyFont="1" applyFill="1" applyBorder="1"/>
    <xf numFmtId="43" fontId="14" fillId="0" borderId="0" xfId="19796" applyFont="1" applyFill="1" applyBorder="1"/>
    <xf numFmtId="43" fontId="14" fillId="0" borderId="0" xfId="26688" applyFont="1" applyFill="1" applyBorder="1"/>
    <xf numFmtId="43" fontId="14" fillId="0" borderId="0" xfId="26689" applyFont="1" applyFill="1" applyBorder="1"/>
    <xf numFmtId="43" fontId="14" fillId="0" borderId="0" xfId="26690" applyFont="1" applyFill="1" applyBorder="1"/>
    <xf numFmtId="43" fontId="14" fillId="0" borderId="0" xfId="26691" applyFont="1" applyFill="1" applyBorder="1"/>
    <xf numFmtId="43" fontId="14" fillId="0" borderId="0" xfId="26695" applyFont="1" applyFill="1" applyBorder="1"/>
    <xf numFmtId="2" fontId="5" fillId="0" borderId="0" xfId="26684" applyNumberFormat="1" applyFont="1" applyFill="1" applyAlignment="1">
      <alignment wrapText="1"/>
    </xf>
    <xf numFmtId="2" fontId="14" fillId="0" borderId="0" xfId="21237" applyNumberFormat="1" applyFont="1" applyFill="1" applyAlignment="1">
      <alignment wrapText="1"/>
    </xf>
    <xf numFmtId="49" fontId="14" fillId="0" borderId="0" xfId="26684" applyNumberFormat="1" applyFont="1" applyFill="1"/>
    <xf numFmtId="10" fontId="5" fillId="0" borderId="0" xfId="26675" applyNumberFormat="1" applyFont="1" applyFill="1" applyBorder="1"/>
    <xf numFmtId="165" fontId="5" fillId="0" borderId="7" xfId="26674" applyNumberFormat="1" applyFont="1" applyFill="1" applyBorder="1"/>
    <xf numFmtId="49" fontId="155" fillId="0" borderId="0" xfId="26684" applyNumberFormat="1" applyFont="1" applyFill="1"/>
    <xf numFmtId="0" fontId="155" fillId="0" borderId="0" xfId="26672" applyFont="1"/>
    <xf numFmtId="0" fontId="5" fillId="0" borderId="65" xfId="26672" applyFont="1" applyBorder="1"/>
    <xf numFmtId="165" fontId="155" fillId="0" borderId="0" xfId="26674" applyNumberFormat="1" applyFont="1"/>
    <xf numFmtId="43" fontId="155" fillId="0" borderId="0" xfId="26672" applyNumberFormat="1" applyFont="1"/>
    <xf numFmtId="43" fontId="5" fillId="0" borderId="0" xfId="26672" applyNumberFormat="1" applyFont="1"/>
    <xf numFmtId="165" fontId="155" fillId="91" borderId="0" xfId="26674" applyNumberFormat="1" applyFont="1" applyFill="1" applyAlignment="1">
      <alignment horizontal="center"/>
    </xf>
    <xf numFmtId="165" fontId="155" fillId="91" borderId="0" xfId="26674" applyNumberFormat="1" applyFont="1" applyFill="1"/>
    <xf numFmtId="165" fontId="155" fillId="92" borderId="0" xfId="26674" applyNumberFormat="1" applyFont="1" applyFill="1" applyAlignment="1">
      <alignment horizontal="center"/>
    </xf>
    <xf numFmtId="165" fontId="5" fillId="92" borderId="0" xfId="26674" applyNumberFormat="1" applyFont="1" applyFill="1"/>
    <xf numFmtId="165" fontId="155" fillId="0" borderId="0" xfId="26674" applyNumberFormat="1" applyFont="1" applyFill="1"/>
    <xf numFmtId="10" fontId="5" fillId="0" borderId="0" xfId="26675" applyNumberFormat="1" applyFont="1"/>
    <xf numFmtId="165" fontId="5" fillId="0" borderId="17" xfId="26674" applyNumberFormat="1" applyFont="1" applyBorder="1"/>
    <xf numFmtId="43" fontId="155" fillId="0" borderId="0" xfId="26672" applyNumberFormat="1" applyFont="1" applyFill="1"/>
    <xf numFmtId="166" fontId="5" fillId="0" borderId="0" xfId="3" applyNumberFormat="1" applyFont="1" applyFill="1"/>
    <xf numFmtId="49" fontId="22" fillId="0" borderId="0" xfId="21237" applyNumberFormat="1" applyFont="1" applyFill="1" applyAlignment="1">
      <alignment horizontal="center"/>
    </xf>
    <xf numFmtId="0" fontId="5" fillId="0" borderId="0" xfId="26672" applyFont="1" applyFill="1" applyAlignment="1">
      <alignment horizontal="center"/>
    </xf>
    <xf numFmtId="0" fontId="5" fillId="0" borderId="0" xfId="26672" applyFont="1" applyFill="1" applyAlignment="1">
      <alignment horizontal="center" vertical="center"/>
    </xf>
    <xf numFmtId="0" fontId="1" fillId="0" borderId="0" xfId="26672" applyFill="1" applyAlignment="1">
      <alignment horizontal="center"/>
    </xf>
    <xf numFmtId="165" fontId="155" fillId="0" borderId="0" xfId="26674" applyNumberFormat="1" applyFont="1" applyFill="1" applyAlignment="1">
      <alignment horizontal="center"/>
    </xf>
    <xf numFmtId="165" fontId="149" fillId="0" borderId="65" xfId="19729" applyNumberFormat="1" applyFont="1" applyFill="1" applyBorder="1" applyProtection="1">
      <protection locked="0"/>
    </xf>
    <xf numFmtId="165" fontId="149" fillId="0" borderId="63" xfId="19729" applyNumberFormat="1" applyFont="1" applyFill="1" applyBorder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26672" applyFont="1" applyFill="1" applyAlignment="1">
      <alignment horizontal="left" wrapText="1"/>
    </xf>
    <xf numFmtId="0" fontId="13" fillId="0" borderId="0" xfId="0" applyFont="1" applyFill="1"/>
    <xf numFmtId="10" fontId="13" fillId="0" borderId="0" xfId="26702" applyNumberFormat="1" applyFont="1" applyFill="1"/>
  </cellXfs>
  <cellStyles count="26703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85725</xdr:colOff>
          <xdr:row>54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19%20UG-190210/Testimony/Peters/NEW%20CNGC%20Peters%20Exh%20MCP%202-6%20and%20WP-1,%203.29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MCP-2"/>
      <sheetName val="Exh MCP-2 - ROO Summary Sheet"/>
      <sheetName val="Cover Page MCP-3"/>
      <sheetName val="Exh MCP-3 - Rev Req Calc"/>
      <sheetName val="Cover Page MCP-4"/>
      <sheetName val="Exh MCP-4 - Conversion Factor"/>
      <sheetName val="Cover Page MCP-5"/>
      <sheetName val="Exh MCP-5 - Summary of Adj"/>
      <sheetName val="Cover Page MCP-6"/>
      <sheetName val="MCP-6 - Plant Additions"/>
      <sheetName val="MCP-6 - Supporting Explanations"/>
      <sheetName val="Workpaper - Support Documents &gt;"/>
      <sheetName val="Index"/>
      <sheetName val="Operating Report"/>
      <sheetName val="Rate Base"/>
      <sheetName val="Plant in Serv &amp; Accum Depr"/>
      <sheetName val="Adv for Const. &amp; Def Tax"/>
      <sheetName val="Capital Structure Calculation"/>
      <sheetName val="State Allocation Formulas"/>
      <sheetName val="Adjustment Workpapers---&gt;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Working Capital (EOP)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6:L38"/>
  <sheetViews>
    <sheetView view="pageBreakPreview" zoomScaleNormal="100" zoomScaleSheetLayoutView="100" workbookViewId="0">
      <selection activeCell="A3" sqref="A1:A1048576"/>
    </sheetView>
  </sheetViews>
  <sheetFormatPr defaultRowHeight="12"/>
  <cols>
    <col min="1" max="1" width="8" style="119" customWidth="1"/>
    <col min="2" max="3" width="9.33203125" style="119"/>
    <col min="4" max="4" width="13.5" style="119" customWidth="1"/>
    <col min="5" max="5" width="16.83203125" style="119" customWidth="1"/>
    <col min="6" max="9" width="9.33203125" style="119"/>
    <col min="10" max="10" width="9.5" style="119" customWidth="1"/>
    <col min="11" max="16384" width="9.33203125" style="119"/>
  </cols>
  <sheetData>
    <row r="6" spans="3:11">
      <c r="C6" s="118"/>
    </row>
    <row r="7" spans="3:11">
      <c r="C7" s="118"/>
    </row>
    <row r="8" spans="3:11">
      <c r="C8" s="118"/>
    </row>
    <row r="9" spans="3:11">
      <c r="J9" s="118"/>
      <c r="K9" s="118"/>
    </row>
    <row r="27" spans="12:12" ht="12.75">
      <c r="L27" s="120"/>
    </row>
    <row r="38" spans="11:11">
      <c r="K38" s="121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85725</xdr:colOff>
                <xdr:row>54</xdr:row>
                <xdr:rowOff>133350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3" zoomScaleNormal="100" zoomScaleSheetLayoutView="100" workbookViewId="0">
      <selection activeCell="A3" sqref="A1:A1048576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331" t="s">
        <v>75</v>
      </c>
      <c r="B19" s="331"/>
      <c r="C19" s="331"/>
      <c r="D19" s="331"/>
      <c r="E19" s="331"/>
      <c r="F19" s="331"/>
    </row>
    <row r="20" spans="1:13" ht="57.75">
      <c r="A20" s="331" t="s">
        <v>76</v>
      </c>
      <c r="B20" s="331"/>
      <c r="C20" s="331"/>
      <c r="D20" s="331"/>
      <c r="E20" s="331"/>
      <c r="F20" s="331"/>
    </row>
    <row r="21" spans="1:13" ht="57.75">
      <c r="A21" s="331" t="s">
        <v>77</v>
      </c>
      <c r="B21" s="331"/>
      <c r="C21" s="331"/>
      <c r="D21" s="331"/>
      <c r="E21" s="331"/>
      <c r="F21" s="331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topLeftCell="A19" zoomScaleNormal="100" zoomScaleSheetLayoutView="80" workbookViewId="0">
      <selection activeCell="E37" sqref="E37"/>
    </sheetView>
  </sheetViews>
  <sheetFormatPr defaultRowHeight="15"/>
  <cols>
    <col min="1" max="1" width="7.5" style="124" customWidth="1"/>
    <col min="2" max="2" width="9" style="124" customWidth="1"/>
    <col min="3" max="3" width="40" style="124" customWidth="1"/>
    <col min="4" max="4" width="20.6640625" style="169" customWidth="1"/>
    <col min="5" max="5" width="20.6640625" style="170" customWidth="1"/>
    <col min="6" max="10" width="9.33203125" style="124"/>
    <col min="11" max="11" width="9.83203125" style="124" bestFit="1" customWidth="1"/>
    <col min="12" max="16384" width="9.33203125" style="124"/>
  </cols>
  <sheetData>
    <row r="1" spans="1:5" ht="18.75" customHeight="1">
      <c r="A1" s="125" t="s">
        <v>0</v>
      </c>
      <c r="B1" s="125"/>
      <c r="C1" s="125"/>
      <c r="D1" s="126"/>
      <c r="E1" s="126"/>
    </row>
    <row r="2" spans="1:5" ht="18" customHeight="1">
      <c r="A2" s="125" t="s">
        <v>2</v>
      </c>
      <c r="B2" s="125"/>
      <c r="C2" s="125"/>
      <c r="D2" s="126"/>
      <c r="E2" s="126"/>
    </row>
    <row r="3" spans="1:5">
      <c r="A3" s="125" t="s">
        <v>78</v>
      </c>
      <c r="B3" s="125"/>
      <c r="C3" s="125"/>
      <c r="D3" s="126"/>
      <c r="E3" s="126"/>
    </row>
    <row r="4" spans="1:5">
      <c r="A4" s="332" t="s">
        <v>445</v>
      </c>
      <c r="B4" s="332"/>
      <c r="C4" s="332"/>
      <c r="D4" s="332"/>
      <c r="E4" s="332"/>
    </row>
    <row r="5" spans="1:5">
      <c r="A5" s="127"/>
      <c r="B5" s="128"/>
      <c r="C5" s="128"/>
      <c r="D5" s="129"/>
      <c r="E5" s="129"/>
    </row>
    <row r="6" spans="1:5" ht="15.75" thickBot="1">
      <c r="A6" s="125"/>
      <c r="B6" s="130"/>
      <c r="C6" s="130"/>
      <c r="D6" s="131"/>
      <c r="E6" s="131"/>
    </row>
    <row r="7" spans="1:5">
      <c r="A7" s="132"/>
      <c r="B7" s="133"/>
      <c r="C7" s="133"/>
      <c r="D7" s="134" t="s">
        <v>79</v>
      </c>
      <c r="E7" s="135" t="s">
        <v>80</v>
      </c>
    </row>
    <row r="8" spans="1:5">
      <c r="A8" s="136" t="s">
        <v>81</v>
      </c>
      <c r="B8" s="137"/>
      <c r="C8" s="137"/>
      <c r="D8" s="137"/>
      <c r="E8" s="138"/>
    </row>
    <row r="9" spans="1:5">
      <c r="A9" s="136"/>
      <c r="B9" s="137" t="s">
        <v>82</v>
      </c>
      <c r="C9" s="137"/>
      <c r="D9" s="139">
        <v>29164918</v>
      </c>
      <c r="E9" s="140">
        <v>202965796</v>
      </c>
    </row>
    <row r="10" spans="1:5">
      <c r="A10" s="136"/>
      <c r="B10" s="137" t="s">
        <v>83</v>
      </c>
      <c r="C10" s="137"/>
      <c r="D10" s="139">
        <v>1950593</v>
      </c>
      <c r="E10" s="140">
        <v>23006329</v>
      </c>
    </row>
    <row r="11" spans="1:5">
      <c r="A11" s="136"/>
      <c r="B11" s="137" t="s">
        <v>84</v>
      </c>
      <c r="C11" s="137"/>
      <c r="D11" s="141">
        <v>76066</v>
      </c>
      <c r="E11" s="142">
        <v>-1487485</v>
      </c>
    </row>
    <row r="12" spans="1:5">
      <c r="A12" s="136"/>
      <c r="B12" s="137"/>
      <c r="C12" s="137"/>
      <c r="D12" s="143">
        <f>+D9+D11+D10</f>
        <v>31191577</v>
      </c>
      <c r="E12" s="138">
        <f>+E9+E10+E11</f>
        <v>224484640</v>
      </c>
    </row>
    <row r="13" spans="1:5">
      <c r="A13" s="136" t="s">
        <v>85</v>
      </c>
      <c r="B13" s="137" t="s">
        <v>86</v>
      </c>
      <c r="C13" s="137"/>
      <c r="D13" s="139">
        <v>15204528</v>
      </c>
      <c r="E13" s="140">
        <v>109783204</v>
      </c>
    </row>
    <row r="14" spans="1:5">
      <c r="A14" s="136"/>
      <c r="B14" s="137" t="s">
        <v>87</v>
      </c>
      <c r="C14" s="137"/>
      <c r="D14" s="139">
        <v>2390798</v>
      </c>
      <c r="E14" s="140">
        <v>19055890</v>
      </c>
    </row>
    <row r="15" spans="1:5">
      <c r="A15" s="136" t="s">
        <v>88</v>
      </c>
      <c r="B15" s="137"/>
      <c r="C15" s="137"/>
      <c r="D15" s="144">
        <f>+D12-D13-D14</f>
        <v>13596251</v>
      </c>
      <c r="E15" s="145">
        <f>+E12-E13-E14</f>
        <v>95645546</v>
      </c>
    </row>
    <row r="16" spans="1:5">
      <c r="A16" s="136" t="s">
        <v>89</v>
      </c>
      <c r="B16" s="137"/>
      <c r="C16" s="137"/>
      <c r="D16" s="143"/>
      <c r="E16" s="138"/>
    </row>
    <row r="17" spans="1:5">
      <c r="A17" s="136"/>
      <c r="B17" s="137" t="s">
        <v>90</v>
      </c>
      <c r="C17" s="137"/>
      <c r="D17" s="143">
        <v>18199</v>
      </c>
      <c r="E17" s="138">
        <v>241633</v>
      </c>
    </row>
    <row r="18" spans="1:5">
      <c r="A18" s="136"/>
      <c r="B18" s="137" t="s">
        <v>91</v>
      </c>
      <c r="C18" s="137"/>
      <c r="D18" s="139">
        <v>1611754</v>
      </c>
      <c r="E18" s="140">
        <v>19661049</v>
      </c>
    </row>
    <row r="19" spans="1:5">
      <c r="A19" s="136"/>
      <c r="B19" s="137" t="s">
        <v>92</v>
      </c>
      <c r="C19" s="137"/>
      <c r="D19" s="139">
        <v>500657</v>
      </c>
      <c r="E19" s="140">
        <v>5462931</v>
      </c>
    </row>
    <row r="20" spans="1:5">
      <c r="A20" s="136"/>
      <c r="B20" s="137" t="s">
        <v>93</v>
      </c>
      <c r="C20" s="137"/>
      <c r="D20" s="139">
        <v>1023474</v>
      </c>
      <c r="E20" s="140">
        <v>4298252</v>
      </c>
    </row>
    <row r="21" spans="1:5">
      <c r="A21" s="136"/>
      <c r="B21" s="137" t="s">
        <v>94</v>
      </c>
      <c r="C21" s="137"/>
      <c r="D21" s="139">
        <v>0</v>
      </c>
      <c r="E21" s="140">
        <v>1547</v>
      </c>
    </row>
    <row r="22" spans="1:5">
      <c r="A22" s="136"/>
      <c r="B22" s="137" t="s">
        <v>95</v>
      </c>
      <c r="C22" s="137"/>
      <c r="D22" s="139">
        <v>1204128</v>
      </c>
      <c r="E22" s="140">
        <v>17010421</v>
      </c>
    </row>
    <row r="23" spans="1:5">
      <c r="A23" s="136"/>
      <c r="B23" s="137" t="s">
        <v>96</v>
      </c>
      <c r="C23" s="137"/>
      <c r="D23" s="139">
        <v>2039207</v>
      </c>
      <c r="E23" s="140">
        <v>22725279</v>
      </c>
    </row>
    <row r="24" spans="1:5">
      <c r="A24" s="136"/>
      <c r="B24" s="137" t="s">
        <v>97</v>
      </c>
      <c r="C24" s="137"/>
      <c r="D24" s="139">
        <v>329738</v>
      </c>
      <c r="E24" s="140">
        <v>4268627</v>
      </c>
    </row>
    <row r="25" spans="1:5">
      <c r="A25" s="136"/>
      <c r="B25" s="137" t="s">
        <v>98</v>
      </c>
      <c r="C25" s="137"/>
      <c r="D25" s="139">
        <v>1474697</v>
      </c>
      <c r="E25" s="140">
        <v>360753</v>
      </c>
    </row>
    <row r="26" spans="1:5">
      <c r="A26" s="136"/>
      <c r="B26" s="137"/>
      <c r="C26" s="137" t="s">
        <v>99</v>
      </c>
      <c r="D26" s="144">
        <f>+SUM(D17:D25)</f>
        <v>8201854</v>
      </c>
      <c r="E26" s="145">
        <f>+SUM(E17:E25)</f>
        <v>74030492</v>
      </c>
    </row>
    <row r="27" spans="1:5" ht="15.75" thickBot="1">
      <c r="A27" s="136" t="s">
        <v>100</v>
      </c>
      <c r="B27" s="137"/>
      <c r="C27" s="137"/>
      <c r="D27" s="146">
        <f>+D15-D26</f>
        <v>5394397</v>
      </c>
      <c r="E27" s="147">
        <f>+E15-E26</f>
        <v>21615054</v>
      </c>
    </row>
    <row r="28" spans="1:5" ht="15.75" thickTop="1">
      <c r="A28" s="136"/>
      <c r="B28" s="137"/>
      <c r="C28" s="137"/>
      <c r="D28" s="143"/>
      <c r="E28" s="138"/>
    </row>
    <row r="29" spans="1:5" ht="15.75" thickBot="1">
      <c r="A29" s="136" t="s">
        <v>101</v>
      </c>
      <c r="B29" s="137"/>
      <c r="C29" s="137"/>
      <c r="D29" s="148">
        <f>+D51</f>
        <v>367803416.20167249</v>
      </c>
      <c r="E29" s="149">
        <f>+E51</f>
        <v>339750739.20167249</v>
      </c>
    </row>
    <row r="30" spans="1:5" ht="15.75" thickTop="1">
      <c r="A30" s="136"/>
      <c r="B30" s="137"/>
      <c r="C30" s="137"/>
      <c r="D30" s="143"/>
      <c r="E30" s="138"/>
    </row>
    <row r="31" spans="1:5" s="123" customFormat="1" ht="15.75" thickBot="1">
      <c r="A31" s="150" t="s">
        <v>102</v>
      </c>
      <c r="B31" s="151"/>
      <c r="C31" s="151"/>
      <c r="D31" s="152">
        <f>+D27/D29</f>
        <v>1.4666522284399245E-2</v>
      </c>
      <c r="E31" s="176">
        <f>+E27/E29</f>
        <v>6.3620329570996254E-2</v>
      </c>
    </row>
    <row r="32" spans="1:5" s="123" customFormat="1" ht="16.5" thickTop="1" thickBot="1">
      <c r="A32" s="153"/>
      <c r="B32" s="154"/>
      <c r="C32" s="154"/>
      <c r="D32" s="155"/>
      <c r="E32" s="156"/>
    </row>
    <row r="33" spans="1:5" s="123" customFormat="1" hidden="1">
      <c r="A33" s="136" t="s">
        <v>103</v>
      </c>
      <c r="B33" s="137"/>
      <c r="C33" s="137"/>
      <c r="D33" s="123">
        <v>12483971</v>
      </c>
      <c r="E33" s="157">
        <v>286116245</v>
      </c>
    </row>
    <row r="34" spans="1:5" s="123" customFormat="1" ht="15.75" hidden="1" thickBot="1">
      <c r="A34" s="153" t="s">
        <v>104</v>
      </c>
      <c r="B34" s="154"/>
      <c r="C34" s="154"/>
      <c r="D34" s="123">
        <v>52463916</v>
      </c>
      <c r="E34" s="157">
        <v>512152900</v>
      </c>
    </row>
    <row r="35" spans="1:5" s="123" customFormat="1">
      <c r="E35" s="157"/>
    </row>
    <row r="36" spans="1:5" s="123" customFormat="1">
      <c r="D36" s="157"/>
      <c r="E36" s="157"/>
    </row>
    <row r="37" spans="1:5">
      <c r="A37" s="123" t="s">
        <v>105</v>
      </c>
      <c r="B37" s="123"/>
      <c r="C37" s="123"/>
      <c r="D37" s="157"/>
      <c r="E37" s="157"/>
    </row>
    <row r="38" spans="1:5" ht="15.75" thickBot="1">
      <c r="C38" s="123"/>
      <c r="D38" s="129"/>
      <c r="E38" s="157"/>
    </row>
    <row r="39" spans="1:5">
      <c r="A39" s="158" t="s">
        <v>106</v>
      </c>
      <c r="B39" s="159"/>
      <c r="C39" s="160"/>
      <c r="D39" s="161">
        <v>814040177</v>
      </c>
      <c r="E39" s="162">
        <v>780275999</v>
      </c>
    </row>
    <row r="40" spans="1:5">
      <c r="A40" s="163" t="s">
        <v>107</v>
      </c>
      <c r="B40" s="164"/>
      <c r="C40" s="137"/>
      <c r="D40" s="329">
        <v>-383218952</v>
      </c>
      <c r="E40" s="142">
        <v>-377693604</v>
      </c>
    </row>
    <row r="41" spans="1:5">
      <c r="A41" s="163" t="s">
        <v>108</v>
      </c>
      <c r="B41" s="164"/>
      <c r="C41" s="137"/>
      <c r="D41" s="143">
        <f>+D39+D40</f>
        <v>430821225</v>
      </c>
      <c r="E41" s="138">
        <f>+E39+E40</f>
        <v>402582395</v>
      </c>
    </row>
    <row r="42" spans="1:5">
      <c r="A42" s="163"/>
      <c r="B42" s="164"/>
      <c r="C42" s="137"/>
      <c r="D42" s="143"/>
      <c r="E42" s="138"/>
    </row>
    <row r="43" spans="1:5">
      <c r="A43" s="163" t="s">
        <v>109</v>
      </c>
      <c r="B43" s="164"/>
      <c r="C43" s="137"/>
      <c r="D43" s="143"/>
      <c r="E43" s="138"/>
    </row>
    <row r="44" spans="1:5">
      <c r="A44" s="163"/>
      <c r="B44" s="164" t="s">
        <v>110</v>
      </c>
      <c r="C44" s="137"/>
      <c r="D44" s="139">
        <v>0</v>
      </c>
      <c r="E44" s="140">
        <v>0</v>
      </c>
    </row>
    <row r="45" spans="1:5">
      <c r="A45" s="163"/>
      <c r="B45" s="164" t="s">
        <v>111</v>
      </c>
      <c r="C45" s="137"/>
      <c r="D45" s="139">
        <v>-3905857</v>
      </c>
      <c r="E45" s="140">
        <v>-3984824</v>
      </c>
    </row>
    <row r="46" spans="1:5">
      <c r="A46" s="163"/>
      <c r="B46" s="164" t="s">
        <v>112</v>
      </c>
      <c r="C46" s="137"/>
      <c r="D46" s="139">
        <v>-76096889</v>
      </c>
      <c r="E46" s="140">
        <v>-75831769</v>
      </c>
    </row>
    <row r="47" spans="1:5">
      <c r="A47" s="163"/>
      <c r="B47" s="164" t="s">
        <v>113</v>
      </c>
      <c r="C47" s="137"/>
      <c r="D47" s="329">
        <v>0</v>
      </c>
      <c r="E47" s="142">
        <v>0</v>
      </c>
    </row>
    <row r="48" spans="1:5">
      <c r="A48" s="163"/>
      <c r="B48" s="164"/>
      <c r="C48" s="137" t="s">
        <v>114</v>
      </c>
      <c r="D48" s="143">
        <f>+D41+D45+D46</f>
        <v>350818479</v>
      </c>
      <c r="E48" s="138">
        <f>+E41+E45+E46</f>
        <v>322765802</v>
      </c>
    </row>
    <row r="49" spans="1:5">
      <c r="A49" s="163"/>
      <c r="B49" s="164"/>
      <c r="C49" s="137"/>
      <c r="D49" s="143"/>
      <c r="E49" s="138"/>
    </row>
    <row r="50" spans="1:5" s="123" customFormat="1">
      <c r="A50" s="136" t="s">
        <v>115</v>
      </c>
      <c r="B50" s="137"/>
      <c r="C50" s="137"/>
      <c r="D50" s="329">
        <f>+' Working Capital (AMA)'!Y641</f>
        <v>16984937.20167252</v>
      </c>
      <c r="E50" s="142">
        <f>+' Working Capital (AMA)'!Y641</f>
        <v>16984937.20167252</v>
      </c>
    </row>
    <row r="51" spans="1:5" ht="15.75" thickBot="1">
      <c r="A51" s="165" t="s">
        <v>116</v>
      </c>
      <c r="B51" s="166"/>
      <c r="C51" s="154"/>
      <c r="D51" s="167">
        <f>+D48+D50</f>
        <v>367803416.20167249</v>
      </c>
      <c r="E51" s="330">
        <f>+E48+E50</f>
        <v>339750739.20167249</v>
      </c>
    </row>
    <row r="52" spans="1:5">
      <c r="D52" s="157"/>
      <c r="E52" s="157"/>
    </row>
    <row r="53" spans="1:5">
      <c r="A53" s="124" t="s">
        <v>120</v>
      </c>
      <c r="D53" s="168"/>
      <c r="E53" s="168"/>
    </row>
    <row r="54" spans="1:5">
      <c r="D54" s="168"/>
      <c r="E54" s="168"/>
    </row>
    <row r="55" spans="1:5">
      <c r="D55" s="168"/>
      <c r="E55" s="168"/>
    </row>
    <row r="56" spans="1:5">
      <c r="D56" s="168"/>
      <c r="E56" s="168"/>
    </row>
    <row r="57" spans="1:5">
      <c r="D57" s="168"/>
      <c r="E57" s="168"/>
    </row>
    <row r="58" spans="1:5">
      <c r="D58" s="168"/>
      <c r="E58" s="168"/>
    </row>
    <row r="59" spans="1:5">
      <c r="D59" s="168"/>
      <c r="E59" s="168"/>
    </row>
    <row r="60" spans="1:5">
      <c r="D60" s="168"/>
      <c r="E60" s="168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&amp;N&amp;R2018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A3" sqref="A1:A1048576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331" t="s">
        <v>117</v>
      </c>
      <c r="B19" s="331"/>
      <c r="C19" s="331"/>
      <c r="D19" s="171"/>
      <c r="E19" s="171"/>
      <c r="F19" s="171"/>
    </row>
    <row r="20" spans="1:13" ht="57.75">
      <c r="A20" s="331" t="s">
        <v>76</v>
      </c>
      <c r="B20" s="331"/>
      <c r="C20" s="331"/>
      <c r="D20" s="171"/>
      <c r="E20" s="171"/>
      <c r="F20" s="171"/>
    </row>
    <row r="21" spans="1:13" ht="57.75">
      <c r="A21" s="331" t="s">
        <v>118</v>
      </c>
      <c r="B21" s="331"/>
      <c r="C21" s="331"/>
      <c r="D21" s="171"/>
      <c r="E21" s="171"/>
      <c r="F21" s="171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P58"/>
  <sheetViews>
    <sheetView tabSelected="1" topLeftCell="A10" zoomScaleNormal="100" zoomScaleSheetLayoutView="85" workbookViewId="0">
      <selection activeCell="I50" sqref="I5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83203125" style="2" bestFit="1" customWidth="1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88"/>
    </row>
    <row r="3" spans="1:11">
      <c r="B3" s="333" t="s">
        <v>0</v>
      </c>
      <c r="C3" s="333"/>
      <c r="D3" s="333"/>
      <c r="E3" s="333"/>
      <c r="F3" s="333"/>
      <c r="G3" s="333"/>
      <c r="H3" s="333"/>
      <c r="I3" s="333"/>
      <c r="J3" s="20"/>
    </row>
    <row r="4" spans="1:11">
      <c r="B4" s="333" t="s">
        <v>1</v>
      </c>
      <c r="C4" s="333"/>
      <c r="D4" s="333"/>
      <c r="E4" s="333"/>
      <c r="F4" s="333"/>
      <c r="G4" s="333"/>
      <c r="H4" s="333"/>
      <c r="I4" s="333"/>
      <c r="J4" s="20"/>
    </row>
    <row r="5" spans="1:11">
      <c r="B5" s="333" t="s">
        <v>446</v>
      </c>
      <c r="C5" s="333"/>
      <c r="D5" s="333"/>
      <c r="E5" s="333"/>
      <c r="F5" s="333"/>
      <c r="G5" s="333"/>
      <c r="H5" s="333"/>
      <c r="I5" s="333"/>
      <c r="J5" s="20"/>
    </row>
    <row r="6" spans="1:11">
      <c r="B6" s="106"/>
      <c r="C6" s="106"/>
      <c r="D6" s="113"/>
      <c r="E6" s="106"/>
      <c r="F6" s="106"/>
      <c r="G6" s="106"/>
      <c r="H6" s="106"/>
      <c r="I6" s="106"/>
      <c r="J6" s="20"/>
    </row>
    <row r="7" spans="1:11">
      <c r="B7" s="89"/>
      <c r="C7" s="107"/>
      <c r="D7" s="107"/>
      <c r="E7" s="107"/>
      <c r="F7" s="107"/>
      <c r="G7" s="107"/>
      <c r="H7" s="107"/>
      <c r="I7" s="107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8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8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05" t="s">
        <v>11</v>
      </c>
      <c r="H12" s="8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05" t="s">
        <v>16</v>
      </c>
      <c r="H13" s="8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17" t="s">
        <v>73</v>
      </c>
      <c r="H14" s="21"/>
      <c r="I14" s="112" t="s">
        <v>68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90" t="s">
        <v>21</v>
      </c>
      <c r="C16" s="3"/>
      <c r="D16" s="5"/>
      <c r="E16" s="3"/>
      <c r="F16" s="5"/>
      <c r="G16" s="5"/>
      <c r="H16" s="3"/>
      <c r="I16" s="5"/>
      <c r="J16" s="3"/>
    </row>
    <row r="17" spans="1:16">
      <c r="A17" s="91" t="s">
        <v>22</v>
      </c>
      <c r="B17" s="26" t="s">
        <v>23</v>
      </c>
      <c r="C17" s="92" t="s">
        <v>24</v>
      </c>
      <c r="D17" s="6">
        <f>+'Dec. St. of Operations'!E9</f>
        <v>202965796</v>
      </c>
      <c r="E17" s="34" t="s">
        <v>24</v>
      </c>
      <c r="F17" s="6">
        <v>0</v>
      </c>
      <c r="G17" s="6">
        <v>0</v>
      </c>
      <c r="H17" s="92" t="s">
        <v>24</v>
      </c>
      <c r="I17" s="6">
        <f>SUM(D17:G17)</f>
        <v>202965796</v>
      </c>
      <c r="M17" s="84"/>
    </row>
    <row r="18" spans="1:16">
      <c r="A18" s="91" t="s">
        <v>25</v>
      </c>
      <c r="B18" s="26" t="s">
        <v>26</v>
      </c>
      <c r="C18" s="3"/>
      <c r="D18" s="6">
        <f>+'Dec. St. of Operations'!E10</f>
        <v>23006329</v>
      </c>
      <c r="E18" s="3"/>
      <c r="F18" s="5"/>
      <c r="G18" s="6">
        <v>0</v>
      </c>
      <c r="H18" s="3"/>
      <c r="I18" s="6">
        <f>SUM(D18:G18)</f>
        <v>23006329</v>
      </c>
      <c r="M18" s="84"/>
    </row>
    <row r="19" spans="1:16">
      <c r="A19" s="91" t="s">
        <v>27</v>
      </c>
      <c r="B19" s="26" t="s">
        <v>28</v>
      </c>
      <c r="C19" s="3"/>
      <c r="D19" s="6">
        <f>+'Dec. St. of Operations'!E11</f>
        <v>-1487485</v>
      </c>
      <c r="E19" s="3"/>
      <c r="F19" s="5"/>
      <c r="G19" s="6">
        <v>0</v>
      </c>
      <c r="H19" s="3"/>
      <c r="I19" s="6">
        <f>SUM(D19:G19)</f>
        <v>-1487485</v>
      </c>
      <c r="M19" s="84"/>
    </row>
    <row r="20" spans="1:16">
      <c r="A20" s="91" t="s">
        <v>29</v>
      </c>
      <c r="B20" s="93" t="s">
        <v>30</v>
      </c>
      <c r="C20" s="94" t="s">
        <v>24</v>
      </c>
      <c r="D20" s="7">
        <f>SUM(D17:D19)</f>
        <v>224484640</v>
      </c>
      <c r="E20" s="35" t="s">
        <v>24</v>
      </c>
      <c r="F20" s="7">
        <f>SUM(F17:F19)</f>
        <v>0</v>
      </c>
      <c r="G20" s="7">
        <f>SUM(G17:G19)</f>
        <v>0</v>
      </c>
      <c r="H20" s="35" t="s">
        <v>24</v>
      </c>
      <c r="I20" s="7">
        <f>SUM(I17:I19)</f>
        <v>224484640</v>
      </c>
      <c r="M20" s="84"/>
    </row>
    <row r="21" spans="1:16">
      <c r="A21" s="91" t="s">
        <v>31</v>
      </c>
      <c r="B21" s="26" t="s">
        <v>32</v>
      </c>
      <c r="C21" s="3"/>
      <c r="D21" s="6">
        <f>+'Dec. St. of Operations'!E13</f>
        <v>109783204</v>
      </c>
      <c r="E21" s="3"/>
      <c r="F21" s="6"/>
      <c r="G21" s="6"/>
      <c r="H21" s="3"/>
      <c r="I21" s="6">
        <f>SUM(D21:G21)</f>
        <v>109783204</v>
      </c>
    </row>
    <row r="22" spans="1:16">
      <c r="A22" s="91" t="s">
        <v>33</v>
      </c>
      <c r="B22" s="26" t="s">
        <v>34</v>
      </c>
      <c r="C22" s="3"/>
      <c r="D22" s="6">
        <f>+'Dec. St. of Operations'!E14</f>
        <v>19055890</v>
      </c>
      <c r="E22" s="12"/>
      <c r="F22" s="6"/>
      <c r="G22" s="6"/>
      <c r="H22" s="12"/>
      <c r="I22" s="6">
        <f>SUM(D22:G22)</f>
        <v>19055890</v>
      </c>
    </row>
    <row r="23" spans="1:16">
      <c r="A23" s="91" t="s">
        <v>35</v>
      </c>
      <c r="B23" s="93" t="s">
        <v>36</v>
      </c>
      <c r="C23" s="95"/>
      <c r="D23" s="7">
        <f>D20-D21-D22</f>
        <v>95645546</v>
      </c>
      <c r="E23" s="35" t="s">
        <v>24</v>
      </c>
      <c r="F23" s="7">
        <f>F20-F21-F22</f>
        <v>0</v>
      </c>
      <c r="G23" s="7">
        <f>G20-G21-G22</f>
        <v>0</v>
      </c>
      <c r="H23" s="35" t="s">
        <v>24</v>
      </c>
      <c r="I23" s="7">
        <f>SUM(D23:G23)</f>
        <v>95645546</v>
      </c>
    </row>
    <row r="24" spans="1:16">
      <c r="A24" s="10"/>
      <c r="B24" s="5"/>
      <c r="C24" s="3"/>
      <c r="D24" s="114"/>
      <c r="E24" s="3"/>
      <c r="F24" s="5"/>
      <c r="G24" s="5"/>
      <c r="H24" s="3"/>
      <c r="I24" s="5"/>
    </row>
    <row r="25" spans="1:16">
      <c r="A25" s="10"/>
      <c r="B25" s="90" t="s">
        <v>37</v>
      </c>
      <c r="C25" s="3"/>
      <c r="D25" s="6"/>
      <c r="E25" s="3"/>
      <c r="F25" s="6"/>
      <c r="G25" s="6"/>
      <c r="H25" s="3"/>
      <c r="I25" s="6"/>
    </row>
    <row r="26" spans="1:16">
      <c r="A26" s="91" t="s">
        <v>38</v>
      </c>
      <c r="B26" s="96" t="s">
        <v>72</v>
      </c>
      <c r="C26" s="3"/>
      <c r="D26" s="6">
        <f>+'Dec. St. of Operations'!E17</f>
        <v>241633</v>
      </c>
      <c r="E26" s="3"/>
      <c r="F26" s="6"/>
      <c r="G26" s="6"/>
      <c r="H26" s="3"/>
      <c r="I26" s="6">
        <f t="shared" ref="I26:I34" si="0">SUM(D26:G26)</f>
        <v>241633</v>
      </c>
    </row>
    <row r="27" spans="1:16">
      <c r="A27" s="91" t="s">
        <v>40</v>
      </c>
      <c r="B27" s="26" t="s">
        <v>39</v>
      </c>
      <c r="C27" s="3"/>
      <c r="D27" s="6">
        <f>+'Dec. St. of Operations'!E18</f>
        <v>19661049</v>
      </c>
      <c r="E27" s="3"/>
      <c r="F27" s="6">
        <v>0</v>
      </c>
      <c r="G27" s="6">
        <v>0</v>
      </c>
      <c r="H27" s="3"/>
      <c r="I27" s="6">
        <f t="shared" si="0"/>
        <v>19661049</v>
      </c>
    </row>
    <row r="28" spans="1:16">
      <c r="A28" s="91" t="s">
        <v>42</v>
      </c>
      <c r="B28" s="26" t="s">
        <v>41</v>
      </c>
      <c r="C28" s="3"/>
      <c r="D28" s="6">
        <f>+'Dec. St. of Operations'!E19</f>
        <v>5462931</v>
      </c>
      <c r="E28" s="3"/>
      <c r="F28" s="6">
        <f>F20*0.00417</f>
        <v>0</v>
      </c>
      <c r="G28" s="6">
        <f>(+G20*0.00094)</f>
        <v>0</v>
      </c>
      <c r="H28" s="3"/>
      <c r="I28" s="6">
        <f t="shared" si="0"/>
        <v>5462931</v>
      </c>
      <c r="K28" s="115"/>
      <c r="P28" s="115"/>
    </row>
    <row r="29" spans="1:16">
      <c r="A29" s="91" t="s">
        <v>44</v>
      </c>
      <c r="B29" s="26" t="s">
        <v>43</v>
      </c>
      <c r="C29" s="3"/>
      <c r="D29" s="6">
        <f>+'Dec. St. of Operations'!E20</f>
        <v>4298252</v>
      </c>
      <c r="E29" s="3"/>
      <c r="F29" s="6">
        <v>0</v>
      </c>
      <c r="G29" s="6">
        <f>(+G21*0.00094)</f>
        <v>0</v>
      </c>
      <c r="H29" s="3"/>
      <c r="I29" s="6">
        <f t="shared" si="0"/>
        <v>4298252</v>
      </c>
    </row>
    <row r="30" spans="1:16">
      <c r="A30" s="91" t="s">
        <v>46</v>
      </c>
      <c r="B30" s="26" t="s">
        <v>45</v>
      </c>
      <c r="C30" s="3"/>
      <c r="D30" s="6">
        <f>+'Dec. St. of Operations'!E21</f>
        <v>1547</v>
      </c>
      <c r="E30" s="3"/>
      <c r="F30" s="6">
        <v>0</v>
      </c>
      <c r="G30" s="6">
        <f>+'Promo Adv Adj'!E13</f>
        <v>-1547</v>
      </c>
      <c r="H30" s="3"/>
      <c r="I30" s="6">
        <f t="shared" si="0"/>
        <v>0</v>
      </c>
    </row>
    <row r="31" spans="1:16">
      <c r="A31" s="91">
        <v>13</v>
      </c>
      <c r="B31" s="26" t="s">
        <v>47</v>
      </c>
      <c r="C31" s="3"/>
      <c r="D31" s="6">
        <f>+'Dec. St. of Operations'!E22</f>
        <v>17010421</v>
      </c>
      <c r="E31" s="3"/>
      <c r="F31" s="6">
        <v>0</v>
      </c>
      <c r="G31" s="6">
        <v>0</v>
      </c>
      <c r="H31" s="3"/>
      <c r="I31" s="6">
        <f t="shared" si="0"/>
        <v>17010421</v>
      </c>
    </row>
    <row r="32" spans="1:16">
      <c r="A32" s="91">
        <v>14</v>
      </c>
      <c r="B32" s="26" t="s">
        <v>48</v>
      </c>
      <c r="C32" s="3"/>
      <c r="D32" s="6">
        <f>+'Dec. St. of Operations'!E23</f>
        <v>22725279</v>
      </c>
      <c r="E32" s="3"/>
      <c r="F32" s="6">
        <v>0</v>
      </c>
      <c r="G32" s="6">
        <v>0</v>
      </c>
      <c r="H32" s="3"/>
      <c r="I32" s="6">
        <f t="shared" si="0"/>
        <v>22725279</v>
      </c>
    </row>
    <row r="33" spans="1:11">
      <c r="A33" s="91">
        <v>15</v>
      </c>
      <c r="B33" s="26" t="s">
        <v>49</v>
      </c>
      <c r="C33" s="3"/>
      <c r="D33" s="6">
        <f>+'Dec. St. of Operations'!E24</f>
        <v>4268627</v>
      </c>
      <c r="E33" s="12"/>
      <c r="F33" s="6">
        <f>F20*0.04052</f>
        <v>0</v>
      </c>
      <c r="G33" s="6">
        <v>0</v>
      </c>
      <c r="H33" s="12"/>
      <c r="I33" s="6">
        <f t="shared" si="0"/>
        <v>4268627</v>
      </c>
      <c r="K33" s="115"/>
    </row>
    <row r="34" spans="1:11">
      <c r="A34" s="91">
        <v>16</v>
      </c>
      <c r="B34" s="26" t="s">
        <v>50</v>
      </c>
      <c r="C34" s="3"/>
      <c r="D34" s="6">
        <f>+'Dec. St. of Operations'!E25</f>
        <v>360753</v>
      </c>
      <c r="E34" s="12"/>
      <c r="F34" s="6">
        <f>(+F23-SUM(F27:F32)-F33)*0.35</f>
        <v>0</v>
      </c>
      <c r="G34" s="6">
        <f>(+G23-SUM(G27:G32)-G33)*0.35</f>
        <v>541.44999999999993</v>
      </c>
      <c r="H34" s="12"/>
      <c r="I34" s="6">
        <f t="shared" si="0"/>
        <v>361294.45</v>
      </c>
    </row>
    <row r="35" spans="1:11">
      <c r="A35" s="87">
        <v>17</v>
      </c>
      <c r="B35" s="93" t="s">
        <v>51</v>
      </c>
      <c r="C35" s="94" t="s">
        <v>24</v>
      </c>
      <c r="D35" s="7">
        <f>SUM(D26:D34)</f>
        <v>74030492</v>
      </c>
      <c r="E35" s="35" t="s">
        <v>24</v>
      </c>
      <c r="F35" s="7">
        <f>SUM(F27:F34)</f>
        <v>0</v>
      </c>
      <c r="G35" s="7">
        <f>SUM(G27:G34)</f>
        <v>-1005.5500000000001</v>
      </c>
      <c r="H35" s="35" t="s">
        <v>24</v>
      </c>
      <c r="I35" s="7">
        <f>SUM(I26:I34)</f>
        <v>74029486.450000003</v>
      </c>
    </row>
    <row r="36" spans="1:11">
      <c r="A36" s="8"/>
      <c r="B36" s="22"/>
      <c r="C36" s="3"/>
      <c r="D36" s="6"/>
      <c r="E36" s="3"/>
      <c r="F36" s="6"/>
      <c r="G36" s="6"/>
      <c r="H36" s="3"/>
      <c r="I36" s="6"/>
    </row>
    <row r="37" spans="1:11">
      <c r="A37" s="91">
        <v>18</v>
      </c>
      <c r="B37" s="28" t="s">
        <v>52</v>
      </c>
      <c r="C37" s="97" t="s">
        <v>24</v>
      </c>
      <c r="D37" s="98">
        <f>D23-D35</f>
        <v>21615054</v>
      </c>
      <c r="E37" s="99" t="s">
        <v>24</v>
      </c>
      <c r="F37" s="98">
        <f>F23-F35</f>
        <v>0</v>
      </c>
      <c r="G37" s="98">
        <f>G23-G35</f>
        <v>1005.5500000000001</v>
      </c>
      <c r="H37" s="99" t="s">
        <v>24</v>
      </c>
      <c r="I37" s="98">
        <f>I23-I35</f>
        <v>21616059.549999997</v>
      </c>
    </row>
    <row r="38" spans="1:11">
      <c r="A38" s="91"/>
      <c r="B38" s="10"/>
      <c r="C38" s="3"/>
      <c r="D38" s="5"/>
      <c r="E38" s="3"/>
      <c r="F38" s="5"/>
      <c r="G38" s="5"/>
      <c r="H38" s="3"/>
      <c r="I38" s="5"/>
    </row>
    <row r="39" spans="1:11">
      <c r="A39" s="91"/>
      <c r="B39" s="100" t="s">
        <v>53</v>
      </c>
      <c r="C39" s="3"/>
      <c r="D39" s="5"/>
      <c r="E39" s="3"/>
      <c r="F39" s="5"/>
      <c r="G39" s="5"/>
      <c r="H39" s="3"/>
      <c r="I39" s="5"/>
    </row>
    <row r="40" spans="1:11">
      <c r="A40" s="91">
        <v>18</v>
      </c>
      <c r="B40" s="25" t="s">
        <v>54</v>
      </c>
      <c r="C40" s="92" t="s">
        <v>24</v>
      </c>
      <c r="D40" s="6">
        <f>+'Dec. St. of Operations'!E39</f>
        <v>780275999</v>
      </c>
      <c r="E40" s="92" t="s">
        <v>24</v>
      </c>
      <c r="F40" s="5"/>
      <c r="G40" s="5"/>
      <c r="H40" s="92" t="s">
        <v>24</v>
      </c>
      <c r="I40" s="6">
        <f t="shared" ref="I40:I46" si="1">SUM(D40:G40)</f>
        <v>780275999</v>
      </c>
    </row>
    <row r="41" spans="1:11">
      <c r="A41" s="91">
        <v>19</v>
      </c>
      <c r="B41" s="25" t="s">
        <v>55</v>
      </c>
      <c r="C41" s="3"/>
      <c r="D41" s="6">
        <f>+'Dec. St. of Operations'!E40</f>
        <v>-377693604</v>
      </c>
      <c r="E41" s="3"/>
      <c r="F41" s="5"/>
      <c r="G41" s="5"/>
      <c r="H41" s="3"/>
      <c r="I41" s="6">
        <f t="shared" si="1"/>
        <v>-377693604</v>
      </c>
    </row>
    <row r="42" spans="1:11">
      <c r="A42" s="9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11">
      <c r="A43" s="91">
        <v>21</v>
      </c>
      <c r="B43" s="25" t="s">
        <v>57</v>
      </c>
      <c r="C43" s="3"/>
      <c r="D43" s="6">
        <f>+'Dec. St. of Operations'!E45</f>
        <v>-3984824</v>
      </c>
      <c r="E43" s="3"/>
      <c r="F43" s="5"/>
      <c r="G43" s="5"/>
      <c r="H43" s="3"/>
      <c r="I43" s="6">
        <f t="shared" si="1"/>
        <v>-3984824</v>
      </c>
    </row>
    <row r="44" spans="1:11">
      <c r="A44" s="91">
        <v>22</v>
      </c>
      <c r="B44" s="25" t="s">
        <v>58</v>
      </c>
      <c r="C44" s="3"/>
      <c r="D44" s="6">
        <f>+'Dec. St. of Operations'!E46</f>
        <v>-75831769</v>
      </c>
      <c r="E44" s="3"/>
      <c r="F44" s="5"/>
      <c r="G44" s="5"/>
      <c r="H44" s="3"/>
      <c r="I44" s="6">
        <f t="shared" si="1"/>
        <v>-75831769</v>
      </c>
    </row>
    <row r="45" spans="1:11">
      <c r="A45" s="9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11">
      <c r="A46" s="91">
        <v>24</v>
      </c>
      <c r="B46" s="25" t="s">
        <v>60</v>
      </c>
      <c r="C46" s="3"/>
      <c r="D46" s="6">
        <f>+'Dec. St. of Operations'!E50</f>
        <v>16984937.20167252</v>
      </c>
      <c r="E46" s="3"/>
      <c r="F46" s="5"/>
      <c r="G46" s="5"/>
      <c r="H46" s="3"/>
      <c r="I46" s="6">
        <f t="shared" si="1"/>
        <v>16984937.20167252</v>
      </c>
    </row>
    <row r="47" spans="1:11">
      <c r="A47" s="91">
        <v>25</v>
      </c>
      <c r="B47" s="93" t="s">
        <v>61</v>
      </c>
      <c r="C47" s="94" t="s">
        <v>24</v>
      </c>
      <c r="D47" s="7">
        <f>SUM(D40:D46)</f>
        <v>339750739.20167249</v>
      </c>
      <c r="E47" s="35" t="s">
        <v>24</v>
      </c>
      <c r="F47" s="7">
        <f>SUM(F40:F46)</f>
        <v>0</v>
      </c>
      <c r="G47" s="7">
        <f>SUM(G40:G46)</f>
        <v>0</v>
      </c>
      <c r="H47" s="94" t="s">
        <v>24</v>
      </c>
      <c r="I47" s="7">
        <f>SUM(I40:I46)</f>
        <v>339750739.20167249</v>
      </c>
    </row>
    <row r="48" spans="1:11">
      <c r="A48" s="8"/>
      <c r="B48" s="10"/>
      <c r="C48" s="3"/>
      <c r="D48" s="5"/>
      <c r="E48" s="3"/>
      <c r="F48" s="5"/>
      <c r="G48" s="5"/>
      <c r="H48" s="3"/>
      <c r="I48" s="5"/>
    </row>
    <row r="49" spans="1:11">
      <c r="A49" s="101">
        <v>26</v>
      </c>
      <c r="B49" s="102" t="s">
        <v>62</v>
      </c>
      <c r="C49" s="9"/>
      <c r="D49" s="103">
        <f>D37/D47</f>
        <v>6.3620329570996254E-2</v>
      </c>
      <c r="E49" s="9"/>
      <c r="F49" s="104"/>
      <c r="G49" s="104"/>
      <c r="H49" s="9"/>
      <c r="I49" s="103">
        <f>ROUND(+I37/I47,4)</f>
        <v>6.3600000000000004E-2</v>
      </c>
    </row>
    <row r="50" spans="1:11">
      <c r="G50" s="337" t="s">
        <v>1040</v>
      </c>
      <c r="H50" s="337"/>
      <c r="I50" s="338">
        <v>7.3099999999999998E-2</v>
      </c>
    </row>
    <row r="52" spans="1:11">
      <c r="I52" s="116"/>
      <c r="K52" s="116"/>
    </row>
    <row r="53" spans="1:11">
      <c r="D53" s="116"/>
    </row>
    <row r="54" spans="1:11">
      <c r="D54" s="177"/>
    </row>
    <row r="58" spans="1:11">
      <c r="F58" s="115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workbookViewId="0">
      <selection activeCell="A3" sqref="A1:A1048576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331" t="s">
        <v>74</v>
      </c>
      <c r="B19" s="331"/>
      <c r="C19" s="331"/>
      <c r="D19" s="171"/>
      <c r="E19" s="171"/>
      <c r="F19" s="171"/>
    </row>
    <row r="20" spans="1:13" s="173" customFormat="1" ht="12.75">
      <c r="A20" s="172"/>
      <c r="B20" s="172"/>
      <c r="C20" s="172"/>
      <c r="D20" s="172"/>
      <c r="E20" s="172"/>
      <c r="F20" s="172"/>
    </row>
    <row r="21" spans="1:13" s="173" customFormat="1" ht="12.75">
      <c r="A21" s="172"/>
      <c r="B21" s="172"/>
      <c r="C21" s="172"/>
      <c r="D21" s="172"/>
      <c r="E21" s="172"/>
      <c r="F21" s="172"/>
    </row>
    <row r="27" spans="1:13" ht="12.75">
      <c r="M27" s="120"/>
    </row>
    <row r="38" spans="3:12">
      <c r="L38" s="121"/>
    </row>
    <row r="39" spans="3:12">
      <c r="C39" s="122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zoomScaleNormal="100" workbookViewId="0">
      <selection activeCell="A3" sqref="A1:A1048576"/>
    </sheetView>
  </sheetViews>
  <sheetFormatPr defaultRowHeight="12.75"/>
  <cols>
    <col min="11" max="11" width="9.83203125" bestFit="1" customWidth="1"/>
  </cols>
  <sheetData>
    <row r="1" spans="1:10" ht="15.75">
      <c r="A1" s="335" t="s">
        <v>119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5.75">
      <c r="A2" s="335" t="s">
        <v>447</v>
      </c>
      <c r="B2" s="335"/>
      <c r="C2" s="335"/>
      <c r="D2" s="335"/>
      <c r="E2" s="335"/>
      <c r="F2" s="335"/>
      <c r="G2" s="335"/>
      <c r="H2" s="335"/>
      <c r="I2" s="335"/>
      <c r="J2" s="335"/>
    </row>
    <row r="5" spans="1:10" s="174" customFormat="1" ht="15.75">
      <c r="A5" s="334" t="s">
        <v>448</v>
      </c>
      <c r="B5" s="334"/>
      <c r="C5" s="334"/>
      <c r="D5" s="334"/>
      <c r="E5" s="334"/>
      <c r="F5" s="334"/>
      <c r="G5" s="334"/>
      <c r="H5" s="334"/>
      <c r="I5" s="334"/>
      <c r="J5" s="334"/>
    </row>
    <row r="6" spans="1:10" s="174" customFormat="1" ht="15.75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s="174" customFormat="1" ht="15.75">
      <c r="A7" s="175"/>
      <c r="B7" s="175"/>
      <c r="C7" s="175"/>
      <c r="D7" s="175"/>
      <c r="E7" s="175"/>
      <c r="F7" s="175"/>
      <c r="G7" s="175"/>
      <c r="H7" s="175"/>
      <c r="I7" s="175"/>
      <c r="J7" s="175"/>
    </row>
    <row r="9" spans="1:10" s="174" customFormat="1" ht="15.75">
      <c r="A9" s="174" t="s">
        <v>451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zoomScaleNormal="100" zoomScaleSheetLayoutView="85" workbookViewId="0">
      <selection activeCell="O36" sqref="O36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0" width="9.33203125" style="45"/>
    <col min="11" max="11" width="9.83203125" style="45" bestFit="1" customWidth="1"/>
    <col min="12" max="16384" width="9.33203125" style="45"/>
  </cols>
  <sheetData>
    <row r="4" spans="1:8" ht="15.75">
      <c r="A4" s="40" t="s">
        <v>0</v>
      </c>
      <c r="B4" s="41"/>
      <c r="C4" s="42"/>
      <c r="D4" s="43"/>
      <c r="E4" s="44"/>
    </row>
    <row r="5" spans="1:8" ht="15.75">
      <c r="A5" s="79" t="s">
        <v>64</v>
      </c>
      <c r="B5" s="46"/>
      <c r="C5" s="47"/>
      <c r="D5" s="48"/>
      <c r="E5" s="49"/>
    </row>
    <row r="6" spans="1:8" ht="15.75">
      <c r="A6" s="50" t="s">
        <v>2</v>
      </c>
      <c r="B6" s="51"/>
      <c r="C6" s="52"/>
      <c r="D6" s="53"/>
      <c r="E6" s="54"/>
    </row>
    <row r="7" spans="1:8" ht="15.75">
      <c r="A7" s="80" t="s">
        <v>8</v>
      </c>
      <c r="B7" s="55"/>
      <c r="C7" s="56"/>
      <c r="D7" s="57"/>
      <c r="E7" s="58"/>
    </row>
    <row r="8" spans="1:8" ht="15.75">
      <c r="A8" s="81" t="s">
        <v>13</v>
      </c>
      <c r="B8" s="59" t="s">
        <v>63</v>
      </c>
      <c r="C8" s="83"/>
      <c r="D8" s="108" t="s">
        <v>449</v>
      </c>
      <c r="E8" s="60" t="s">
        <v>65</v>
      </c>
    </row>
    <row r="9" spans="1:8" ht="15.75">
      <c r="A9" s="82"/>
      <c r="B9" s="61" t="s">
        <v>66</v>
      </c>
      <c r="D9" s="62" t="s">
        <v>67</v>
      </c>
      <c r="E9" s="63" t="s">
        <v>69</v>
      </c>
    </row>
    <row r="10" spans="1:8">
      <c r="A10" s="64"/>
      <c r="B10" s="65"/>
      <c r="C10" s="64"/>
      <c r="D10" s="65"/>
      <c r="E10" s="66"/>
    </row>
    <row r="11" spans="1:8" ht="15.75">
      <c r="A11" s="67"/>
      <c r="B11" s="111" t="s">
        <v>71</v>
      </c>
      <c r="C11" s="67"/>
      <c r="D11" s="68"/>
      <c r="E11" s="69"/>
    </row>
    <row r="12" spans="1:8" ht="15.75">
      <c r="A12" s="67">
        <v>1</v>
      </c>
      <c r="B12" s="109" t="s">
        <v>450</v>
      </c>
      <c r="C12" s="70"/>
      <c r="D12" s="71">
        <f>+Summary!D30</f>
        <v>1547</v>
      </c>
      <c r="E12" s="72"/>
    </row>
    <row r="13" spans="1:8" ht="18">
      <c r="A13" s="67">
        <v>2</v>
      </c>
      <c r="B13" s="73" t="s">
        <v>70</v>
      </c>
      <c r="C13" s="74"/>
      <c r="D13" s="75"/>
      <c r="E13" s="110">
        <f>-D12</f>
        <v>-1547</v>
      </c>
    </row>
    <row r="14" spans="1:8">
      <c r="A14" s="76"/>
      <c r="B14" s="77"/>
      <c r="C14" s="76"/>
      <c r="D14" s="77"/>
      <c r="E14" s="78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12.75">
      <c r="A20" s="31"/>
      <c r="B20" s="30"/>
      <c r="C20" s="31"/>
      <c r="D20" s="31"/>
      <c r="E20" s="31"/>
      <c r="F20" s="31"/>
      <c r="G20" s="31"/>
      <c r="H20" s="31"/>
    </row>
    <row r="21" spans="1:8" ht="12.75">
      <c r="A21" s="32"/>
      <c r="B21" s="31"/>
      <c r="C21" s="17"/>
      <c r="D21" s="31"/>
      <c r="E21" s="31"/>
      <c r="F21" s="31"/>
      <c r="G21" s="18"/>
      <c r="H21" s="31"/>
    </row>
    <row r="22" spans="1:8" ht="12.75">
      <c r="A22" s="32"/>
      <c r="B22" s="31"/>
      <c r="C22" s="17"/>
      <c r="D22" s="31"/>
      <c r="E22" s="31"/>
      <c r="F22" s="31"/>
      <c r="G22" s="18"/>
      <c r="H22" s="31"/>
    </row>
    <row r="23" spans="1:8" ht="15.75">
      <c r="A23" s="30"/>
      <c r="B23" s="30"/>
      <c r="D23" s="36"/>
      <c r="E23" s="36"/>
      <c r="F23" s="36"/>
      <c r="H23" s="31"/>
    </row>
    <row r="24" spans="1:8" ht="15.75">
      <c r="A24" s="30"/>
      <c r="B24" s="30"/>
      <c r="C24" s="36"/>
      <c r="D24" s="36"/>
      <c r="E24" s="36"/>
      <c r="F24" s="37"/>
      <c r="G24" s="38"/>
      <c r="H24" s="31"/>
    </row>
    <row r="25" spans="1:8" ht="15.75">
      <c r="A25" s="30"/>
      <c r="B25" s="32"/>
      <c r="C25" s="1"/>
      <c r="D25" s="36"/>
      <c r="E25" s="36"/>
      <c r="F25" s="36"/>
      <c r="G25" s="38"/>
      <c r="H25" s="31"/>
    </row>
    <row r="26" spans="1:8" ht="18">
      <c r="A26" s="30"/>
      <c r="B26" s="30"/>
      <c r="D26" s="36"/>
      <c r="E26" s="36"/>
      <c r="F26" s="36"/>
      <c r="G26" s="39"/>
      <c r="H26" s="31"/>
    </row>
    <row r="27" spans="1:8" ht="12.75">
      <c r="A27" s="32"/>
      <c r="B27" s="17"/>
      <c r="C27" s="17"/>
      <c r="D27" s="31"/>
      <c r="E27" s="31"/>
      <c r="F27" s="31"/>
      <c r="G27" s="31"/>
      <c r="H27" s="31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32"/>
  <sheetViews>
    <sheetView view="pageBreakPreview" topLeftCell="O1" zoomScale="60" zoomScaleNormal="100" workbookViewId="0">
      <selection activeCell="AA30" sqref="AA30"/>
    </sheetView>
  </sheetViews>
  <sheetFormatPr defaultRowHeight="15"/>
  <cols>
    <col min="1" max="1" width="6.6640625" style="327" customWidth="1"/>
    <col min="2" max="2" width="12.6640625" style="267" bestFit="1" customWidth="1"/>
    <col min="3" max="3" width="13.83203125" style="267" bestFit="1" customWidth="1"/>
    <col min="4" max="4" width="12.6640625" style="267" bestFit="1" customWidth="1"/>
    <col min="5" max="5" width="78.1640625" style="267" customWidth="1"/>
    <col min="6" max="6" width="28" style="267" bestFit="1" customWidth="1"/>
    <col min="7" max="7" width="25.5" style="267" bestFit="1" customWidth="1"/>
    <col min="8" max="8" width="25.1640625" style="267" bestFit="1" customWidth="1"/>
    <col min="9" max="9" width="26.33203125" style="267" bestFit="1" customWidth="1"/>
    <col min="10" max="10" width="24.33203125" style="267" bestFit="1" customWidth="1"/>
    <col min="11" max="12" width="25.6640625" style="267" bestFit="1" customWidth="1"/>
    <col min="13" max="13" width="26" style="267" bestFit="1" customWidth="1"/>
    <col min="14" max="14" width="24.83203125" style="267" customWidth="1"/>
    <col min="15" max="15" width="26.33203125" style="267" bestFit="1" customWidth="1"/>
    <col min="16" max="16" width="26.5" style="267" bestFit="1" customWidth="1"/>
    <col min="17" max="17" width="28.83203125" style="267" bestFit="1" customWidth="1"/>
    <col min="18" max="18" width="25.6640625" style="267" bestFit="1" customWidth="1"/>
    <col min="19" max="19" width="26" style="267" bestFit="1" customWidth="1"/>
    <col min="20" max="20" width="9.33203125" style="190"/>
    <col min="21" max="21" width="20.1640625" style="190" bestFit="1" customWidth="1"/>
    <col min="22" max="22" width="20.6640625" style="190" bestFit="1" customWidth="1"/>
    <col min="23" max="23" width="22.33203125" style="190" bestFit="1" customWidth="1"/>
    <col min="24" max="24" width="21.33203125" style="190" bestFit="1" customWidth="1"/>
    <col min="25" max="25" width="16.33203125" style="190" customWidth="1"/>
    <col min="26" max="26" width="18.1640625" style="190" bestFit="1" customWidth="1"/>
    <col min="27" max="27" width="21.33203125" style="190" bestFit="1" customWidth="1"/>
    <col min="28" max="28" width="19" style="190" bestFit="1" customWidth="1"/>
    <col min="29" max="29" width="19.6640625" style="190" customWidth="1"/>
    <col min="30" max="30" width="22.1640625" style="190" bestFit="1" customWidth="1"/>
    <col min="31" max="31" width="108.33203125" style="190" customWidth="1"/>
    <col min="32" max="32" width="7.1640625" style="190" bestFit="1" customWidth="1"/>
    <col min="33" max="16384" width="9.33203125" style="190"/>
  </cols>
  <sheetData>
    <row r="1" spans="1:32" ht="15.75">
      <c r="B1" s="185"/>
      <c r="D1" s="185"/>
      <c r="E1" s="324" t="s">
        <v>0</v>
      </c>
      <c r="F1" s="186" t="s">
        <v>452</v>
      </c>
      <c r="G1" s="186" t="s">
        <v>452</v>
      </c>
      <c r="H1" s="186" t="s">
        <v>452</v>
      </c>
      <c r="I1" s="186" t="s">
        <v>452</v>
      </c>
      <c r="J1" s="186" t="s">
        <v>452</v>
      </c>
      <c r="K1" s="186" t="s">
        <v>452</v>
      </c>
      <c r="L1" s="186" t="s">
        <v>452</v>
      </c>
      <c r="M1" s="186" t="s">
        <v>452</v>
      </c>
      <c r="N1" s="186" t="s">
        <v>452</v>
      </c>
      <c r="O1" s="186" t="s">
        <v>452</v>
      </c>
      <c r="P1" s="186" t="s">
        <v>452</v>
      </c>
      <c r="Q1" s="186" t="s">
        <v>452</v>
      </c>
      <c r="R1" s="186" t="s">
        <v>452</v>
      </c>
      <c r="S1" s="187"/>
      <c r="T1" s="188"/>
      <c r="U1" s="189"/>
      <c r="V1" s="189"/>
      <c r="W1" s="189"/>
      <c r="X1" s="189"/>
      <c r="Y1" s="189"/>
      <c r="Z1" s="189"/>
      <c r="AA1" s="189"/>
      <c r="AB1" s="189"/>
      <c r="AC1" s="188"/>
      <c r="AD1" s="188"/>
      <c r="AE1" s="188"/>
    </row>
    <row r="2" spans="1:32" ht="15.75">
      <c r="B2" s="185"/>
      <c r="D2" s="185"/>
      <c r="E2" s="324" t="s">
        <v>453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  <c r="T2" s="188"/>
      <c r="U2" s="189"/>
      <c r="V2" s="189"/>
      <c r="W2" s="189"/>
      <c r="X2" s="189"/>
      <c r="Y2" s="189"/>
      <c r="Z2" s="189"/>
      <c r="AA2" s="189"/>
      <c r="AB2" s="189"/>
      <c r="AC2" s="188"/>
      <c r="AD2" s="188"/>
      <c r="AE2" s="188"/>
    </row>
    <row r="3" spans="1:32" ht="15.75">
      <c r="B3" s="185"/>
      <c r="D3" s="185"/>
      <c r="E3" s="324" t="s">
        <v>454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88"/>
      <c r="U3" s="189"/>
      <c r="V3" s="189"/>
      <c r="W3" s="189"/>
      <c r="X3" s="189"/>
      <c r="Y3" s="189"/>
      <c r="Z3" s="189"/>
      <c r="AA3" s="189"/>
      <c r="AB3" s="189"/>
      <c r="AC3" s="188"/>
      <c r="AD3" s="188"/>
      <c r="AE3" s="188"/>
    </row>
    <row r="4" spans="1:32">
      <c r="A4" s="325"/>
      <c r="B4" s="185"/>
      <c r="C4" s="185"/>
      <c r="D4" s="185"/>
      <c r="E4" s="185"/>
      <c r="F4" s="186" t="s">
        <v>455</v>
      </c>
      <c r="G4" s="186" t="s">
        <v>455</v>
      </c>
      <c r="H4" s="186" t="s">
        <v>456</v>
      </c>
      <c r="I4" s="186" t="s">
        <v>456</v>
      </c>
      <c r="J4" s="186" t="s">
        <v>456</v>
      </c>
      <c r="K4" s="186" t="s">
        <v>456</v>
      </c>
      <c r="L4" s="186" t="s">
        <v>456</v>
      </c>
      <c r="M4" s="186" t="s">
        <v>456</v>
      </c>
      <c r="N4" s="186" t="s">
        <v>456</v>
      </c>
      <c r="O4" s="186" t="s">
        <v>456</v>
      </c>
      <c r="P4" s="186" t="s">
        <v>456</v>
      </c>
      <c r="Q4" s="186" t="s">
        <v>456</v>
      </c>
      <c r="R4" s="186" t="s">
        <v>456</v>
      </c>
      <c r="S4" s="187"/>
      <c r="T4" s="188"/>
      <c r="U4" s="189"/>
      <c r="V4" s="189"/>
      <c r="W4" s="189"/>
      <c r="X4" s="189"/>
      <c r="Y4" s="189"/>
      <c r="Z4" s="189"/>
      <c r="AA4" s="189"/>
      <c r="AB4" s="189"/>
      <c r="AC4" s="188"/>
      <c r="AD4" s="188"/>
      <c r="AE4" s="188"/>
    </row>
    <row r="5" spans="1:32">
      <c r="A5" s="325"/>
      <c r="B5" s="185"/>
      <c r="C5" s="185"/>
      <c r="D5" s="185"/>
      <c r="E5" s="185"/>
      <c r="F5" s="186" t="s">
        <v>457</v>
      </c>
      <c r="G5" s="186" t="s">
        <v>457</v>
      </c>
      <c r="H5" s="186" t="s">
        <v>457</v>
      </c>
      <c r="I5" s="186" t="s">
        <v>457</v>
      </c>
      <c r="J5" s="186" t="s">
        <v>457</v>
      </c>
      <c r="K5" s="186" t="s">
        <v>457</v>
      </c>
      <c r="L5" s="186" t="s">
        <v>457</v>
      </c>
      <c r="M5" s="186" t="s">
        <v>457</v>
      </c>
      <c r="N5" s="186" t="s">
        <v>457</v>
      </c>
      <c r="O5" s="186" t="s">
        <v>457</v>
      </c>
      <c r="P5" s="186" t="s">
        <v>457</v>
      </c>
      <c r="Q5" s="186" t="s">
        <v>457</v>
      </c>
      <c r="R5" s="186" t="s">
        <v>457</v>
      </c>
      <c r="S5" s="187"/>
      <c r="T5" s="185"/>
      <c r="U5" s="187"/>
      <c r="V5" s="191"/>
      <c r="W5" s="189"/>
      <c r="X5" s="189"/>
      <c r="Y5" s="192" t="s">
        <v>458</v>
      </c>
      <c r="Z5" s="192"/>
      <c r="AA5" s="189"/>
      <c r="AB5" s="189"/>
      <c r="AC5" s="188"/>
      <c r="AD5" s="188"/>
      <c r="AE5" s="188"/>
    </row>
    <row r="6" spans="1:32">
      <c r="A6" s="325"/>
      <c r="B6" s="185"/>
      <c r="C6" s="185"/>
      <c r="D6" s="185"/>
      <c r="E6" s="185"/>
      <c r="F6" s="186" t="s">
        <v>459</v>
      </c>
      <c r="G6" s="186" t="s">
        <v>459</v>
      </c>
      <c r="H6" s="186" t="s">
        <v>459</v>
      </c>
      <c r="I6" s="186" t="s">
        <v>459</v>
      </c>
      <c r="J6" s="186" t="s">
        <v>459</v>
      </c>
      <c r="K6" s="186" t="s">
        <v>459</v>
      </c>
      <c r="L6" s="186" t="s">
        <v>459</v>
      </c>
      <c r="M6" s="186" t="s">
        <v>459</v>
      </c>
      <c r="N6" s="186" t="s">
        <v>459</v>
      </c>
      <c r="O6" s="186" t="s">
        <v>459</v>
      </c>
      <c r="P6" s="186" t="s">
        <v>459</v>
      </c>
      <c r="Q6" s="186" t="s">
        <v>459</v>
      </c>
      <c r="R6" s="186" t="s">
        <v>459</v>
      </c>
      <c r="S6" s="187"/>
      <c r="T6" s="185"/>
      <c r="U6" s="187"/>
      <c r="V6" s="191"/>
      <c r="W6" s="189"/>
      <c r="X6" s="189"/>
      <c r="Y6" s="192" t="s">
        <v>391</v>
      </c>
      <c r="Z6" s="193">
        <v>0.74850000000000005</v>
      </c>
      <c r="AA6" s="189"/>
      <c r="AB6" s="189"/>
      <c r="AC6" s="188"/>
      <c r="AD6" s="188"/>
      <c r="AE6" s="188"/>
    </row>
    <row r="7" spans="1:32">
      <c r="A7" s="325"/>
      <c r="B7" s="185"/>
      <c r="C7" s="185"/>
      <c r="D7" s="185"/>
      <c r="E7" s="194"/>
      <c r="F7" s="195" t="s">
        <v>46</v>
      </c>
      <c r="G7" s="195" t="s">
        <v>22</v>
      </c>
      <c r="H7" s="195" t="s">
        <v>25</v>
      </c>
      <c r="I7" s="195" t="s">
        <v>27</v>
      </c>
      <c r="J7" s="195" t="s">
        <v>29</v>
      </c>
      <c r="K7" s="195" t="s">
        <v>31</v>
      </c>
      <c r="L7" s="195" t="s">
        <v>33</v>
      </c>
      <c r="M7" s="195" t="s">
        <v>35</v>
      </c>
      <c r="N7" s="195" t="s">
        <v>38</v>
      </c>
      <c r="O7" s="195" t="s">
        <v>40</v>
      </c>
      <c r="P7" s="195" t="s">
        <v>42</v>
      </c>
      <c r="Q7" s="195" t="s">
        <v>44</v>
      </c>
      <c r="R7" s="195" t="s">
        <v>46</v>
      </c>
      <c r="S7" s="187"/>
      <c r="T7" s="188"/>
      <c r="U7" s="189"/>
      <c r="V7" s="189"/>
      <c r="W7" s="189"/>
      <c r="X7" s="189"/>
      <c r="Y7" s="192" t="s">
        <v>392</v>
      </c>
      <c r="Z7" s="193">
        <v>0.25146666666666667</v>
      </c>
      <c r="AA7" s="189"/>
      <c r="AB7" s="189"/>
      <c r="AC7" s="188"/>
      <c r="AD7" s="188"/>
      <c r="AE7" s="188"/>
    </row>
    <row r="8" spans="1:32">
      <c r="A8" s="325"/>
      <c r="B8" s="185"/>
      <c r="C8" s="185"/>
      <c r="D8" s="185"/>
      <c r="E8" s="194"/>
      <c r="F8" s="186" t="s">
        <v>121</v>
      </c>
      <c r="G8" s="186" t="s">
        <v>121</v>
      </c>
      <c r="H8" s="186" t="s">
        <v>121</v>
      </c>
      <c r="I8" s="186" t="s">
        <v>121</v>
      </c>
      <c r="J8" s="186" t="s">
        <v>121</v>
      </c>
      <c r="K8" s="186" t="s">
        <v>121</v>
      </c>
      <c r="L8" s="186" t="s">
        <v>121</v>
      </c>
      <c r="M8" s="186" t="s">
        <v>121</v>
      </c>
      <c r="N8" s="186" t="s">
        <v>121</v>
      </c>
      <c r="O8" s="186" t="s">
        <v>121</v>
      </c>
      <c r="P8" s="186" t="s">
        <v>121</v>
      </c>
      <c r="Q8" s="186" t="s">
        <v>121</v>
      </c>
      <c r="R8" s="186" t="s">
        <v>121</v>
      </c>
      <c r="S8" s="187"/>
      <c r="T8" s="188"/>
      <c r="U8" s="189"/>
      <c r="V8" s="189"/>
      <c r="W8" s="189"/>
      <c r="X8" s="189"/>
      <c r="Y8" s="189"/>
      <c r="Z8" s="189"/>
      <c r="AA8" s="189"/>
      <c r="AB8" s="189"/>
      <c r="AC8" s="188"/>
      <c r="AD8" s="188"/>
      <c r="AE8" s="188"/>
    </row>
    <row r="9" spans="1:32">
      <c r="A9" s="325"/>
      <c r="B9" s="185"/>
      <c r="C9" s="185"/>
      <c r="D9" s="185"/>
      <c r="E9" s="194"/>
      <c r="F9" s="186" t="s">
        <v>460</v>
      </c>
      <c r="G9" s="186" t="s">
        <v>460</v>
      </c>
      <c r="H9" s="186" t="s">
        <v>460</v>
      </c>
      <c r="I9" s="186" t="s">
        <v>460</v>
      </c>
      <c r="J9" s="186" t="s">
        <v>460</v>
      </c>
      <c r="K9" s="186" t="s">
        <v>460</v>
      </c>
      <c r="L9" s="186" t="s">
        <v>460</v>
      </c>
      <c r="M9" s="186" t="s">
        <v>460</v>
      </c>
      <c r="N9" s="186" t="s">
        <v>460</v>
      </c>
      <c r="O9" s="186" t="s">
        <v>460</v>
      </c>
      <c r="P9" s="186" t="s">
        <v>460</v>
      </c>
      <c r="Q9" s="186" t="s">
        <v>460</v>
      </c>
      <c r="R9" s="186" t="s">
        <v>460</v>
      </c>
      <c r="S9" s="187"/>
      <c r="T9" s="188"/>
      <c r="U9" s="189"/>
      <c r="V9" s="189"/>
      <c r="W9" s="189"/>
      <c r="X9" s="189"/>
      <c r="Y9" s="189"/>
      <c r="Z9" s="189"/>
      <c r="AA9" s="189"/>
      <c r="AB9" s="189"/>
      <c r="AC9" s="188"/>
      <c r="AD9" s="188"/>
      <c r="AE9" s="188"/>
    </row>
    <row r="10" spans="1:32">
      <c r="A10" s="325"/>
      <c r="B10" s="336" t="s">
        <v>461</v>
      </c>
      <c r="C10" s="196"/>
      <c r="D10" s="336" t="s">
        <v>462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7"/>
      <c r="T10" s="188"/>
      <c r="U10" s="189"/>
      <c r="V10" s="189"/>
      <c r="W10" s="189"/>
      <c r="X10" s="189"/>
      <c r="Y10" s="197" t="s">
        <v>463</v>
      </c>
      <c r="Z10" s="198"/>
      <c r="AA10" s="198"/>
      <c r="AB10" s="189"/>
      <c r="AC10" s="188"/>
      <c r="AD10" s="188"/>
      <c r="AE10" s="188"/>
    </row>
    <row r="11" spans="1:32">
      <c r="A11" s="326" t="s">
        <v>464</v>
      </c>
      <c r="B11" s="336"/>
      <c r="C11" s="196" t="s">
        <v>465</v>
      </c>
      <c r="D11" s="336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7"/>
      <c r="T11" s="188"/>
      <c r="U11" s="199" t="s">
        <v>466</v>
      </c>
      <c r="V11" s="199" t="s">
        <v>466</v>
      </c>
      <c r="W11" s="199" t="s">
        <v>122</v>
      </c>
      <c r="X11" s="199" t="s">
        <v>17</v>
      </c>
      <c r="Y11" s="189"/>
      <c r="Z11" s="189"/>
      <c r="AA11" s="189"/>
      <c r="AB11" s="189"/>
      <c r="AC11" s="188"/>
      <c r="AD11" s="188"/>
      <c r="AE11" s="188"/>
    </row>
    <row r="12" spans="1:32">
      <c r="A12" s="326" t="s">
        <v>467</v>
      </c>
      <c r="B12" s="196" t="s">
        <v>468</v>
      </c>
      <c r="C12" s="196" t="s">
        <v>467</v>
      </c>
      <c r="D12" s="196" t="s">
        <v>465</v>
      </c>
      <c r="E12" s="185"/>
      <c r="F12" s="200" t="s">
        <v>123</v>
      </c>
      <c r="G12" s="201" t="s">
        <v>469</v>
      </c>
      <c r="H12" s="200" t="s">
        <v>470</v>
      </c>
      <c r="I12" s="200" t="s">
        <v>471</v>
      </c>
      <c r="J12" s="200" t="s">
        <v>472</v>
      </c>
      <c r="K12" s="200" t="s">
        <v>473</v>
      </c>
      <c r="L12" s="200" t="s">
        <v>474</v>
      </c>
      <c r="M12" s="200" t="s">
        <v>475</v>
      </c>
      <c r="N12" s="200" t="s">
        <v>476</v>
      </c>
      <c r="O12" s="200" t="s">
        <v>477</v>
      </c>
      <c r="P12" s="200" t="s">
        <v>478</v>
      </c>
      <c r="Q12" s="200" t="s">
        <v>479</v>
      </c>
      <c r="R12" s="200" t="s">
        <v>480</v>
      </c>
      <c r="S12" s="202" t="s">
        <v>481</v>
      </c>
      <c r="T12" s="188"/>
      <c r="U12" s="199" t="s">
        <v>482</v>
      </c>
      <c r="V12" s="199" t="s">
        <v>483</v>
      </c>
      <c r="W12" s="199" t="s">
        <v>124</v>
      </c>
      <c r="X12" s="199" t="s">
        <v>125</v>
      </c>
      <c r="Y12" s="199" t="s">
        <v>484</v>
      </c>
      <c r="Z12" s="199" t="s">
        <v>485</v>
      </c>
      <c r="AA12" s="199" t="s">
        <v>486</v>
      </c>
      <c r="AB12" s="199" t="s">
        <v>487</v>
      </c>
      <c r="AC12" s="188" t="s">
        <v>488</v>
      </c>
      <c r="AD12" s="188" t="s">
        <v>115</v>
      </c>
      <c r="AE12" s="188"/>
    </row>
    <row r="13" spans="1:32">
      <c r="A13" s="326"/>
      <c r="B13" s="196"/>
      <c r="C13" s="196"/>
      <c r="D13" s="196"/>
      <c r="E13" s="185"/>
      <c r="F13" s="203"/>
      <c r="G13" s="204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5" t="s">
        <v>66</v>
      </c>
      <c r="T13" s="188"/>
      <c r="U13" s="206" t="s">
        <v>67</v>
      </c>
      <c r="V13" s="206" t="s">
        <v>489</v>
      </c>
      <c r="W13" s="206" t="s">
        <v>73</v>
      </c>
      <c r="X13" s="206" t="s">
        <v>490</v>
      </c>
      <c r="Y13" s="206" t="s">
        <v>491</v>
      </c>
      <c r="Z13" s="206" t="s">
        <v>492</v>
      </c>
      <c r="AA13" s="206"/>
      <c r="AB13" s="206" t="s">
        <v>493</v>
      </c>
      <c r="AC13" s="207"/>
      <c r="AD13" s="207"/>
      <c r="AE13" s="207"/>
    </row>
    <row r="14" spans="1:32">
      <c r="A14" s="325">
        <v>1</v>
      </c>
      <c r="B14" s="208" t="s">
        <v>494</v>
      </c>
      <c r="C14" s="208" t="s">
        <v>126</v>
      </c>
      <c r="D14" s="185" t="s">
        <v>127</v>
      </c>
      <c r="E14" s="209" t="s">
        <v>128</v>
      </c>
      <c r="F14" s="210">
        <v>954960214.52999997</v>
      </c>
      <c r="G14" s="210">
        <v>955271288.53999996</v>
      </c>
      <c r="H14" s="210">
        <v>958999807.75999999</v>
      </c>
      <c r="I14" s="210">
        <v>959271873.67999995</v>
      </c>
      <c r="J14" s="210">
        <v>961429978.09000003</v>
      </c>
      <c r="K14" s="210">
        <v>969168227.27999997</v>
      </c>
      <c r="L14" s="210">
        <v>983640654.03999996</v>
      </c>
      <c r="M14" s="210">
        <v>986426018.51999998</v>
      </c>
      <c r="N14" s="210">
        <v>991284385.44000006</v>
      </c>
      <c r="O14" s="210">
        <v>994724254.46000004</v>
      </c>
      <c r="P14" s="210">
        <v>996900436.60000002</v>
      </c>
      <c r="Q14" s="210">
        <v>998550390.24000001</v>
      </c>
      <c r="R14" s="210">
        <v>1054152346.6799999</v>
      </c>
      <c r="S14" s="211">
        <f>((F14+R14)+((G14+H14+I14+J14+K14+L14+M14+N14+O14+P14+Q14)*2))/24</f>
        <v>980018632.93791676</v>
      </c>
      <c r="T14" s="188"/>
      <c r="U14" s="212"/>
      <c r="V14" s="212"/>
      <c r="W14" s="212"/>
      <c r="X14" s="213">
        <f>+S14</f>
        <v>980018632.93791676</v>
      </c>
      <c r="Y14" s="214">
        <f>+'[13]Plant in Serv &amp; Accum Depr'!AF159</f>
        <v>780280560.97563207</v>
      </c>
      <c r="Z14" s="212">
        <f>+X14-Y14</f>
        <v>199738071.96228468</v>
      </c>
      <c r="AA14" s="212"/>
      <c r="AB14" s="212"/>
      <c r="AC14" s="207"/>
      <c r="AD14" s="207"/>
      <c r="AE14" s="207"/>
      <c r="AF14" s="215">
        <f t="shared" ref="AF14:AF77" si="0">+U14+V14-AD14</f>
        <v>0</v>
      </c>
    </row>
    <row r="15" spans="1:32">
      <c r="A15" s="325">
        <f>+A14+1</f>
        <v>2</v>
      </c>
      <c r="B15" s="208" t="s">
        <v>494</v>
      </c>
      <c r="C15" s="208" t="s">
        <v>129</v>
      </c>
      <c r="D15" s="185" t="s">
        <v>127</v>
      </c>
      <c r="E15" s="209" t="s">
        <v>130</v>
      </c>
      <c r="F15" s="210">
        <v>42677267.270000003</v>
      </c>
      <c r="G15" s="210">
        <v>46181313.079999998</v>
      </c>
      <c r="H15" s="210">
        <v>44878818.090000004</v>
      </c>
      <c r="I15" s="210">
        <v>46850903.719999999</v>
      </c>
      <c r="J15" s="210">
        <v>48671668.939999998</v>
      </c>
      <c r="K15" s="210">
        <v>46504919.969999999</v>
      </c>
      <c r="L15" s="210">
        <v>37760264.009999998</v>
      </c>
      <c r="M15" s="210">
        <v>38935196.590000004</v>
      </c>
      <c r="N15" s="210">
        <v>41767099.710000001</v>
      </c>
      <c r="O15" s="210">
        <v>52068090.939999998</v>
      </c>
      <c r="P15" s="210">
        <v>61580081.479999997</v>
      </c>
      <c r="Q15" s="210">
        <v>66760540.119999997</v>
      </c>
      <c r="R15" s="210">
        <v>23074397.219999999</v>
      </c>
      <c r="S15" s="211">
        <f>((F15+R15)+((G15+H15+I15+J15+K15+L15+M15+N15+O15+P15+Q15)*2))/24</f>
        <v>47069560.741250001</v>
      </c>
      <c r="T15" s="188"/>
      <c r="U15" s="214"/>
      <c r="V15" s="214"/>
      <c r="W15" s="214"/>
      <c r="X15" s="216">
        <f>+S15</f>
        <v>47069560.741250001</v>
      </c>
      <c r="Y15" s="214">
        <f>+X15*Z6</f>
        <v>35231566.21482563</v>
      </c>
      <c r="Z15" s="214">
        <f>+X15*Z7</f>
        <v>11836425.541066334</v>
      </c>
      <c r="AA15" s="214"/>
      <c r="AB15" s="214"/>
      <c r="AC15" s="217"/>
      <c r="AD15" s="217"/>
      <c r="AE15" s="217"/>
      <c r="AF15" s="215">
        <f t="shared" si="0"/>
        <v>0</v>
      </c>
    </row>
    <row r="16" spans="1:32">
      <c r="A16" s="325">
        <f t="shared" ref="A16:A79" si="1">+A15+1</f>
        <v>3</v>
      </c>
      <c r="B16" s="208" t="s">
        <v>494</v>
      </c>
      <c r="C16" s="208" t="s">
        <v>131</v>
      </c>
      <c r="D16" s="208" t="s">
        <v>127</v>
      </c>
      <c r="E16" s="209" t="s">
        <v>132</v>
      </c>
      <c r="F16" s="210">
        <v>8458803.8800000008</v>
      </c>
      <c r="G16" s="210">
        <v>8044239.9800000004</v>
      </c>
      <c r="H16" s="210">
        <v>9590430.0199999996</v>
      </c>
      <c r="I16" s="210">
        <v>9963218.9000000004</v>
      </c>
      <c r="J16" s="210">
        <v>10160924.32</v>
      </c>
      <c r="K16" s="210">
        <v>12665643.82</v>
      </c>
      <c r="L16" s="210">
        <v>11895074.75</v>
      </c>
      <c r="M16" s="210">
        <v>15896861.26</v>
      </c>
      <c r="N16" s="210">
        <v>15216784.77</v>
      </c>
      <c r="O16" s="210">
        <v>9364077.1099999994</v>
      </c>
      <c r="P16" s="210">
        <v>10015988.92</v>
      </c>
      <c r="Q16" s="210">
        <v>12165487.189999999</v>
      </c>
      <c r="R16" s="210">
        <v>12854207.49</v>
      </c>
      <c r="S16" s="211">
        <f>((F16+R16)+((G16+H16+I16+J16+K16+L16+M16+N16+O16+P16+Q16)*2))/24</f>
        <v>11302936.393749999</v>
      </c>
      <c r="T16" s="188"/>
      <c r="U16" s="214"/>
      <c r="V16" s="214"/>
      <c r="W16" s="214"/>
      <c r="X16" s="216">
        <f>+S16</f>
        <v>11302936.393749999</v>
      </c>
      <c r="Y16" s="214"/>
      <c r="Z16" s="214"/>
      <c r="AA16" s="214"/>
      <c r="AB16" s="214">
        <f>+S16</f>
        <v>11302936.393749999</v>
      </c>
      <c r="AC16" s="217"/>
      <c r="AD16" s="217"/>
      <c r="AE16" s="217"/>
      <c r="AF16" s="215">
        <f t="shared" si="0"/>
        <v>0</v>
      </c>
    </row>
    <row r="17" spans="1:32">
      <c r="A17" s="325">
        <f t="shared" si="1"/>
        <v>4</v>
      </c>
      <c r="B17" s="185"/>
      <c r="C17" s="185"/>
      <c r="D17" s="185"/>
      <c r="E17" s="209" t="s">
        <v>133</v>
      </c>
      <c r="F17" s="218">
        <f t="shared" ref="F17:S17" si="2">SUM(F14:F16)</f>
        <v>1006096285.6799999</v>
      </c>
      <c r="G17" s="218">
        <f t="shared" si="2"/>
        <v>1009496841.6</v>
      </c>
      <c r="H17" s="218">
        <f t="shared" si="2"/>
        <v>1013469055.87</v>
      </c>
      <c r="I17" s="218">
        <f t="shared" si="2"/>
        <v>1016085996.3</v>
      </c>
      <c r="J17" s="218">
        <f t="shared" si="2"/>
        <v>1020262571.35</v>
      </c>
      <c r="K17" s="218">
        <f t="shared" si="2"/>
        <v>1028338791.0700001</v>
      </c>
      <c r="L17" s="218">
        <f t="shared" si="2"/>
        <v>1033295992.8</v>
      </c>
      <c r="M17" s="218">
        <f t="shared" si="2"/>
        <v>1041258076.37</v>
      </c>
      <c r="N17" s="218">
        <f t="shared" si="2"/>
        <v>1048268269.9200001</v>
      </c>
      <c r="O17" s="218">
        <f t="shared" si="2"/>
        <v>1056156422.5100001</v>
      </c>
      <c r="P17" s="218">
        <f t="shared" si="2"/>
        <v>1068496507</v>
      </c>
      <c r="Q17" s="218">
        <f t="shared" si="2"/>
        <v>1077476417.55</v>
      </c>
      <c r="R17" s="218">
        <f t="shared" si="2"/>
        <v>1090080951.3899999</v>
      </c>
      <c r="S17" s="219">
        <f t="shared" si="2"/>
        <v>1038391130.0729167</v>
      </c>
      <c r="T17" s="188"/>
      <c r="U17" s="214"/>
      <c r="V17" s="214"/>
      <c r="W17" s="214"/>
      <c r="X17" s="216"/>
      <c r="Y17" s="214"/>
      <c r="Z17" s="214"/>
      <c r="AA17" s="214"/>
      <c r="AB17" s="214"/>
      <c r="AC17" s="217"/>
      <c r="AD17" s="217"/>
      <c r="AE17" s="217"/>
      <c r="AF17" s="215">
        <f t="shared" si="0"/>
        <v>0</v>
      </c>
    </row>
    <row r="18" spans="1:32">
      <c r="A18" s="325">
        <f t="shared" si="1"/>
        <v>5</v>
      </c>
      <c r="B18" s="185"/>
      <c r="C18" s="185"/>
      <c r="D18" s="185"/>
      <c r="E18" s="209"/>
      <c r="F18" s="220"/>
      <c r="G18" s="221"/>
      <c r="H18" s="222"/>
      <c r="I18" s="222"/>
      <c r="J18" s="223"/>
      <c r="K18" s="224"/>
      <c r="L18" s="225"/>
      <c r="M18" s="179"/>
      <c r="N18" s="226"/>
      <c r="O18" s="227"/>
      <c r="P18" s="180"/>
      <c r="Q18" s="181"/>
      <c r="R18" s="220"/>
      <c r="S18" s="228"/>
      <c r="T18" s="188"/>
      <c r="U18" s="214"/>
      <c r="V18" s="214"/>
      <c r="W18" s="214"/>
      <c r="X18" s="216"/>
      <c r="Y18" s="214"/>
      <c r="Z18" s="214"/>
      <c r="AA18" s="214"/>
      <c r="AB18" s="214"/>
      <c r="AC18" s="217"/>
      <c r="AD18" s="217"/>
      <c r="AE18" s="217"/>
      <c r="AF18" s="215">
        <f t="shared" si="0"/>
        <v>0</v>
      </c>
    </row>
    <row r="19" spans="1:32">
      <c r="A19" s="325">
        <f t="shared" si="1"/>
        <v>6</v>
      </c>
      <c r="B19" s="208" t="s">
        <v>494</v>
      </c>
      <c r="C19" s="208" t="s">
        <v>134</v>
      </c>
      <c r="D19" s="208" t="s">
        <v>38</v>
      </c>
      <c r="E19" s="229" t="s">
        <v>135</v>
      </c>
      <c r="F19" s="210">
        <v>1304185.71</v>
      </c>
      <c r="G19" s="210">
        <v>1361456.93</v>
      </c>
      <c r="H19" s="210">
        <v>2470006.59</v>
      </c>
      <c r="I19" s="210">
        <v>2890499.7</v>
      </c>
      <c r="J19" s="210">
        <v>2916076.74</v>
      </c>
      <c r="K19" s="210">
        <v>2595455.38</v>
      </c>
      <c r="L19" s="210">
        <v>2112426.61</v>
      </c>
      <c r="M19" s="210">
        <v>1516892.97</v>
      </c>
      <c r="N19" s="210">
        <v>1900343.43</v>
      </c>
      <c r="O19" s="210">
        <v>1929091.96</v>
      </c>
      <c r="P19" s="210">
        <v>2080763.68</v>
      </c>
      <c r="Q19" s="210">
        <v>2130353.02</v>
      </c>
      <c r="R19" s="210">
        <v>205126.12</v>
      </c>
      <c r="S19" s="211">
        <f>((F19+R19)+((G19+H19+I19+J19+K19+L19+M19+N19+O19+P19+Q19)*2))/24</f>
        <v>2054835.2437500001</v>
      </c>
      <c r="T19" s="188"/>
      <c r="U19" s="214"/>
      <c r="V19" s="214"/>
      <c r="W19" s="214"/>
      <c r="X19" s="216">
        <f>+S19</f>
        <v>2054835.2437500001</v>
      </c>
      <c r="Y19" s="214">
        <f>+AA19*Z6</f>
        <v>1538044.1799468752</v>
      </c>
      <c r="Z19" s="214">
        <f>+X19-Y19</f>
        <v>516791.06380312494</v>
      </c>
      <c r="AA19" s="214">
        <f>+S19</f>
        <v>2054835.2437500001</v>
      </c>
      <c r="AB19" s="214"/>
      <c r="AC19" s="217"/>
      <c r="AD19" s="217"/>
      <c r="AE19" s="217"/>
      <c r="AF19" s="215">
        <f t="shared" si="0"/>
        <v>0</v>
      </c>
    </row>
    <row r="20" spans="1:32">
      <c r="A20" s="325">
        <f t="shared" si="1"/>
        <v>7</v>
      </c>
      <c r="B20" s="208" t="s">
        <v>494</v>
      </c>
      <c r="C20" s="208" t="s">
        <v>134</v>
      </c>
      <c r="D20" s="208"/>
      <c r="E20" s="209" t="s">
        <v>136</v>
      </c>
      <c r="F20" s="210">
        <v>-326996779.68000001</v>
      </c>
      <c r="G20" s="210">
        <v>-327454425.81</v>
      </c>
      <c r="H20" s="210">
        <v>-330025838.31</v>
      </c>
      <c r="I20" s="210">
        <v>-330860579.06999999</v>
      </c>
      <c r="J20" s="210">
        <v>-330925264.75999999</v>
      </c>
      <c r="K20" s="210">
        <v>-332293772.66000003</v>
      </c>
      <c r="L20" s="210">
        <v>-333062091.58999997</v>
      </c>
      <c r="M20" s="210">
        <v>-334736388.06</v>
      </c>
      <c r="N20" s="210">
        <v>-335604241.25</v>
      </c>
      <c r="O20" s="210">
        <v>-337244544.37</v>
      </c>
      <c r="P20" s="210">
        <v>-338523698.99000001</v>
      </c>
      <c r="Q20" s="210">
        <v>-340190998</v>
      </c>
      <c r="R20" s="210">
        <v>-333307309.50999999</v>
      </c>
      <c r="S20" s="211">
        <f>((F20+R20)+((G20+H20+I20+J20+K20+L20+M20+N20+O20+P20+Q20)*2))/24</f>
        <v>-333422823.95541668</v>
      </c>
      <c r="T20" s="188"/>
      <c r="U20" s="214"/>
      <c r="V20" s="214"/>
      <c r="W20" s="214"/>
      <c r="X20" s="216"/>
      <c r="Y20" s="214"/>
      <c r="Z20" s="214"/>
      <c r="AA20" s="214"/>
      <c r="AB20" s="214"/>
      <c r="AC20" s="217"/>
      <c r="AD20" s="217"/>
      <c r="AE20" s="217"/>
      <c r="AF20" s="215">
        <f t="shared" si="0"/>
        <v>0</v>
      </c>
    </row>
    <row r="21" spans="1:32">
      <c r="A21" s="325">
        <f t="shared" si="1"/>
        <v>8</v>
      </c>
      <c r="B21" s="208" t="s">
        <v>494</v>
      </c>
      <c r="C21" s="208" t="s">
        <v>137</v>
      </c>
      <c r="D21" s="208"/>
      <c r="E21" s="209" t="s">
        <v>138</v>
      </c>
      <c r="F21" s="210">
        <v>-13839974.779999999</v>
      </c>
      <c r="G21" s="210">
        <v>-14124777.689999999</v>
      </c>
      <c r="H21" s="210">
        <v>-14409696.48</v>
      </c>
      <c r="I21" s="210">
        <v>-14694726.68</v>
      </c>
      <c r="J21" s="210">
        <v>-14979836.73</v>
      </c>
      <c r="K21" s="210">
        <v>-15264783.689999999</v>
      </c>
      <c r="L21" s="210">
        <v>-15549730.65</v>
      </c>
      <c r="M21" s="210">
        <v>-15834895.51</v>
      </c>
      <c r="N21" s="210">
        <v>-16120060.58</v>
      </c>
      <c r="O21" s="210">
        <v>-16405242.960000001</v>
      </c>
      <c r="P21" s="210">
        <v>-16690426.619999999</v>
      </c>
      <c r="Q21" s="210">
        <v>-16975611.760000002</v>
      </c>
      <c r="R21" s="210">
        <v>-17326335.18</v>
      </c>
      <c r="S21" s="211">
        <f>((F21+R21)+((G21+H21+I21+J21+K21+L21+M21+N21+O21+P21+Q21)*2))/24</f>
        <v>-15552745.360833332</v>
      </c>
      <c r="T21" s="188"/>
      <c r="U21" s="214"/>
      <c r="V21" s="214"/>
      <c r="W21" s="214"/>
      <c r="X21" s="216"/>
      <c r="Y21" s="214"/>
      <c r="Z21" s="214"/>
      <c r="AA21" s="214"/>
      <c r="AB21" s="214"/>
      <c r="AC21" s="217"/>
      <c r="AD21" s="217"/>
      <c r="AE21" s="217"/>
      <c r="AF21" s="215">
        <f t="shared" si="0"/>
        <v>0</v>
      </c>
    </row>
    <row r="22" spans="1:32">
      <c r="A22" s="325">
        <f t="shared" si="1"/>
        <v>9</v>
      </c>
      <c r="B22" s="208" t="s">
        <v>494</v>
      </c>
      <c r="C22" s="208" t="s">
        <v>139</v>
      </c>
      <c r="D22" s="208"/>
      <c r="E22" s="209" t="s">
        <v>140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1">
        <f>((F22+R22)+((G22+H22+I22+J22+K22+L22+M22+N22+O22+P22+Q22)*2))/24</f>
        <v>0</v>
      </c>
      <c r="T22" s="188"/>
      <c r="U22" s="214"/>
      <c r="V22" s="214"/>
      <c r="W22" s="214"/>
      <c r="X22" s="216"/>
      <c r="Y22" s="214"/>
      <c r="Z22" s="214"/>
      <c r="AA22" s="214"/>
      <c r="AB22" s="214"/>
      <c r="AC22" s="217"/>
      <c r="AD22" s="217"/>
      <c r="AE22" s="217"/>
      <c r="AF22" s="215">
        <f t="shared" si="0"/>
        <v>0</v>
      </c>
    </row>
    <row r="23" spans="1:32">
      <c r="A23" s="325">
        <f t="shared" si="1"/>
        <v>10</v>
      </c>
      <c r="B23" s="185"/>
      <c r="C23" s="185"/>
      <c r="D23" s="185"/>
      <c r="E23" s="209" t="s">
        <v>141</v>
      </c>
      <c r="F23" s="232">
        <f>SUM(F19:F22)</f>
        <v>-339532568.75</v>
      </c>
      <c r="G23" s="232">
        <f t="shared" ref="G23:R23" si="3">SUM(G19:G22)</f>
        <v>-340217746.56999999</v>
      </c>
      <c r="H23" s="232">
        <f t="shared" si="3"/>
        <v>-341965528.20000005</v>
      </c>
      <c r="I23" s="232">
        <f t="shared" si="3"/>
        <v>-342664806.05000001</v>
      </c>
      <c r="J23" s="232">
        <f t="shared" si="3"/>
        <v>-342989024.75</v>
      </c>
      <c r="K23" s="232">
        <f t="shared" si="3"/>
        <v>-344963100.97000003</v>
      </c>
      <c r="L23" s="232">
        <f t="shared" si="3"/>
        <v>-346499395.62999994</v>
      </c>
      <c r="M23" s="232">
        <f t="shared" si="3"/>
        <v>-349054390.59999996</v>
      </c>
      <c r="N23" s="232">
        <f t="shared" si="3"/>
        <v>-349823958.39999998</v>
      </c>
      <c r="O23" s="232">
        <f t="shared" si="3"/>
        <v>-351720695.37</v>
      </c>
      <c r="P23" s="232">
        <f t="shared" si="3"/>
        <v>-353133361.93000001</v>
      </c>
      <c r="Q23" s="232">
        <f t="shared" si="3"/>
        <v>-355036256.74000001</v>
      </c>
      <c r="R23" s="232">
        <f t="shared" si="3"/>
        <v>-350428518.56999999</v>
      </c>
      <c r="S23" s="211">
        <f>SUM(S19:S22)</f>
        <v>-346920734.07250005</v>
      </c>
      <c r="T23" s="188"/>
      <c r="U23" s="214"/>
      <c r="V23" s="214"/>
      <c r="W23" s="214"/>
      <c r="X23" s="216"/>
      <c r="Y23" s="214"/>
      <c r="Z23" s="214"/>
      <c r="AA23" s="214"/>
      <c r="AB23" s="214"/>
      <c r="AC23" s="217"/>
      <c r="AD23" s="217"/>
      <c r="AE23" s="217"/>
      <c r="AF23" s="215">
        <f t="shared" si="0"/>
        <v>0</v>
      </c>
    </row>
    <row r="24" spans="1:32">
      <c r="A24" s="325">
        <f t="shared" si="1"/>
        <v>11</v>
      </c>
      <c r="B24" s="185"/>
      <c r="C24" s="185"/>
      <c r="D24" s="185"/>
      <c r="E24" s="209"/>
      <c r="F24" s="220"/>
      <c r="G24" s="221"/>
      <c r="H24" s="222"/>
      <c r="I24" s="222"/>
      <c r="J24" s="223"/>
      <c r="K24" s="224"/>
      <c r="L24" s="225"/>
      <c r="M24" s="179"/>
      <c r="N24" s="226"/>
      <c r="O24" s="227"/>
      <c r="P24" s="180"/>
      <c r="Q24" s="181"/>
      <c r="R24" s="220"/>
      <c r="S24" s="228"/>
      <c r="T24" s="188"/>
      <c r="U24" s="214"/>
      <c r="V24" s="214"/>
      <c r="W24" s="214"/>
      <c r="X24" s="216"/>
      <c r="Y24" s="214"/>
      <c r="Z24" s="214"/>
      <c r="AA24" s="214"/>
      <c r="AB24" s="214"/>
      <c r="AC24" s="217"/>
      <c r="AD24" s="217"/>
      <c r="AE24" s="217"/>
      <c r="AF24" s="215">
        <f t="shared" si="0"/>
        <v>0</v>
      </c>
    </row>
    <row r="25" spans="1:32">
      <c r="A25" s="325">
        <f t="shared" si="1"/>
        <v>12</v>
      </c>
      <c r="B25" s="208" t="s">
        <v>494</v>
      </c>
      <c r="C25" s="208" t="s">
        <v>142</v>
      </c>
      <c r="D25" s="208"/>
      <c r="E25" s="209" t="s">
        <v>143</v>
      </c>
      <c r="F25" s="210">
        <v>-3402276.42</v>
      </c>
      <c r="G25" s="210">
        <v>-3418783.51</v>
      </c>
      <c r="H25" s="210">
        <v>-3437290.37</v>
      </c>
      <c r="I25" s="210">
        <v>-3454067.11</v>
      </c>
      <c r="J25" s="210">
        <v>-3470598.76</v>
      </c>
      <c r="K25" s="210">
        <v>-3452136.47</v>
      </c>
      <c r="L25" s="210">
        <v>-3454880.55</v>
      </c>
      <c r="M25" s="210">
        <v>-3457729.76</v>
      </c>
      <c r="N25" s="210">
        <v>-3266102.9</v>
      </c>
      <c r="O25" s="210">
        <v>-3276360.38</v>
      </c>
      <c r="P25" s="210">
        <v>-3294259.08</v>
      </c>
      <c r="Q25" s="210">
        <v>-3311778.78</v>
      </c>
      <c r="R25" s="210">
        <v>-3052834.66</v>
      </c>
      <c r="S25" s="211">
        <f>((F25+R25)+((G25+H25+I25+J25+K25+L25+M25+N25+O25+P25+Q25)*2))/24</f>
        <v>-3376795.2675000001</v>
      </c>
      <c r="T25" s="188"/>
      <c r="U25" s="214"/>
      <c r="V25" s="214"/>
      <c r="W25" s="214"/>
      <c r="X25" s="216"/>
      <c r="Y25" s="214"/>
      <c r="Z25" s="214"/>
      <c r="AA25" s="214"/>
      <c r="AB25" s="214"/>
      <c r="AC25" s="217"/>
      <c r="AD25" s="217"/>
      <c r="AE25" s="217"/>
      <c r="AF25" s="215">
        <f t="shared" si="0"/>
        <v>0</v>
      </c>
    </row>
    <row r="26" spans="1:32">
      <c r="A26" s="325">
        <f t="shared" si="1"/>
        <v>13</v>
      </c>
      <c r="B26" s="208" t="s">
        <v>494</v>
      </c>
      <c r="C26" s="208" t="s">
        <v>144</v>
      </c>
      <c r="D26" s="208"/>
      <c r="E26" s="210" t="s">
        <v>145</v>
      </c>
      <c r="F26" s="230">
        <v>-134206540.91</v>
      </c>
      <c r="G26" s="230">
        <v>-134643098.88</v>
      </c>
      <c r="H26" s="230">
        <v>-135132778.09</v>
      </c>
      <c r="I26" s="230">
        <v>-135518929.47</v>
      </c>
      <c r="J26" s="230">
        <v>-135813181.63999999</v>
      </c>
      <c r="K26" s="230">
        <v>-136015906.84999999</v>
      </c>
      <c r="L26" s="230">
        <v>-135780122.75</v>
      </c>
      <c r="M26" s="230">
        <v>-136242177.21000001</v>
      </c>
      <c r="N26" s="230">
        <v>-136391566.18000001</v>
      </c>
      <c r="O26" s="230">
        <v>-136761935.13999999</v>
      </c>
      <c r="P26" s="230">
        <v>-137091177.91999999</v>
      </c>
      <c r="Q26" s="230">
        <v>-137465061.97999999</v>
      </c>
      <c r="R26" s="230">
        <v>-137249402.78999999</v>
      </c>
      <c r="S26" s="211">
        <f>((F26+R26)+((G26+H26+I26+J26+K26+L26+M26+N26+O26+P26+Q26)*2))/24</f>
        <v>-136048658.99666667</v>
      </c>
      <c r="T26" s="188"/>
      <c r="U26" s="214"/>
      <c r="V26" s="214"/>
      <c r="W26" s="214"/>
      <c r="X26" s="216"/>
      <c r="Y26" s="214"/>
      <c r="Z26" s="214"/>
      <c r="AA26" s="214"/>
      <c r="AB26" s="214"/>
      <c r="AC26" s="217"/>
      <c r="AD26" s="217"/>
      <c r="AE26" s="217"/>
      <c r="AF26" s="215">
        <f t="shared" si="0"/>
        <v>0</v>
      </c>
    </row>
    <row r="27" spans="1:32">
      <c r="A27" s="325">
        <f t="shared" si="1"/>
        <v>14</v>
      </c>
      <c r="B27" s="185"/>
      <c r="C27" s="185"/>
      <c r="D27" s="185"/>
      <c r="E27" s="209" t="s">
        <v>146</v>
      </c>
      <c r="F27" s="233">
        <f>+F25+F26</f>
        <v>-137608817.32999998</v>
      </c>
      <c r="G27" s="233">
        <f t="shared" ref="G27:R27" si="4">+G25+G26</f>
        <v>-138061882.38999999</v>
      </c>
      <c r="H27" s="233">
        <f t="shared" si="4"/>
        <v>-138570068.46000001</v>
      </c>
      <c r="I27" s="233">
        <f t="shared" si="4"/>
        <v>-138972996.58000001</v>
      </c>
      <c r="J27" s="233">
        <f t="shared" si="4"/>
        <v>-139283780.39999998</v>
      </c>
      <c r="K27" s="233">
        <f t="shared" si="4"/>
        <v>-139468043.31999999</v>
      </c>
      <c r="L27" s="233">
        <f t="shared" si="4"/>
        <v>-139235003.30000001</v>
      </c>
      <c r="M27" s="233">
        <f t="shared" si="4"/>
        <v>-139699906.97</v>
      </c>
      <c r="N27" s="233">
        <f t="shared" si="4"/>
        <v>-139657669.08000001</v>
      </c>
      <c r="O27" s="233">
        <f t="shared" si="4"/>
        <v>-140038295.51999998</v>
      </c>
      <c r="P27" s="233">
        <f t="shared" si="4"/>
        <v>-140385437</v>
      </c>
      <c r="Q27" s="233">
        <f t="shared" si="4"/>
        <v>-140776840.75999999</v>
      </c>
      <c r="R27" s="233">
        <f t="shared" si="4"/>
        <v>-140302237.44999999</v>
      </c>
      <c r="S27" s="234">
        <f>+S25+S26</f>
        <v>-139425454.26416668</v>
      </c>
      <c r="T27" s="188"/>
      <c r="U27" s="214"/>
      <c r="V27" s="214"/>
      <c r="W27" s="214"/>
      <c r="X27" s="216"/>
      <c r="Y27" s="214"/>
      <c r="Z27" s="214"/>
      <c r="AA27" s="214"/>
      <c r="AB27" s="214"/>
      <c r="AC27" s="217"/>
      <c r="AD27" s="217"/>
      <c r="AE27" s="217"/>
      <c r="AF27" s="215">
        <f t="shared" si="0"/>
        <v>0</v>
      </c>
    </row>
    <row r="28" spans="1:32">
      <c r="A28" s="325">
        <f t="shared" si="1"/>
        <v>15</v>
      </c>
      <c r="B28" s="185"/>
      <c r="C28" s="185"/>
      <c r="D28" s="185"/>
      <c r="E28" s="209"/>
      <c r="F28" s="220"/>
      <c r="G28" s="221"/>
      <c r="H28" s="222"/>
      <c r="I28" s="222"/>
      <c r="J28" s="223"/>
      <c r="K28" s="224"/>
      <c r="L28" s="225"/>
      <c r="M28" s="179"/>
      <c r="N28" s="226"/>
      <c r="O28" s="227"/>
      <c r="P28" s="180"/>
      <c r="Q28" s="181"/>
      <c r="R28" s="220"/>
      <c r="S28" s="228"/>
      <c r="T28" s="188"/>
      <c r="U28" s="214"/>
      <c r="V28" s="214"/>
      <c r="W28" s="214"/>
      <c r="X28" s="216"/>
      <c r="Y28" s="214"/>
      <c r="Z28" s="214"/>
      <c r="AA28" s="214"/>
      <c r="AB28" s="214"/>
      <c r="AC28" s="217"/>
      <c r="AD28" s="217"/>
      <c r="AE28" s="217"/>
      <c r="AF28" s="215">
        <f t="shared" si="0"/>
        <v>0</v>
      </c>
    </row>
    <row r="29" spans="1:32">
      <c r="A29" s="325">
        <f t="shared" si="1"/>
        <v>16</v>
      </c>
      <c r="B29" s="185"/>
      <c r="C29" s="185"/>
      <c r="D29" s="185"/>
      <c r="E29" s="209" t="s">
        <v>147</v>
      </c>
      <c r="F29" s="235">
        <f>+F27+F23</f>
        <v>-477141386.07999998</v>
      </c>
      <c r="G29" s="235">
        <f t="shared" ref="G29:R29" si="5">+G27+G23</f>
        <v>-478279628.95999998</v>
      </c>
      <c r="H29" s="235">
        <f t="shared" si="5"/>
        <v>-480535596.66000009</v>
      </c>
      <c r="I29" s="235">
        <f t="shared" si="5"/>
        <v>-481637802.63</v>
      </c>
      <c r="J29" s="235">
        <f t="shared" si="5"/>
        <v>-482272805.14999998</v>
      </c>
      <c r="K29" s="235">
        <f t="shared" si="5"/>
        <v>-484431144.29000002</v>
      </c>
      <c r="L29" s="235">
        <f t="shared" si="5"/>
        <v>-485734398.92999995</v>
      </c>
      <c r="M29" s="235">
        <f t="shared" si="5"/>
        <v>-488754297.56999993</v>
      </c>
      <c r="N29" s="235">
        <f t="shared" si="5"/>
        <v>-489481627.48000002</v>
      </c>
      <c r="O29" s="235">
        <f t="shared" si="5"/>
        <v>-491758990.88999999</v>
      </c>
      <c r="P29" s="235">
        <f t="shared" si="5"/>
        <v>-493518798.93000001</v>
      </c>
      <c r="Q29" s="235">
        <f t="shared" si="5"/>
        <v>-495813097.5</v>
      </c>
      <c r="R29" s="235">
        <f t="shared" si="5"/>
        <v>-490730756.01999998</v>
      </c>
      <c r="S29" s="236">
        <f>+S27+S23</f>
        <v>-486346188.3366667</v>
      </c>
      <c r="T29" s="188"/>
      <c r="U29" s="214"/>
      <c r="V29" s="214"/>
      <c r="W29" s="214"/>
      <c r="X29" s="216">
        <f>+S29-S19</f>
        <v>-488401023.58041668</v>
      </c>
      <c r="Y29" s="214">
        <f>-'[13]Plant in Serv &amp; Accum Depr'!AF165</f>
        <v>-379049328.05385643</v>
      </c>
      <c r="Z29" s="214">
        <f>+S29-S19-Y29</f>
        <v>-109351695.52656025</v>
      </c>
      <c r="AA29" s="214"/>
      <c r="AB29" s="214"/>
      <c r="AC29" s="217"/>
      <c r="AD29" s="217"/>
      <c r="AE29" s="217"/>
      <c r="AF29" s="215">
        <f t="shared" si="0"/>
        <v>0</v>
      </c>
    </row>
    <row r="30" spans="1:32">
      <c r="A30" s="325">
        <f t="shared" si="1"/>
        <v>17</v>
      </c>
      <c r="B30" s="185"/>
      <c r="C30" s="185"/>
      <c r="D30" s="185"/>
      <c r="E30" s="237"/>
      <c r="F30" s="238"/>
      <c r="G30" s="239"/>
      <c r="H30" s="240"/>
      <c r="I30" s="240"/>
      <c r="J30" s="241"/>
      <c r="K30" s="242"/>
      <c r="L30" s="243"/>
      <c r="M30" s="182"/>
      <c r="N30" s="244"/>
      <c r="O30" s="245"/>
      <c r="P30" s="183"/>
      <c r="Q30" s="184"/>
      <c r="R30" s="238"/>
      <c r="S30" s="228"/>
      <c r="T30" s="188"/>
      <c r="U30" s="214"/>
      <c r="V30" s="214"/>
      <c r="W30" s="214"/>
      <c r="X30" s="216"/>
      <c r="Y30" s="214"/>
      <c r="Z30" s="214"/>
      <c r="AA30" s="214"/>
      <c r="AB30" s="214"/>
      <c r="AC30" s="217"/>
      <c r="AD30" s="217"/>
      <c r="AE30" s="217"/>
      <c r="AF30" s="215">
        <f t="shared" si="0"/>
        <v>0</v>
      </c>
    </row>
    <row r="31" spans="1:32">
      <c r="A31" s="325">
        <f t="shared" si="1"/>
        <v>18</v>
      </c>
      <c r="B31" s="185"/>
      <c r="C31" s="185"/>
      <c r="D31" s="185"/>
      <c r="E31" s="237" t="s">
        <v>148</v>
      </c>
      <c r="F31" s="246">
        <f>+F17+F29</f>
        <v>528954899.59999996</v>
      </c>
      <c r="G31" s="246">
        <f t="shared" ref="G31:S31" si="6">+G17+G29</f>
        <v>531217212.64000005</v>
      </c>
      <c r="H31" s="246">
        <f t="shared" si="6"/>
        <v>532933459.20999992</v>
      </c>
      <c r="I31" s="246">
        <f t="shared" si="6"/>
        <v>534448193.66999996</v>
      </c>
      <c r="J31" s="246">
        <f t="shared" si="6"/>
        <v>537989766.20000005</v>
      </c>
      <c r="K31" s="246">
        <f t="shared" si="6"/>
        <v>543907646.77999997</v>
      </c>
      <c r="L31" s="246">
        <f t="shared" si="6"/>
        <v>547561593.87</v>
      </c>
      <c r="M31" s="246">
        <f t="shared" si="6"/>
        <v>552503778.80000007</v>
      </c>
      <c r="N31" s="246">
        <f t="shared" si="6"/>
        <v>558786642.44000006</v>
      </c>
      <c r="O31" s="246">
        <f t="shared" si="6"/>
        <v>564397431.62000012</v>
      </c>
      <c r="P31" s="246">
        <f t="shared" si="6"/>
        <v>574977708.06999993</v>
      </c>
      <c r="Q31" s="246">
        <f t="shared" si="6"/>
        <v>581663320.04999995</v>
      </c>
      <c r="R31" s="246">
        <f t="shared" si="6"/>
        <v>599350195.36999989</v>
      </c>
      <c r="S31" s="211">
        <f t="shared" si="6"/>
        <v>552044941.73625004</v>
      </c>
      <c r="T31" s="188"/>
      <c r="U31" s="214"/>
      <c r="V31" s="214"/>
      <c r="W31" s="214"/>
      <c r="X31" s="216"/>
      <c r="Y31" s="214"/>
      <c r="Z31" s="214"/>
      <c r="AA31" s="214"/>
      <c r="AB31" s="214"/>
      <c r="AC31" s="217"/>
      <c r="AD31" s="217"/>
      <c r="AE31" s="217"/>
      <c r="AF31" s="215">
        <f t="shared" si="0"/>
        <v>0</v>
      </c>
    </row>
    <row r="32" spans="1:32">
      <c r="A32" s="325">
        <f t="shared" si="1"/>
        <v>19</v>
      </c>
      <c r="B32" s="185"/>
      <c r="C32" s="185"/>
      <c r="D32" s="185"/>
      <c r="E32" s="237"/>
      <c r="F32" s="220"/>
      <c r="G32" s="221"/>
      <c r="H32" s="222"/>
      <c r="I32" s="222"/>
      <c r="J32" s="223"/>
      <c r="K32" s="224"/>
      <c r="L32" s="225"/>
      <c r="M32" s="179"/>
      <c r="N32" s="226"/>
      <c r="O32" s="227"/>
      <c r="P32" s="180"/>
      <c r="Q32" s="181"/>
      <c r="R32" s="220"/>
      <c r="S32" s="228"/>
      <c r="T32" s="188"/>
      <c r="U32" s="214"/>
      <c r="V32" s="214"/>
      <c r="W32" s="214"/>
      <c r="X32" s="216"/>
      <c r="Y32" s="214"/>
      <c r="Z32" s="214"/>
      <c r="AA32" s="214"/>
      <c r="AB32" s="214"/>
      <c r="AC32" s="217"/>
      <c r="AD32" s="217"/>
      <c r="AE32" s="217"/>
      <c r="AF32" s="215">
        <f t="shared" si="0"/>
        <v>0</v>
      </c>
    </row>
    <row r="33" spans="1:32">
      <c r="A33" s="325">
        <f t="shared" si="1"/>
        <v>20</v>
      </c>
      <c r="B33" s="208" t="s">
        <v>494</v>
      </c>
      <c r="C33" s="208" t="s">
        <v>149</v>
      </c>
      <c r="D33" s="208"/>
      <c r="E33" s="209" t="s">
        <v>150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28">
        <f>((F33+R33)+((G33+H33+I33+J33+K33+L33+M33+N33+O33+P33+Q33)*2))/24</f>
        <v>0</v>
      </c>
      <c r="T33" s="188"/>
      <c r="U33" s="214">
        <f>+S33</f>
        <v>0</v>
      </c>
      <c r="V33" s="214"/>
      <c r="W33" s="214"/>
      <c r="X33" s="216"/>
      <c r="Y33" s="214"/>
      <c r="Z33" s="214"/>
      <c r="AA33" s="214"/>
      <c r="AB33" s="214"/>
      <c r="AC33" s="217"/>
      <c r="AD33" s="217"/>
      <c r="AE33" s="217"/>
      <c r="AF33" s="215">
        <f t="shared" si="0"/>
        <v>0</v>
      </c>
    </row>
    <row r="34" spans="1:32">
      <c r="A34" s="325">
        <f t="shared" si="1"/>
        <v>21</v>
      </c>
      <c r="B34" s="185"/>
      <c r="C34" s="185"/>
      <c r="D34" s="185"/>
      <c r="E34" s="237" t="s">
        <v>151</v>
      </c>
      <c r="F34" s="218">
        <f>+F33</f>
        <v>0</v>
      </c>
      <c r="G34" s="247">
        <v>0</v>
      </c>
      <c r="H34" s="248">
        <v>0</v>
      </c>
      <c r="I34" s="248">
        <v>0</v>
      </c>
      <c r="J34" s="249">
        <v>0</v>
      </c>
      <c r="K34" s="250">
        <v>0</v>
      </c>
      <c r="L34" s="251">
        <v>0</v>
      </c>
      <c r="M34" s="252">
        <v>0</v>
      </c>
      <c r="N34" s="253">
        <v>0</v>
      </c>
      <c r="O34" s="254">
        <v>0</v>
      </c>
      <c r="P34" s="255">
        <v>0</v>
      </c>
      <c r="Q34" s="256">
        <v>0</v>
      </c>
      <c r="R34" s="218">
        <v>0</v>
      </c>
      <c r="S34" s="228">
        <f>((F34+R34)+((G34+H34+I34+J34+K34+L34+M34+N34+O34+P34+Q34)*2))/24</f>
        <v>0</v>
      </c>
      <c r="T34" s="188"/>
      <c r="U34" s="214"/>
      <c r="V34" s="214"/>
      <c r="W34" s="214"/>
      <c r="X34" s="216"/>
      <c r="Y34" s="214"/>
      <c r="Z34" s="214"/>
      <c r="AA34" s="214"/>
      <c r="AB34" s="214"/>
      <c r="AC34" s="217"/>
      <c r="AD34" s="217"/>
      <c r="AE34" s="217"/>
      <c r="AF34" s="215">
        <f t="shared" si="0"/>
        <v>0</v>
      </c>
    </row>
    <row r="35" spans="1:32">
      <c r="A35" s="325">
        <f t="shared" si="1"/>
        <v>22</v>
      </c>
      <c r="B35" s="185"/>
      <c r="C35" s="185"/>
      <c r="D35" s="185"/>
      <c r="E35" s="237"/>
      <c r="F35" s="210"/>
      <c r="G35" s="257"/>
      <c r="H35" s="258"/>
      <c r="I35" s="258"/>
      <c r="J35" s="259"/>
      <c r="K35" s="260"/>
      <c r="L35" s="261"/>
      <c r="M35" s="262"/>
      <c r="N35" s="263"/>
      <c r="O35" s="229"/>
      <c r="P35" s="264"/>
      <c r="Q35" s="265"/>
      <c r="R35" s="210"/>
      <c r="S35" s="228"/>
      <c r="T35" s="188"/>
      <c r="U35" s="214"/>
      <c r="V35" s="214"/>
      <c r="W35" s="214"/>
      <c r="X35" s="216"/>
      <c r="Y35" s="214"/>
      <c r="Z35" s="214"/>
      <c r="AA35" s="214"/>
      <c r="AB35" s="214"/>
      <c r="AC35" s="217"/>
      <c r="AD35" s="217"/>
      <c r="AE35" s="217"/>
      <c r="AF35" s="215">
        <f t="shared" si="0"/>
        <v>0</v>
      </c>
    </row>
    <row r="36" spans="1:32">
      <c r="A36" s="325">
        <f t="shared" si="1"/>
        <v>23</v>
      </c>
      <c r="B36" s="208" t="s">
        <v>494</v>
      </c>
      <c r="C36" s="208" t="s">
        <v>495</v>
      </c>
      <c r="D36" s="208" t="s">
        <v>222</v>
      </c>
      <c r="E36" s="209" t="s">
        <v>496</v>
      </c>
      <c r="F36" s="210">
        <v>148792.91</v>
      </c>
      <c r="G36" s="210">
        <v>148939.26</v>
      </c>
      <c r="H36" s="210">
        <v>149076.48000000001</v>
      </c>
      <c r="I36" s="210">
        <v>1624913.09</v>
      </c>
      <c r="J36" s="210">
        <v>1626921.7</v>
      </c>
      <c r="K36" s="210">
        <v>1629103.54</v>
      </c>
      <c r="L36" s="210">
        <v>1631367.96</v>
      </c>
      <c r="M36" s="210">
        <v>1633821.98</v>
      </c>
      <c r="N36" s="210">
        <v>1636307.08</v>
      </c>
      <c r="O36" s="210">
        <v>1603384.25</v>
      </c>
      <c r="P36" s="210">
        <v>1616117.41</v>
      </c>
      <c r="Q36" s="210">
        <v>1644345.36</v>
      </c>
      <c r="R36" s="210">
        <v>1647363.37</v>
      </c>
      <c r="S36" s="211">
        <v>1320198.0208333333</v>
      </c>
      <c r="T36" s="188"/>
      <c r="U36" s="214"/>
      <c r="V36" s="214"/>
      <c r="W36" s="214"/>
      <c r="X36" s="216">
        <f>+S36</f>
        <v>1320198.0208333333</v>
      </c>
      <c r="Y36" s="214"/>
      <c r="Z36" s="214"/>
      <c r="AA36" s="214"/>
      <c r="AB36" s="214">
        <f>+S36</f>
        <v>1320198.0208333333</v>
      </c>
      <c r="AC36" s="217"/>
      <c r="AD36" s="217"/>
      <c r="AE36" s="217"/>
      <c r="AF36" s="215">
        <f t="shared" si="0"/>
        <v>0</v>
      </c>
    </row>
    <row r="37" spans="1:32">
      <c r="A37" s="325">
        <f t="shared" si="1"/>
        <v>24</v>
      </c>
      <c r="B37" s="208" t="s">
        <v>494</v>
      </c>
      <c r="C37" s="208" t="s">
        <v>495</v>
      </c>
      <c r="D37" s="208" t="s">
        <v>207</v>
      </c>
      <c r="E37" s="209" t="s">
        <v>497</v>
      </c>
      <c r="F37" s="210">
        <v>11390212.779999999</v>
      </c>
      <c r="G37" s="210">
        <v>11455629.17</v>
      </c>
      <c r="H37" s="210">
        <v>11360583.09</v>
      </c>
      <c r="I37" s="210">
        <v>10541477.949999999</v>
      </c>
      <c r="J37" s="210">
        <v>10527536.859999999</v>
      </c>
      <c r="K37" s="210">
        <v>10595275.92</v>
      </c>
      <c r="L37" s="210">
        <v>10639794.699999999</v>
      </c>
      <c r="M37" s="210">
        <v>10671743.66</v>
      </c>
      <c r="N37" s="210">
        <v>10761004.279999999</v>
      </c>
      <c r="O37" s="210">
        <v>10880511.43</v>
      </c>
      <c r="P37" s="210">
        <v>10656799.140000001</v>
      </c>
      <c r="Q37" s="210">
        <v>10673596.33</v>
      </c>
      <c r="R37" s="210">
        <v>10584814.859999999</v>
      </c>
      <c r="S37" s="211">
        <v>10812622.195833333</v>
      </c>
      <c r="T37" s="188"/>
      <c r="U37" s="214"/>
      <c r="V37" s="214"/>
      <c r="W37" s="214"/>
      <c r="X37" s="216">
        <f>+S37</f>
        <v>10812622.195833333</v>
      </c>
      <c r="Y37" s="214"/>
      <c r="Z37" s="214"/>
      <c r="AA37" s="214"/>
      <c r="AB37" s="214">
        <f>+S37</f>
        <v>10812622.195833333</v>
      </c>
      <c r="AC37" s="217"/>
      <c r="AD37" s="217"/>
      <c r="AE37" s="217"/>
      <c r="AF37" s="215">
        <f t="shared" si="0"/>
        <v>0</v>
      </c>
    </row>
    <row r="38" spans="1:32">
      <c r="A38" s="325">
        <f t="shared" si="1"/>
        <v>25</v>
      </c>
      <c r="B38" s="208" t="s">
        <v>494</v>
      </c>
      <c r="C38" s="208" t="s">
        <v>495</v>
      </c>
      <c r="D38" s="208" t="s">
        <v>209</v>
      </c>
      <c r="E38" s="209" t="s">
        <v>498</v>
      </c>
      <c r="F38" s="210">
        <v>153632.07999999999</v>
      </c>
      <c r="G38" s="210">
        <v>157143.48000000001</v>
      </c>
      <c r="H38" s="210">
        <v>150124.17000000001</v>
      </c>
      <c r="I38" s="210">
        <v>148310.60999999999</v>
      </c>
      <c r="J38" s="210">
        <v>148835.67000000001</v>
      </c>
      <c r="K38" s="210">
        <v>151047.26</v>
      </c>
      <c r="L38" s="210">
        <v>149968.1</v>
      </c>
      <c r="M38" s="210">
        <v>152978.67000000001</v>
      </c>
      <c r="N38" s="210">
        <v>154757.26</v>
      </c>
      <c r="O38" s="210">
        <v>154483.79999999999</v>
      </c>
      <c r="P38" s="210">
        <v>144731.20000000001</v>
      </c>
      <c r="Q38" s="210">
        <v>144980.03</v>
      </c>
      <c r="R38" s="210">
        <v>139136.91</v>
      </c>
      <c r="S38" s="211">
        <v>150312.06208333335</v>
      </c>
      <c r="T38" s="188"/>
      <c r="U38" s="214"/>
      <c r="V38" s="214"/>
      <c r="W38" s="214"/>
      <c r="X38" s="216">
        <f>+S38</f>
        <v>150312.06208333335</v>
      </c>
      <c r="Y38" s="214"/>
      <c r="Z38" s="214"/>
      <c r="AA38" s="214"/>
      <c r="AB38" s="214">
        <f>+S38</f>
        <v>150312.06208333335</v>
      </c>
      <c r="AC38" s="217"/>
      <c r="AD38" s="217"/>
      <c r="AE38" s="217"/>
      <c r="AF38" s="215">
        <f t="shared" si="0"/>
        <v>0</v>
      </c>
    </row>
    <row r="39" spans="1:32">
      <c r="A39" s="325">
        <f t="shared" si="1"/>
        <v>26</v>
      </c>
      <c r="B39" s="208" t="s">
        <v>494</v>
      </c>
      <c r="C39" s="208" t="s">
        <v>152</v>
      </c>
      <c r="D39" s="208"/>
      <c r="E39" s="209" t="s">
        <v>153</v>
      </c>
      <c r="F39" s="210">
        <v>202030.18</v>
      </c>
      <c r="G39" s="210">
        <v>202030.18</v>
      </c>
      <c r="H39" s="210">
        <v>202030.18</v>
      </c>
      <c r="I39" s="210">
        <v>202030.18</v>
      </c>
      <c r="J39" s="210">
        <v>202030.18</v>
      </c>
      <c r="K39" s="210">
        <v>202030.18</v>
      </c>
      <c r="L39" s="210">
        <v>202030.18</v>
      </c>
      <c r="M39" s="210">
        <v>202030.18</v>
      </c>
      <c r="N39" s="210">
        <v>202030.18</v>
      </c>
      <c r="O39" s="210">
        <v>202030.18</v>
      </c>
      <c r="P39" s="210">
        <v>202030.18</v>
      </c>
      <c r="Q39" s="210">
        <v>202030.18</v>
      </c>
      <c r="R39" s="210">
        <v>202030.18</v>
      </c>
      <c r="S39" s="211">
        <v>202030.17999999996</v>
      </c>
      <c r="T39" s="188"/>
      <c r="U39" s="214"/>
      <c r="V39" s="214"/>
      <c r="W39" s="214"/>
      <c r="X39" s="216">
        <f>+S39</f>
        <v>202030.17999999996</v>
      </c>
      <c r="Y39" s="214"/>
      <c r="Z39" s="214"/>
      <c r="AA39" s="214"/>
      <c r="AB39" s="214">
        <f>+S39</f>
        <v>202030.17999999996</v>
      </c>
      <c r="AC39" s="217"/>
      <c r="AD39" s="217"/>
      <c r="AE39" s="217"/>
      <c r="AF39" s="215">
        <f t="shared" si="0"/>
        <v>0</v>
      </c>
    </row>
    <row r="40" spans="1:32">
      <c r="A40" s="325">
        <f t="shared" si="1"/>
        <v>27</v>
      </c>
      <c r="B40" s="208" t="s">
        <v>494</v>
      </c>
      <c r="C40" s="208" t="s">
        <v>154</v>
      </c>
      <c r="D40" s="208"/>
      <c r="E40" s="209" t="s">
        <v>155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11">
        <v>0</v>
      </c>
      <c r="T40" s="188"/>
      <c r="U40" s="214">
        <f t="shared" ref="U40" si="7">+S40</f>
        <v>0</v>
      </c>
      <c r="V40" s="214"/>
      <c r="W40" s="214"/>
      <c r="X40" s="216"/>
      <c r="Y40" s="214"/>
      <c r="Z40" s="214"/>
      <c r="AA40" s="214"/>
      <c r="AB40" s="214">
        <f>+S40</f>
        <v>0</v>
      </c>
      <c r="AC40" s="217"/>
      <c r="AD40" s="217"/>
      <c r="AE40" s="217"/>
      <c r="AF40" s="215">
        <f t="shared" si="0"/>
        <v>0</v>
      </c>
    </row>
    <row r="41" spans="1:32">
      <c r="A41" s="325">
        <f t="shared" si="1"/>
        <v>28</v>
      </c>
      <c r="B41" s="185"/>
      <c r="C41" s="185"/>
      <c r="D41" s="185"/>
      <c r="E41" s="237" t="s">
        <v>156</v>
      </c>
      <c r="F41" s="218">
        <f t="shared" ref="F41:S41" si="8">SUM(F36:F40)</f>
        <v>11894667.949999999</v>
      </c>
      <c r="G41" s="218">
        <f t="shared" si="8"/>
        <v>11963742.09</v>
      </c>
      <c r="H41" s="218">
        <f t="shared" si="8"/>
        <v>11861813.92</v>
      </c>
      <c r="I41" s="218">
        <f t="shared" si="8"/>
        <v>12516731.829999998</v>
      </c>
      <c r="J41" s="218">
        <f t="shared" si="8"/>
        <v>12505324.409999998</v>
      </c>
      <c r="K41" s="218">
        <f t="shared" si="8"/>
        <v>12577456.9</v>
      </c>
      <c r="L41" s="218">
        <f t="shared" si="8"/>
        <v>12623160.939999999</v>
      </c>
      <c r="M41" s="218">
        <f t="shared" si="8"/>
        <v>12660574.49</v>
      </c>
      <c r="N41" s="218">
        <f t="shared" si="8"/>
        <v>12754098.799999999</v>
      </c>
      <c r="O41" s="218">
        <f t="shared" si="8"/>
        <v>12840409.66</v>
      </c>
      <c r="P41" s="218">
        <f t="shared" si="8"/>
        <v>12619677.93</v>
      </c>
      <c r="Q41" s="218">
        <f t="shared" si="8"/>
        <v>12664951.899999999</v>
      </c>
      <c r="R41" s="218">
        <f t="shared" si="8"/>
        <v>12573345.32</v>
      </c>
      <c r="S41" s="219">
        <f t="shared" si="8"/>
        <v>12485162.45875</v>
      </c>
      <c r="T41" s="188"/>
      <c r="U41" s="214"/>
      <c r="V41" s="214"/>
      <c r="W41" s="214"/>
      <c r="X41" s="216"/>
      <c r="Y41" s="214"/>
      <c r="Z41" s="214"/>
      <c r="AA41" s="214"/>
      <c r="AB41" s="214"/>
      <c r="AC41" s="217"/>
      <c r="AD41" s="217"/>
      <c r="AE41" s="217"/>
      <c r="AF41" s="215">
        <f t="shared" si="0"/>
        <v>0</v>
      </c>
    </row>
    <row r="42" spans="1:32">
      <c r="A42" s="325">
        <f t="shared" si="1"/>
        <v>29</v>
      </c>
      <c r="B42" s="185"/>
      <c r="C42" s="185"/>
      <c r="D42" s="185"/>
      <c r="E42" s="237"/>
      <c r="F42" s="210"/>
      <c r="G42" s="257"/>
      <c r="H42" s="258"/>
      <c r="I42" s="258"/>
      <c r="J42" s="259"/>
      <c r="K42" s="260"/>
      <c r="L42" s="261"/>
      <c r="M42" s="262"/>
      <c r="N42" s="263"/>
      <c r="O42" s="229"/>
      <c r="P42" s="264"/>
      <c r="Q42" s="265"/>
      <c r="R42" s="210"/>
      <c r="S42" s="228"/>
      <c r="T42" s="188"/>
      <c r="U42" s="214"/>
      <c r="V42" s="214"/>
      <c r="W42" s="214"/>
      <c r="X42" s="216"/>
      <c r="Y42" s="214"/>
      <c r="Z42" s="214"/>
      <c r="AA42" s="214"/>
      <c r="AB42" s="214"/>
      <c r="AC42" s="217"/>
      <c r="AD42" s="217"/>
      <c r="AE42" s="217"/>
      <c r="AF42" s="215">
        <f t="shared" si="0"/>
        <v>0</v>
      </c>
    </row>
    <row r="43" spans="1:32">
      <c r="A43" s="325">
        <f t="shared" si="1"/>
        <v>30</v>
      </c>
      <c r="B43" s="185"/>
      <c r="C43" s="196">
        <v>1310</v>
      </c>
      <c r="D43" s="196">
        <v>2101</v>
      </c>
      <c r="E43" s="237" t="s">
        <v>499</v>
      </c>
      <c r="F43" s="210">
        <v>0</v>
      </c>
      <c r="G43" s="257">
        <v>0</v>
      </c>
      <c r="H43" s="258">
        <v>0</v>
      </c>
      <c r="I43" s="258">
        <v>0</v>
      </c>
      <c r="J43" s="259">
        <v>0</v>
      </c>
      <c r="K43" s="260">
        <v>0</v>
      </c>
      <c r="L43" s="261">
        <v>0</v>
      </c>
      <c r="M43" s="262">
        <v>0</v>
      </c>
      <c r="N43" s="263">
        <v>185991.95</v>
      </c>
      <c r="O43" s="229">
        <v>0</v>
      </c>
      <c r="P43" s="264">
        <v>0</v>
      </c>
      <c r="Q43" s="265">
        <v>330096.89</v>
      </c>
      <c r="R43" s="210">
        <v>0</v>
      </c>
      <c r="S43" s="211">
        <f t="shared" ref="S43:S54" si="9">((F43+R43)+((G43+H43+I43+J43+K43+L43+M43+N43+O43+P43+Q43)*2))/24</f>
        <v>43007.403333333335</v>
      </c>
      <c r="T43" s="188"/>
      <c r="U43" s="214">
        <f t="shared" ref="U43:U55" si="10">+S43</f>
        <v>43007.403333333335</v>
      </c>
      <c r="V43" s="214"/>
      <c r="W43" s="214"/>
      <c r="X43" s="216"/>
      <c r="Y43" s="214"/>
      <c r="Z43" s="214"/>
      <c r="AA43" s="214"/>
      <c r="AB43" s="214"/>
      <c r="AC43" s="217"/>
      <c r="AD43" s="266">
        <f>+S43</f>
        <v>43007.403333333335</v>
      </c>
      <c r="AE43" s="217"/>
      <c r="AF43" s="215">
        <f t="shared" si="0"/>
        <v>0</v>
      </c>
    </row>
    <row r="44" spans="1:32">
      <c r="A44" s="325">
        <f t="shared" si="1"/>
        <v>31</v>
      </c>
      <c r="B44" s="208" t="s">
        <v>494</v>
      </c>
      <c r="C44" s="208" t="s">
        <v>157</v>
      </c>
      <c r="D44" s="208" t="s">
        <v>500</v>
      </c>
      <c r="E44" s="209" t="s">
        <v>501</v>
      </c>
      <c r="F44" s="210">
        <v>1038440.97</v>
      </c>
      <c r="G44" s="210">
        <v>1891923.36</v>
      </c>
      <c r="H44" s="210">
        <v>1866613.08</v>
      </c>
      <c r="I44" s="210">
        <v>1253479.17</v>
      </c>
      <c r="J44" s="210">
        <v>1478154.04</v>
      </c>
      <c r="K44" s="210">
        <v>731492.4</v>
      </c>
      <c r="L44" s="210">
        <v>462315.82</v>
      </c>
      <c r="M44" s="210">
        <v>685838.07</v>
      </c>
      <c r="N44" s="210">
        <v>274269.96000000002</v>
      </c>
      <c r="O44" s="210">
        <v>358037.77</v>
      </c>
      <c r="P44" s="210">
        <v>597121.24</v>
      </c>
      <c r="Q44" s="210">
        <v>565043.81999999995</v>
      </c>
      <c r="R44" s="210">
        <v>2550120.08</v>
      </c>
      <c r="S44" s="211">
        <f t="shared" si="9"/>
        <v>996547.43791666685</v>
      </c>
      <c r="T44" s="188"/>
      <c r="U44" s="214">
        <f t="shared" si="10"/>
        <v>996547.43791666685</v>
      </c>
      <c r="V44" s="214"/>
      <c r="W44" s="214"/>
      <c r="X44" s="216"/>
      <c r="Y44" s="214"/>
      <c r="Z44" s="214"/>
      <c r="AA44" s="214"/>
      <c r="AB44" s="214"/>
      <c r="AC44" s="217"/>
      <c r="AD44" s="266">
        <f t="shared" ref="AD44:AD55" si="11">+U44</f>
        <v>996547.43791666685</v>
      </c>
      <c r="AE44" s="217"/>
      <c r="AF44" s="215">
        <f t="shared" si="0"/>
        <v>0</v>
      </c>
    </row>
    <row r="45" spans="1:32">
      <c r="A45" s="325">
        <f t="shared" si="1"/>
        <v>32</v>
      </c>
      <c r="B45" s="208" t="s">
        <v>494</v>
      </c>
      <c r="C45" s="208" t="s">
        <v>157</v>
      </c>
      <c r="D45" s="208" t="s">
        <v>502</v>
      </c>
      <c r="E45" s="209" t="s">
        <v>503</v>
      </c>
      <c r="F45" s="210">
        <v>-996174.58</v>
      </c>
      <c r="G45" s="210">
        <v>-873910.08</v>
      </c>
      <c r="H45" s="210">
        <v>-801677.63</v>
      </c>
      <c r="I45" s="210">
        <v>-556051.32999999996</v>
      </c>
      <c r="J45" s="210">
        <v>-1860384.61</v>
      </c>
      <c r="K45" s="210">
        <v>-665615.02</v>
      </c>
      <c r="L45" s="210">
        <v>-571152.13</v>
      </c>
      <c r="M45" s="210">
        <v>-1188666.55</v>
      </c>
      <c r="N45" s="210">
        <v>-677981.84</v>
      </c>
      <c r="O45" s="210">
        <v>-658744.56000000006</v>
      </c>
      <c r="P45" s="210">
        <v>-715759.62</v>
      </c>
      <c r="Q45" s="210">
        <v>-899415.71</v>
      </c>
      <c r="R45" s="210">
        <v>-819556.52</v>
      </c>
      <c r="S45" s="211">
        <f t="shared" si="9"/>
        <v>-864768.71916666662</v>
      </c>
      <c r="T45" s="188"/>
      <c r="U45" s="214">
        <f t="shared" si="10"/>
        <v>-864768.71916666662</v>
      </c>
      <c r="V45" s="214"/>
      <c r="W45" s="214"/>
      <c r="X45" s="216"/>
      <c r="Y45" s="214"/>
      <c r="Z45" s="214"/>
      <c r="AA45" s="214"/>
      <c r="AB45" s="214"/>
      <c r="AC45" s="217"/>
      <c r="AD45" s="266">
        <f t="shared" si="11"/>
        <v>-864768.71916666662</v>
      </c>
      <c r="AE45" s="217"/>
      <c r="AF45" s="215">
        <f t="shared" si="0"/>
        <v>0</v>
      </c>
    </row>
    <row r="46" spans="1:32">
      <c r="A46" s="325">
        <f t="shared" si="1"/>
        <v>33</v>
      </c>
      <c r="B46" s="208" t="s">
        <v>494</v>
      </c>
      <c r="C46" s="208" t="s">
        <v>157</v>
      </c>
      <c r="D46" s="208" t="s">
        <v>504</v>
      </c>
      <c r="E46" s="209" t="s">
        <v>505</v>
      </c>
      <c r="F46" s="210">
        <v>-4703.6499999999996</v>
      </c>
      <c r="G46" s="210">
        <v>-2145.94</v>
      </c>
      <c r="H46" s="210">
        <v>-115189.4</v>
      </c>
      <c r="I46" s="210">
        <v>-5149.8700000000099</v>
      </c>
      <c r="J46" s="210">
        <v>-13832.28</v>
      </c>
      <c r="K46" s="210">
        <v>-20337.62</v>
      </c>
      <c r="L46" s="210">
        <v>-1925.00000000001</v>
      </c>
      <c r="M46" s="210">
        <v>-11833.97</v>
      </c>
      <c r="N46" s="210">
        <v>-2300.00000000001</v>
      </c>
      <c r="O46" s="210">
        <v>-2150.00000000001</v>
      </c>
      <c r="P46" s="210">
        <v>-1400.00000000001</v>
      </c>
      <c r="Q46" s="210">
        <v>-725.00000000001103</v>
      </c>
      <c r="R46" s="210">
        <v>-500.00000000001103</v>
      </c>
      <c r="S46" s="211">
        <f t="shared" si="9"/>
        <v>-14965.908750000002</v>
      </c>
      <c r="T46" s="188"/>
      <c r="U46" s="214">
        <f t="shared" si="10"/>
        <v>-14965.908750000002</v>
      </c>
      <c r="V46" s="214"/>
      <c r="W46" s="214"/>
      <c r="X46" s="216"/>
      <c r="Y46" s="214"/>
      <c r="Z46" s="214"/>
      <c r="AA46" s="214"/>
      <c r="AB46" s="214"/>
      <c r="AC46" s="217"/>
      <c r="AD46" s="266">
        <f t="shared" si="11"/>
        <v>-14965.908750000002</v>
      </c>
      <c r="AE46" s="217"/>
      <c r="AF46" s="215">
        <f t="shared" si="0"/>
        <v>0</v>
      </c>
    </row>
    <row r="47" spans="1:32" s="267" customFormat="1">
      <c r="A47" s="325">
        <f t="shared" si="1"/>
        <v>34</v>
      </c>
      <c r="B47" s="208" t="s">
        <v>494</v>
      </c>
      <c r="C47" s="208" t="s">
        <v>157</v>
      </c>
      <c r="D47" s="208" t="s">
        <v>506</v>
      </c>
      <c r="E47" s="209" t="s">
        <v>507</v>
      </c>
      <c r="F47" s="210">
        <v>2689567.34</v>
      </c>
      <c r="G47" s="210">
        <v>898854.94</v>
      </c>
      <c r="H47" s="210">
        <v>887580.26</v>
      </c>
      <c r="I47" s="210">
        <v>1780809.56</v>
      </c>
      <c r="J47" s="210">
        <v>504898.6</v>
      </c>
      <c r="K47" s="210">
        <v>510216.49</v>
      </c>
      <c r="L47" s="210">
        <v>1255939.2</v>
      </c>
      <c r="M47" s="210">
        <v>662785.5</v>
      </c>
      <c r="N47" s="210">
        <v>220019.93</v>
      </c>
      <c r="O47" s="210">
        <v>2048746.17</v>
      </c>
      <c r="P47" s="210">
        <v>5000.0000000002301</v>
      </c>
      <c r="Q47" s="210">
        <v>5000.0000000002301</v>
      </c>
      <c r="R47" s="210">
        <v>5000.0000000002301</v>
      </c>
      <c r="S47" s="211">
        <f t="shared" si="9"/>
        <v>843927.85999999987</v>
      </c>
      <c r="T47" s="185"/>
      <c r="U47" s="214">
        <f>+S47</f>
        <v>843927.85999999987</v>
      </c>
      <c r="V47" s="214"/>
      <c r="W47" s="214"/>
      <c r="X47" s="216">
        <f>+S47-U47</f>
        <v>0</v>
      </c>
      <c r="Y47" s="214"/>
      <c r="Z47" s="214"/>
      <c r="AA47" s="214"/>
      <c r="AB47" s="214">
        <f>+X47</f>
        <v>0</v>
      </c>
      <c r="AC47" s="217"/>
      <c r="AD47" s="266">
        <f t="shared" si="11"/>
        <v>843927.85999999987</v>
      </c>
      <c r="AE47" s="217"/>
      <c r="AF47" s="215">
        <f t="shared" si="0"/>
        <v>0</v>
      </c>
    </row>
    <row r="48" spans="1:32" s="267" customFormat="1">
      <c r="A48" s="325">
        <f t="shared" si="1"/>
        <v>35</v>
      </c>
      <c r="B48" s="208" t="s">
        <v>494</v>
      </c>
      <c r="C48" s="208" t="s">
        <v>157</v>
      </c>
      <c r="D48" s="208" t="s">
        <v>508</v>
      </c>
      <c r="E48" s="209" t="s">
        <v>509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1468095.37</v>
      </c>
      <c r="S48" s="211">
        <f t="shared" si="9"/>
        <v>61170.640416666669</v>
      </c>
      <c r="T48" s="185"/>
      <c r="U48" s="214">
        <f t="shared" si="10"/>
        <v>61170.640416666669</v>
      </c>
      <c r="V48" s="214"/>
      <c r="W48" s="214"/>
      <c r="X48" s="216"/>
      <c r="Y48" s="214"/>
      <c r="Z48" s="214"/>
      <c r="AA48" s="214"/>
      <c r="AB48" s="214"/>
      <c r="AC48" s="217"/>
      <c r="AD48" s="266">
        <f t="shared" si="11"/>
        <v>61170.640416666669</v>
      </c>
      <c r="AE48" s="217"/>
      <c r="AF48" s="215">
        <f t="shared" si="0"/>
        <v>0</v>
      </c>
    </row>
    <row r="49" spans="1:32">
      <c r="A49" s="325">
        <f t="shared" si="1"/>
        <v>36</v>
      </c>
      <c r="B49" s="208" t="s">
        <v>494</v>
      </c>
      <c r="C49" s="208" t="s">
        <v>159</v>
      </c>
      <c r="D49" s="208" t="s">
        <v>510</v>
      </c>
      <c r="E49" s="209" t="s">
        <v>511</v>
      </c>
      <c r="F49" s="210">
        <v>600</v>
      </c>
      <c r="G49" s="210">
        <v>600</v>
      </c>
      <c r="H49" s="210">
        <v>600</v>
      </c>
      <c r="I49" s="210">
        <v>600</v>
      </c>
      <c r="J49" s="210">
        <v>600</v>
      </c>
      <c r="K49" s="210">
        <v>600</v>
      </c>
      <c r="L49" s="210">
        <v>600</v>
      </c>
      <c r="M49" s="210">
        <v>600</v>
      </c>
      <c r="N49" s="210">
        <v>600</v>
      </c>
      <c r="O49" s="210">
        <v>600</v>
      </c>
      <c r="P49" s="210">
        <v>600</v>
      </c>
      <c r="Q49" s="210">
        <v>600</v>
      </c>
      <c r="R49" s="210">
        <v>600</v>
      </c>
      <c r="S49" s="211">
        <f t="shared" si="9"/>
        <v>600</v>
      </c>
      <c r="T49" s="188"/>
      <c r="U49" s="214">
        <f t="shared" si="10"/>
        <v>600</v>
      </c>
      <c r="V49" s="214"/>
      <c r="W49" s="214"/>
      <c r="X49" s="216"/>
      <c r="Y49" s="214"/>
      <c r="Z49" s="214"/>
      <c r="AA49" s="214"/>
      <c r="AB49" s="214"/>
      <c r="AC49" s="217"/>
      <c r="AD49" s="266">
        <f t="shared" si="11"/>
        <v>600</v>
      </c>
      <c r="AE49" s="217"/>
      <c r="AF49" s="215">
        <f t="shared" si="0"/>
        <v>0</v>
      </c>
    </row>
    <row r="50" spans="1:32">
      <c r="A50" s="325">
        <f t="shared" si="1"/>
        <v>37</v>
      </c>
      <c r="B50" s="208" t="s">
        <v>494</v>
      </c>
      <c r="C50" s="208" t="s">
        <v>159</v>
      </c>
      <c r="D50" s="208" t="s">
        <v>512</v>
      </c>
      <c r="E50" s="209" t="s">
        <v>513</v>
      </c>
      <c r="F50" s="210">
        <v>300</v>
      </c>
      <c r="G50" s="210">
        <v>300</v>
      </c>
      <c r="H50" s="210">
        <v>300</v>
      </c>
      <c r="I50" s="210">
        <v>300</v>
      </c>
      <c r="J50" s="210">
        <v>300</v>
      </c>
      <c r="K50" s="210">
        <v>300</v>
      </c>
      <c r="L50" s="210">
        <v>300</v>
      </c>
      <c r="M50" s="210">
        <v>300</v>
      </c>
      <c r="N50" s="210">
        <v>300</v>
      </c>
      <c r="O50" s="210">
        <v>300</v>
      </c>
      <c r="P50" s="210">
        <v>300</v>
      </c>
      <c r="Q50" s="210">
        <v>300</v>
      </c>
      <c r="R50" s="210">
        <v>300</v>
      </c>
      <c r="S50" s="211">
        <f t="shared" si="9"/>
        <v>300</v>
      </c>
      <c r="T50" s="188"/>
      <c r="U50" s="214">
        <f t="shared" si="10"/>
        <v>300</v>
      </c>
      <c r="V50" s="214"/>
      <c r="W50" s="214"/>
      <c r="X50" s="216"/>
      <c r="Y50" s="214"/>
      <c r="Z50" s="214"/>
      <c r="AA50" s="214"/>
      <c r="AB50" s="214"/>
      <c r="AC50" s="217"/>
      <c r="AD50" s="266">
        <f t="shared" si="11"/>
        <v>300</v>
      </c>
      <c r="AE50" s="217"/>
      <c r="AF50" s="215">
        <f t="shared" si="0"/>
        <v>0</v>
      </c>
    </row>
    <row r="51" spans="1:32">
      <c r="A51" s="325">
        <f t="shared" si="1"/>
        <v>38</v>
      </c>
      <c r="B51" s="208" t="s">
        <v>494</v>
      </c>
      <c r="C51" s="208" t="s">
        <v>159</v>
      </c>
      <c r="D51" s="208" t="s">
        <v>514</v>
      </c>
      <c r="E51" s="209" t="s">
        <v>160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1">
        <f t="shared" si="9"/>
        <v>0</v>
      </c>
      <c r="T51" s="188"/>
      <c r="U51" s="214">
        <f t="shared" si="10"/>
        <v>0</v>
      </c>
      <c r="V51" s="214"/>
      <c r="W51" s="214"/>
      <c r="X51" s="216"/>
      <c r="Y51" s="214"/>
      <c r="Z51" s="214"/>
      <c r="AA51" s="214"/>
      <c r="AB51" s="214"/>
      <c r="AC51" s="217"/>
      <c r="AD51" s="266">
        <f t="shared" si="11"/>
        <v>0</v>
      </c>
      <c r="AE51" s="217"/>
      <c r="AF51" s="215">
        <f t="shared" si="0"/>
        <v>0</v>
      </c>
    </row>
    <row r="52" spans="1:32">
      <c r="A52" s="325">
        <f t="shared" si="1"/>
        <v>39</v>
      </c>
      <c r="B52" s="208" t="s">
        <v>494</v>
      </c>
      <c r="C52" s="208" t="s">
        <v>159</v>
      </c>
      <c r="D52" s="268" t="s">
        <v>515</v>
      </c>
      <c r="E52" s="209" t="s">
        <v>516</v>
      </c>
      <c r="F52" s="210">
        <v>400</v>
      </c>
      <c r="G52" s="210">
        <v>400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1">
        <f t="shared" si="9"/>
        <v>50</v>
      </c>
      <c r="T52" s="188"/>
      <c r="U52" s="214">
        <f t="shared" si="10"/>
        <v>50</v>
      </c>
      <c r="V52" s="214"/>
      <c r="W52" s="214"/>
      <c r="X52" s="216"/>
      <c r="Y52" s="214"/>
      <c r="Z52" s="214"/>
      <c r="AA52" s="214"/>
      <c r="AB52" s="214"/>
      <c r="AC52" s="217"/>
      <c r="AD52" s="266">
        <f t="shared" si="11"/>
        <v>50</v>
      </c>
      <c r="AE52" s="217"/>
      <c r="AF52" s="215">
        <f t="shared" si="0"/>
        <v>0</v>
      </c>
    </row>
    <row r="53" spans="1:32">
      <c r="A53" s="325">
        <f t="shared" si="1"/>
        <v>40</v>
      </c>
      <c r="B53" s="208" t="s">
        <v>494</v>
      </c>
      <c r="C53" s="208" t="s">
        <v>159</v>
      </c>
      <c r="D53" s="208" t="s">
        <v>517</v>
      </c>
      <c r="E53" s="209" t="s">
        <v>518</v>
      </c>
      <c r="F53" s="210">
        <v>250</v>
      </c>
      <c r="G53" s="210">
        <v>250</v>
      </c>
      <c r="H53" s="210">
        <v>250</v>
      </c>
      <c r="I53" s="210">
        <v>250</v>
      </c>
      <c r="J53" s="210">
        <v>250</v>
      </c>
      <c r="K53" s="210">
        <v>250</v>
      </c>
      <c r="L53" s="210">
        <v>250</v>
      </c>
      <c r="M53" s="210">
        <v>250</v>
      </c>
      <c r="N53" s="210">
        <v>250</v>
      </c>
      <c r="O53" s="210">
        <v>250</v>
      </c>
      <c r="P53" s="210">
        <v>250</v>
      </c>
      <c r="Q53" s="210">
        <v>250</v>
      </c>
      <c r="R53" s="210">
        <v>250</v>
      </c>
      <c r="S53" s="211">
        <f t="shared" si="9"/>
        <v>250</v>
      </c>
      <c r="T53" s="188"/>
      <c r="U53" s="214">
        <f t="shared" si="10"/>
        <v>250</v>
      </c>
      <c r="V53" s="214"/>
      <c r="W53" s="214"/>
      <c r="X53" s="216"/>
      <c r="Y53" s="214"/>
      <c r="Z53" s="214"/>
      <c r="AA53" s="214"/>
      <c r="AB53" s="214"/>
      <c r="AC53" s="217"/>
      <c r="AD53" s="266">
        <f t="shared" si="11"/>
        <v>250</v>
      </c>
      <c r="AE53" s="217"/>
      <c r="AF53" s="215">
        <f t="shared" si="0"/>
        <v>0</v>
      </c>
    </row>
    <row r="54" spans="1:32">
      <c r="A54" s="325">
        <f t="shared" si="1"/>
        <v>41</v>
      </c>
      <c r="B54" s="208" t="s">
        <v>494</v>
      </c>
      <c r="C54" s="208" t="s">
        <v>159</v>
      </c>
      <c r="D54" s="208" t="s">
        <v>519</v>
      </c>
      <c r="E54" s="209" t="s">
        <v>160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1">
        <f t="shared" si="9"/>
        <v>0</v>
      </c>
      <c r="T54" s="188"/>
      <c r="U54" s="214">
        <f t="shared" si="10"/>
        <v>0</v>
      </c>
      <c r="V54" s="214"/>
      <c r="W54" s="214"/>
      <c r="X54" s="216"/>
      <c r="Y54" s="214"/>
      <c r="Z54" s="214"/>
      <c r="AA54" s="214"/>
      <c r="AB54" s="214"/>
      <c r="AC54" s="217"/>
      <c r="AD54" s="266">
        <f t="shared" si="11"/>
        <v>0</v>
      </c>
      <c r="AE54" s="217"/>
      <c r="AF54" s="215">
        <f t="shared" si="0"/>
        <v>0</v>
      </c>
    </row>
    <row r="55" spans="1:32">
      <c r="A55" s="325">
        <f t="shared" si="1"/>
        <v>42</v>
      </c>
      <c r="B55" s="208" t="s">
        <v>494</v>
      </c>
      <c r="C55" s="208" t="s">
        <v>159</v>
      </c>
      <c r="D55" s="208" t="s">
        <v>520</v>
      </c>
      <c r="E55" s="209" t="s">
        <v>160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11">
        <f>((F55+R55)+((G55+H55+I55+J55+K55+L55+M55+N55+O55+P55+Q55)*2))/24</f>
        <v>0</v>
      </c>
      <c r="T55" s="188"/>
      <c r="U55" s="214">
        <f t="shared" si="10"/>
        <v>0</v>
      </c>
      <c r="V55" s="214"/>
      <c r="W55" s="214"/>
      <c r="X55" s="216"/>
      <c r="Y55" s="214"/>
      <c r="Z55" s="214"/>
      <c r="AA55" s="214"/>
      <c r="AB55" s="214"/>
      <c r="AC55" s="217"/>
      <c r="AD55" s="266">
        <f t="shared" si="11"/>
        <v>0</v>
      </c>
      <c r="AE55" s="217"/>
      <c r="AF55" s="215">
        <f t="shared" si="0"/>
        <v>0</v>
      </c>
    </row>
    <row r="56" spans="1:32">
      <c r="A56" s="325">
        <f t="shared" si="1"/>
        <v>43</v>
      </c>
      <c r="B56" s="185"/>
      <c r="C56" s="185"/>
      <c r="D56" s="185"/>
      <c r="E56" s="237" t="s">
        <v>161</v>
      </c>
      <c r="F56" s="218">
        <f t="shared" ref="F56:Q56" si="12">SUM(F43:F55)</f>
        <v>2728680.08</v>
      </c>
      <c r="G56" s="218">
        <f t="shared" si="12"/>
        <v>1916272.2800000003</v>
      </c>
      <c r="H56" s="218">
        <f t="shared" si="12"/>
        <v>1838476.31</v>
      </c>
      <c r="I56" s="218">
        <f t="shared" si="12"/>
        <v>2474237.5300000003</v>
      </c>
      <c r="J56" s="218">
        <f t="shared" si="12"/>
        <v>109985.74999999988</v>
      </c>
      <c r="K56" s="218">
        <f t="shared" si="12"/>
        <v>556906.25</v>
      </c>
      <c r="L56" s="218">
        <f t="shared" si="12"/>
        <v>1146327.8899999999</v>
      </c>
      <c r="M56" s="218">
        <f t="shared" si="12"/>
        <v>149273.04999999993</v>
      </c>
      <c r="N56" s="218">
        <f t="shared" si="12"/>
        <v>1150.0000000000582</v>
      </c>
      <c r="O56" s="218">
        <f t="shared" si="12"/>
        <v>1747039.38</v>
      </c>
      <c r="P56" s="218">
        <f t="shared" si="12"/>
        <v>-113888.37999999979</v>
      </c>
      <c r="Q56" s="218">
        <f t="shared" si="12"/>
        <v>1150.0000000002192</v>
      </c>
      <c r="R56" s="218">
        <f>SUM(R43:R55)</f>
        <v>3204308.9300000006</v>
      </c>
      <c r="S56" s="219">
        <f>SUM(S43:S55)</f>
        <v>1066118.7137500001</v>
      </c>
      <c r="T56" s="188"/>
      <c r="U56" s="214"/>
      <c r="V56" s="214"/>
      <c r="W56" s="214"/>
      <c r="X56" s="216"/>
      <c r="Y56" s="214"/>
      <c r="Z56" s="214"/>
      <c r="AA56" s="214"/>
      <c r="AB56" s="214"/>
      <c r="AC56" s="217"/>
      <c r="AD56" s="217"/>
      <c r="AE56" s="217"/>
      <c r="AF56" s="215">
        <f t="shared" si="0"/>
        <v>0</v>
      </c>
    </row>
    <row r="57" spans="1:32">
      <c r="A57" s="325">
        <f t="shared" si="1"/>
        <v>44</v>
      </c>
      <c r="B57" s="185"/>
      <c r="C57" s="185"/>
      <c r="D57" s="185"/>
      <c r="E57" s="237"/>
      <c r="F57" s="210"/>
      <c r="G57" s="257"/>
      <c r="H57" s="258"/>
      <c r="I57" s="258"/>
      <c r="J57" s="259"/>
      <c r="K57" s="260"/>
      <c r="L57" s="261"/>
      <c r="M57" s="262"/>
      <c r="N57" s="263"/>
      <c r="O57" s="229"/>
      <c r="P57" s="264"/>
      <c r="Q57" s="265"/>
      <c r="R57" s="210"/>
      <c r="S57" s="228"/>
      <c r="T57" s="188"/>
      <c r="U57" s="214"/>
      <c r="V57" s="214"/>
      <c r="W57" s="214"/>
      <c r="X57" s="216"/>
      <c r="Y57" s="214"/>
      <c r="Z57" s="214"/>
      <c r="AA57" s="214"/>
      <c r="AB57" s="214"/>
      <c r="AC57" s="217"/>
      <c r="AD57" s="217"/>
      <c r="AE57" s="217"/>
      <c r="AF57" s="215">
        <f t="shared" si="0"/>
        <v>0</v>
      </c>
    </row>
    <row r="58" spans="1:32">
      <c r="A58" s="325">
        <f t="shared" si="1"/>
        <v>45</v>
      </c>
      <c r="B58" s="208" t="s">
        <v>494</v>
      </c>
      <c r="C58" s="208" t="s">
        <v>162</v>
      </c>
      <c r="D58" s="208">
        <v>2103</v>
      </c>
      <c r="E58" s="209" t="s">
        <v>163</v>
      </c>
      <c r="F58" s="230">
        <v>0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323765.93</v>
      </c>
      <c r="Q58" s="230">
        <v>197130.52</v>
      </c>
      <c r="R58" s="230">
        <v>0</v>
      </c>
      <c r="S58" s="211">
        <f>((F58+R58)+((G58+H58+I58+J58+K58+L58+M58+N58+O58+P58+Q58)*2))/24</f>
        <v>43408.037499999999</v>
      </c>
      <c r="T58" s="188"/>
      <c r="U58" s="214">
        <f>+S58</f>
        <v>43408.037499999999</v>
      </c>
      <c r="V58" s="214"/>
      <c r="W58" s="214"/>
      <c r="X58" s="216"/>
      <c r="Y58" s="214"/>
      <c r="Z58" s="214"/>
      <c r="AA58" s="214"/>
      <c r="AB58" s="214"/>
      <c r="AC58" s="217"/>
      <c r="AD58" s="269">
        <f>+U58</f>
        <v>43408.037499999999</v>
      </c>
      <c r="AE58" s="217"/>
      <c r="AF58" s="215">
        <f t="shared" si="0"/>
        <v>0</v>
      </c>
    </row>
    <row r="59" spans="1:32">
      <c r="A59" s="325">
        <f t="shared" si="1"/>
        <v>46</v>
      </c>
      <c r="B59" s="185"/>
      <c r="C59" s="185"/>
      <c r="D59" s="185"/>
      <c r="E59" s="237" t="s">
        <v>164</v>
      </c>
      <c r="F59" s="218">
        <f t="shared" ref="F59:S59" si="13">+F58</f>
        <v>0</v>
      </c>
      <c r="G59" s="218">
        <f t="shared" si="13"/>
        <v>0</v>
      </c>
      <c r="H59" s="218">
        <f t="shared" si="13"/>
        <v>0</v>
      </c>
      <c r="I59" s="218">
        <f t="shared" si="13"/>
        <v>0</v>
      </c>
      <c r="J59" s="218">
        <f t="shared" si="13"/>
        <v>0</v>
      </c>
      <c r="K59" s="218">
        <f t="shared" si="13"/>
        <v>0</v>
      </c>
      <c r="L59" s="218">
        <f t="shared" si="13"/>
        <v>0</v>
      </c>
      <c r="M59" s="218">
        <f t="shared" si="13"/>
        <v>0</v>
      </c>
      <c r="N59" s="218">
        <f t="shared" si="13"/>
        <v>0</v>
      </c>
      <c r="O59" s="218">
        <f t="shared" si="13"/>
        <v>0</v>
      </c>
      <c r="P59" s="218">
        <f t="shared" si="13"/>
        <v>323765.93</v>
      </c>
      <c r="Q59" s="218">
        <f t="shared" si="13"/>
        <v>197130.52</v>
      </c>
      <c r="R59" s="218">
        <f t="shared" si="13"/>
        <v>0</v>
      </c>
      <c r="S59" s="219">
        <f t="shared" si="13"/>
        <v>43408.037499999999</v>
      </c>
      <c r="T59" s="188"/>
      <c r="U59" s="214"/>
      <c r="V59" s="214"/>
      <c r="W59" s="214"/>
      <c r="X59" s="216"/>
      <c r="Y59" s="214"/>
      <c r="Z59" s="214"/>
      <c r="AA59" s="214"/>
      <c r="AB59" s="214"/>
      <c r="AC59" s="217"/>
      <c r="AD59" s="217"/>
      <c r="AE59" s="217"/>
      <c r="AF59" s="215">
        <f t="shared" si="0"/>
        <v>0</v>
      </c>
    </row>
    <row r="60" spans="1:32">
      <c r="A60" s="325">
        <f t="shared" si="1"/>
        <v>47</v>
      </c>
      <c r="B60" s="185"/>
      <c r="C60" s="185"/>
      <c r="D60" s="185"/>
      <c r="E60" s="237"/>
      <c r="F60" s="210"/>
      <c r="G60" s="257"/>
      <c r="H60" s="258"/>
      <c r="I60" s="258"/>
      <c r="J60" s="259"/>
      <c r="K60" s="260"/>
      <c r="L60" s="261"/>
      <c r="M60" s="262"/>
      <c r="N60" s="263"/>
      <c r="O60" s="229"/>
      <c r="P60" s="264"/>
      <c r="Q60" s="265"/>
      <c r="R60" s="210"/>
      <c r="S60" s="228"/>
      <c r="T60" s="188"/>
      <c r="U60" s="214"/>
      <c r="V60" s="214"/>
      <c r="W60" s="214"/>
      <c r="X60" s="216"/>
      <c r="Y60" s="214"/>
      <c r="Z60" s="214"/>
      <c r="AA60" s="214"/>
      <c r="AB60" s="214"/>
      <c r="AC60" s="217"/>
      <c r="AD60" s="217"/>
      <c r="AE60" s="217"/>
      <c r="AF60" s="215">
        <f t="shared" si="0"/>
        <v>0</v>
      </c>
    </row>
    <row r="61" spans="1:32">
      <c r="A61" s="325">
        <f t="shared" si="1"/>
        <v>48</v>
      </c>
      <c r="B61" s="208" t="s">
        <v>494</v>
      </c>
      <c r="C61" s="208" t="s">
        <v>165</v>
      </c>
      <c r="D61" s="208" t="s">
        <v>22</v>
      </c>
      <c r="E61" s="209" t="s">
        <v>521</v>
      </c>
      <c r="F61" s="210">
        <v>-32699.67</v>
      </c>
      <c r="G61" s="210">
        <v>284146.59999999998</v>
      </c>
      <c r="H61" s="210">
        <v>428727.33</v>
      </c>
      <c r="I61" s="210">
        <v>-104115</v>
      </c>
      <c r="J61" s="210">
        <v>654967.05000000005</v>
      </c>
      <c r="K61" s="210">
        <v>39350.070000000203</v>
      </c>
      <c r="L61" s="210">
        <v>45820.140000000203</v>
      </c>
      <c r="M61" s="210">
        <v>55770.240000000202</v>
      </c>
      <c r="N61" s="210">
        <v>36821.320000000203</v>
      </c>
      <c r="O61" s="210">
        <v>-809181.28</v>
      </c>
      <c r="P61" s="210">
        <v>140132.54</v>
      </c>
      <c r="Q61" s="210">
        <v>-33062.399999999798</v>
      </c>
      <c r="R61" s="210">
        <v>945100.14</v>
      </c>
      <c r="S61" s="211">
        <f>((F61+R61)+((G61+H61+I61+J61+K61+L61+M61+N61+O61+P61+Q61)*2))/24</f>
        <v>99631.4037500001</v>
      </c>
      <c r="T61" s="188"/>
      <c r="U61" s="214">
        <f t="shared" ref="U61:U72" si="14">+S61</f>
        <v>99631.4037500001</v>
      </c>
      <c r="V61" s="214"/>
      <c r="W61" s="214"/>
      <c r="X61" s="216"/>
      <c r="Y61" s="214"/>
      <c r="Z61" s="214"/>
      <c r="AA61" s="214"/>
      <c r="AB61" s="214"/>
      <c r="AC61" s="217"/>
      <c r="AD61" s="266">
        <f t="shared" ref="AD61:AD71" si="15">+U61</f>
        <v>99631.4037500001</v>
      </c>
      <c r="AE61" s="217"/>
      <c r="AF61" s="215">
        <f t="shared" si="0"/>
        <v>0</v>
      </c>
    </row>
    <row r="62" spans="1:32">
      <c r="A62" s="325">
        <f t="shared" si="1"/>
        <v>49</v>
      </c>
      <c r="B62" s="208" t="s">
        <v>522</v>
      </c>
      <c r="C62" s="208" t="s">
        <v>165</v>
      </c>
      <c r="D62" s="208" t="s">
        <v>22</v>
      </c>
      <c r="E62" s="209" t="s">
        <v>523</v>
      </c>
      <c r="F62" s="210">
        <v>2835993.36</v>
      </c>
      <c r="G62" s="210">
        <v>4090258.85</v>
      </c>
      <c r="H62" s="210">
        <v>3097363.41</v>
      </c>
      <c r="I62" s="210">
        <v>3966179.72</v>
      </c>
      <c r="J62" s="210">
        <v>2729190.11</v>
      </c>
      <c r="K62" s="210">
        <v>1507978.1</v>
      </c>
      <c r="L62" s="210">
        <v>838109.84999999905</v>
      </c>
      <c r="M62" s="210">
        <v>209053.75999999899</v>
      </c>
      <c r="N62" s="210">
        <v>-104040.680000001</v>
      </c>
      <c r="O62" s="210">
        <v>-265867.140000001</v>
      </c>
      <c r="P62" s="210">
        <v>53120.499999999403</v>
      </c>
      <c r="Q62" s="210">
        <v>571152.98999999894</v>
      </c>
      <c r="R62" s="210">
        <v>2449138.14</v>
      </c>
      <c r="S62" s="211">
        <f t="shared" ref="S62:S70" si="16">((F62+R62)+((G62+H62+I62+J62+K62+L62+M62+N62+O62+P62+Q62)*2))/24</f>
        <v>1611255.4349999996</v>
      </c>
      <c r="T62" s="188"/>
      <c r="U62" s="214">
        <f t="shared" si="14"/>
        <v>1611255.4349999996</v>
      </c>
      <c r="V62" s="214"/>
      <c r="W62" s="214"/>
      <c r="X62" s="216"/>
      <c r="Y62" s="214"/>
      <c r="Z62" s="214"/>
      <c r="AA62" s="214"/>
      <c r="AB62" s="214"/>
      <c r="AC62" s="217"/>
      <c r="AD62" s="266">
        <f t="shared" si="15"/>
        <v>1611255.4349999996</v>
      </c>
      <c r="AE62" s="217"/>
      <c r="AF62" s="215">
        <f t="shared" si="0"/>
        <v>0</v>
      </c>
    </row>
    <row r="63" spans="1:32">
      <c r="A63" s="325">
        <f t="shared" si="1"/>
        <v>50</v>
      </c>
      <c r="B63" s="208" t="s">
        <v>524</v>
      </c>
      <c r="C63" s="208" t="s">
        <v>165</v>
      </c>
      <c r="D63" s="208" t="s">
        <v>22</v>
      </c>
      <c r="E63" s="209" t="s">
        <v>523</v>
      </c>
      <c r="F63" s="210">
        <v>9640875.9800000004</v>
      </c>
      <c r="G63" s="210">
        <v>15211074.449999999</v>
      </c>
      <c r="H63" s="210">
        <v>12142832.08</v>
      </c>
      <c r="I63" s="210">
        <v>14657314.109999999</v>
      </c>
      <c r="J63" s="210">
        <v>10870701.210000001</v>
      </c>
      <c r="K63" s="210">
        <v>6281840.2000000002</v>
      </c>
      <c r="L63" s="210">
        <v>4086632.3</v>
      </c>
      <c r="M63" s="210">
        <v>1626340.06</v>
      </c>
      <c r="N63" s="210">
        <v>423547.82999999699</v>
      </c>
      <c r="O63" s="210">
        <v>70082.039999997301</v>
      </c>
      <c r="P63" s="210">
        <v>326053.78999999701</v>
      </c>
      <c r="Q63" s="210">
        <v>1819455.15</v>
      </c>
      <c r="R63" s="210">
        <v>7070459.8200000003</v>
      </c>
      <c r="S63" s="211">
        <f t="shared" si="16"/>
        <v>6322628.4266666668</v>
      </c>
      <c r="T63" s="188"/>
      <c r="U63" s="214">
        <f t="shared" si="14"/>
        <v>6322628.4266666668</v>
      </c>
      <c r="V63" s="214"/>
      <c r="W63" s="214"/>
      <c r="X63" s="216"/>
      <c r="Y63" s="214"/>
      <c r="Z63" s="214"/>
      <c r="AA63" s="214"/>
      <c r="AB63" s="214"/>
      <c r="AC63" s="217"/>
      <c r="AD63" s="266">
        <f t="shared" si="15"/>
        <v>6322628.4266666668</v>
      </c>
      <c r="AE63" s="217"/>
      <c r="AF63" s="215">
        <f t="shared" si="0"/>
        <v>0</v>
      </c>
    </row>
    <row r="64" spans="1:32">
      <c r="A64" s="325">
        <f t="shared" si="1"/>
        <v>51</v>
      </c>
      <c r="B64" s="208" t="s">
        <v>522</v>
      </c>
      <c r="C64" s="208" t="s">
        <v>165</v>
      </c>
      <c r="D64" s="208" t="s">
        <v>25</v>
      </c>
      <c r="E64" s="209" t="s">
        <v>525</v>
      </c>
      <c r="F64" s="210">
        <v>-8386.8500000000095</v>
      </c>
      <c r="G64" s="210">
        <v>35640.559999999998</v>
      </c>
      <c r="H64" s="210">
        <v>24896</v>
      </c>
      <c r="I64" s="210">
        <v>183937.79</v>
      </c>
      <c r="J64" s="210">
        <v>47582.27</v>
      </c>
      <c r="K64" s="210">
        <v>30323.85</v>
      </c>
      <c r="L64" s="210">
        <v>18262.11</v>
      </c>
      <c r="M64" s="210">
        <v>58462.66</v>
      </c>
      <c r="N64" s="210">
        <v>23924.43</v>
      </c>
      <c r="O64" s="210">
        <v>50253.01</v>
      </c>
      <c r="P64" s="210">
        <v>21029.56</v>
      </c>
      <c r="Q64" s="210">
        <v>43394.400000000001</v>
      </c>
      <c r="R64" s="210">
        <v>161397.89000000001</v>
      </c>
      <c r="S64" s="211">
        <f t="shared" si="16"/>
        <v>51184.346666666672</v>
      </c>
      <c r="T64" s="188"/>
      <c r="U64" s="214">
        <f t="shared" si="14"/>
        <v>51184.346666666672</v>
      </c>
      <c r="V64" s="214"/>
      <c r="W64" s="214"/>
      <c r="X64" s="216"/>
      <c r="Y64" s="214"/>
      <c r="Z64" s="214"/>
      <c r="AA64" s="214"/>
      <c r="AB64" s="214"/>
      <c r="AC64" s="217"/>
      <c r="AD64" s="266">
        <f t="shared" si="15"/>
        <v>51184.346666666672</v>
      </c>
      <c r="AE64" s="217"/>
      <c r="AF64" s="215">
        <f t="shared" si="0"/>
        <v>0</v>
      </c>
    </row>
    <row r="65" spans="1:32">
      <c r="A65" s="325">
        <f t="shared" si="1"/>
        <v>52</v>
      </c>
      <c r="B65" s="208" t="s">
        <v>524</v>
      </c>
      <c r="C65" s="208" t="s">
        <v>165</v>
      </c>
      <c r="D65" s="208" t="s">
        <v>25</v>
      </c>
      <c r="E65" s="209" t="s">
        <v>525</v>
      </c>
      <c r="F65" s="210">
        <v>113632.21</v>
      </c>
      <c r="G65" s="210">
        <v>97300.26</v>
      </c>
      <c r="H65" s="210">
        <v>405618.96</v>
      </c>
      <c r="I65" s="210">
        <v>231617.08</v>
      </c>
      <c r="J65" s="210">
        <v>352326.3</v>
      </c>
      <c r="K65" s="210">
        <v>76231.600000000006</v>
      </c>
      <c r="L65" s="210">
        <v>235283.31</v>
      </c>
      <c r="M65" s="210">
        <v>9825.9500000000407</v>
      </c>
      <c r="N65" s="210">
        <v>42721.3</v>
      </c>
      <c r="O65" s="210">
        <v>1058551.52</v>
      </c>
      <c r="P65" s="210">
        <v>95859.53</v>
      </c>
      <c r="Q65" s="210">
        <v>389537.99</v>
      </c>
      <c r="R65" s="210">
        <v>150854.79</v>
      </c>
      <c r="S65" s="211">
        <f t="shared" si="16"/>
        <v>260593.10833333331</v>
      </c>
      <c r="T65" s="188"/>
      <c r="U65" s="214">
        <f t="shared" si="14"/>
        <v>260593.10833333331</v>
      </c>
      <c r="V65" s="214"/>
      <c r="W65" s="214"/>
      <c r="X65" s="216"/>
      <c r="Y65" s="214"/>
      <c r="Z65" s="214"/>
      <c r="AA65" s="214"/>
      <c r="AB65" s="214"/>
      <c r="AC65" s="217"/>
      <c r="AD65" s="266">
        <f t="shared" si="15"/>
        <v>260593.10833333331</v>
      </c>
      <c r="AE65" s="217"/>
      <c r="AF65" s="215">
        <f t="shared" si="0"/>
        <v>0</v>
      </c>
    </row>
    <row r="66" spans="1:32">
      <c r="A66" s="325">
        <f t="shared" si="1"/>
        <v>53</v>
      </c>
      <c r="B66" s="208" t="s">
        <v>522</v>
      </c>
      <c r="C66" s="208" t="s">
        <v>165</v>
      </c>
      <c r="D66" s="208" t="s">
        <v>29</v>
      </c>
      <c r="E66" s="209" t="s">
        <v>526</v>
      </c>
      <c r="F66" s="210">
        <v>1256279.2</v>
      </c>
      <c r="G66" s="210">
        <v>949324.88</v>
      </c>
      <c r="H66" s="210">
        <v>860646.37</v>
      </c>
      <c r="I66" s="210">
        <v>692162.99</v>
      </c>
      <c r="J66" s="210">
        <v>681410.04</v>
      </c>
      <c r="K66" s="210">
        <v>796488.24</v>
      </c>
      <c r="L66" s="210">
        <v>973382.76</v>
      </c>
      <c r="M66" s="210">
        <v>1186726.51</v>
      </c>
      <c r="N66" s="210">
        <v>1406361.31</v>
      </c>
      <c r="O66" s="210">
        <v>1607889.07</v>
      </c>
      <c r="P66" s="210">
        <v>1768131.37</v>
      </c>
      <c r="Q66" s="210">
        <v>1767276.97</v>
      </c>
      <c r="R66" s="210">
        <v>1518612.94</v>
      </c>
      <c r="S66" s="211">
        <f t="shared" si="16"/>
        <v>1173103.8816666666</v>
      </c>
      <c r="T66" s="188"/>
      <c r="U66" s="214">
        <f t="shared" si="14"/>
        <v>1173103.8816666666</v>
      </c>
      <c r="V66" s="214"/>
      <c r="W66" s="214"/>
      <c r="X66" s="216"/>
      <c r="Y66" s="214"/>
      <c r="Z66" s="214"/>
      <c r="AA66" s="214"/>
      <c r="AB66" s="214"/>
      <c r="AC66" s="217"/>
      <c r="AD66" s="266">
        <f t="shared" si="15"/>
        <v>1173103.8816666666</v>
      </c>
      <c r="AE66" s="217"/>
      <c r="AF66" s="215">
        <f t="shared" si="0"/>
        <v>0</v>
      </c>
    </row>
    <row r="67" spans="1:32">
      <c r="A67" s="325">
        <f t="shared" si="1"/>
        <v>54</v>
      </c>
      <c r="B67" s="208" t="s">
        <v>524</v>
      </c>
      <c r="C67" s="208" t="s">
        <v>165</v>
      </c>
      <c r="D67" s="208" t="s">
        <v>29</v>
      </c>
      <c r="E67" s="209" t="s">
        <v>526</v>
      </c>
      <c r="F67" s="210">
        <v>4254314.09</v>
      </c>
      <c r="G67" s="210">
        <v>2993607.32</v>
      </c>
      <c r="H67" s="210">
        <v>2514876.98</v>
      </c>
      <c r="I67" s="210">
        <v>2017059.67</v>
      </c>
      <c r="J67" s="210">
        <v>1920120.96</v>
      </c>
      <c r="K67" s="210">
        <v>2201078.2799999998</v>
      </c>
      <c r="L67" s="210">
        <v>2678159.34</v>
      </c>
      <c r="M67" s="210">
        <v>3385501.36</v>
      </c>
      <c r="N67" s="210">
        <v>4123740.92</v>
      </c>
      <c r="O67" s="210">
        <v>4879511.5</v>
      </c>
      <c r="P67" s="210">
        <v>5690834.7599999998</v>
      </c>
      <c r="Q67" s="210">
        <v>5972637.8499999996</v>
      </c>
      <c r="R67" s="210">
        <v>5330310.5</v>
      </c>
      <c r="S67" s="211">
        <f t="shared" si="16"/>
        <v>3597453.4362499998</v>
      </c>
      <c r="T67" s="188"/>
      <c r="U67" s="214">
        <f t="shared" si="14"/>
        <v>3597453.4362499998</v>
      </c>
      <c r="V67" s="214"/>
      <c r="W67" s="214"/>
      <c r="X67" s="216"/>
      <c r="Y67" s="214"/>
      <c r="Z67" s="214"/>
      <c r="AA67" s="214"/>
      <c r="AB67" s="214"/>
      <c r="AC67" s="217"/>
      <c r="AD67" s="266">
        <f t="shared" si="15"/>
        <v>3597453.4362499998</v>
      </c>
      <c r="AE67" s="217"/>
      <c r="AF67" s="215">
        <f t="shared" si="0"/>
        <v>0</v>
      </c>
    </row>
    <row r="68" spans="1:32">
      <c r="A68" s="325">
        <f t="shared" si="1"/>
        <v>55</v>
      </c>
      <c r="B68" s="208" t="s">
        <v>494</v>
      </c>
      <c r="C68" s="208" t="s">
        <v>166</v>
      </c>
      <c r="D68" s="208" t="s">
        <v>527</v>
      </c>
      <c r="E68" s="209" t="s">
        <v>528</v>
      </c>
      <c r="F68" s="210">
        <v>139413.53</v>
      </c>
      <c r="G68" s="210">
        <v>146253.79</v>
      </c>
      <c r="H68" s="210">
        <v>177095.55</v>
      </c>
      <c r="I68" s="210">
        <v>1500323.46</v>
      </c>
      <c r="J68" s="210">
        <v>199216.04</v>
      </c>
      <c r="K68" s="210">
        <v>429255.56</v>
      </c>
      <c r="L68" s="210">
        <v>296036.5</v>
      </c>
      <c r="M68" s="210">
        <v>286762.89</v>
      </c>
      <c r="N68" s="210">
        <v>1296809.08</v>
      </c>
      <c r="O68" s="210">
        <v>518771.56</v>
      </c>
      <c r="P68" s="210">
        <v>1815453.45</v>
      </c>
      <c r="Q68" s="210">
        <v>805976.77</v>
      </c>
      <c r="R68" s="210">
        <v>1902279.41</v>
      </c>
      <c r="S68" s="211">
        <f t="shared" si="16"/>
        <v>707733.42666666675</v>
      </c>
      <c r="T68" s="188"/>
      <c r="U68" s="214">
        <f t="shared" si="14"/>
        <v>707733.42666666675</v>
      </c>
      <c r="V68" s="214"/>
      <c r="W68" s="214"/>
      <c r="X68" s="216"/>
      <c r="Y68" s="214"/>
      <c r="Z68" s="214"/>
      <c r="AA68" s="214"/>
      <c r="AB68" s="214"/>
      <c r="AC68" s="217"/>
      <c r="AD68" s="266">
        <f t="shared" si="15"/>
        <v>707733.42666666675</v>
      </c>
      <c r="AE68" s="217"/>
      <c r="AF68" s="215">
        <f t="shared" si="0"/>
        <v>0</v>
      </c>
    </row>
    <row r="69" spans="1:32">
      <c r="A69" s="325">
        <f t="shared" si="1"/>
        <v>56</v>
      </c>
      <c r="B69" s="208" t="s">
        <v>494</v>
      </c>
      <c r="C69" s="208" t="s">
        <v>166</v>
      </c>
      <c r="D69" s="208" t="s">
        <v>222</v>
      </c>
      <c r="E69" s="209" t="s">
        <v>529</v>
      </c>
      <c r="F69" s="210">
        <v>15</v>
      </c>
      <c r="G69" s="210">
        <v>0</v>
      </c>
      <c r="H69" s="210">
        <v>0</v>
      </c>
      <c r="I69" s="210">
        <v>0</v>
      </c>
      <c r="J69" s="210">
        <v>0</v>
      </c>
      <c r="K69" s="210">
        <v>-10030.18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17.760000000000002</v>
      </c>
      <c r="R69" s="210">
        <v>0</v>
      </c>
      <c r="S69" s="211">
        <f>((F69+R69)+((G69+H69+I69+J69+K69+L69+M69+N69+O69+P69+Q69)*2))/24</f>
        <v>-833.74333333333334</v>
      </c>
      <c r="T69" s="188"/>
      <c r="U69" s="214">
        <f t="shared" si="14"/>
        <v>-833.74333333333334</v>
      </c>
      <c r="V69" s="214"/>
      <c r="W69" s="214"/>
      <c r="X69" s="216"/>
      <c r="Y69" s="214"/>
      <c r="Z69" s="214"/>
      <c r="AA69" s="214"/>
      <c r="AB69" s="214"/>
      <c r="AC69" s="217"/>
      <c r="AD69" s="266">
        <f t="shared" si="15"/>
        <v>-833.74333333333334</v>
      </c>
      <c r="AE69" s="217"/>
      <c r="AF69" s="215">
        <f t="shared" si="0"/>
        <v>0</v>
      </c>
    </row>
    <row r="70" spans="1:32">
      <c r="A70" s="325">
        <f t="shared" si="1"/>
        <v>57</v>
      </c>
      <c r="B70" s="208" t="s">
        <v>494</v>
      </c>
      <c r="C70" s="208" t="s">
        <v>166</v>
      </c>
      <c r="D70" s="208" t="s">
        <v>256</v>
      </c>
      <c r="E70" s="209" t="s">
        <v>530</v>
      </c>
      <c r="F70" s="210">
        <v>370.83</v>
      </c>
      <c r="G70" s="210">
        <v>288.22000000000003</v>
      </c>
      <c r="H70" s="210">
        <v>190.62</v>
      </c>
      <c r="I70" s="210">
        <v>484.82</v>
      </c>
      <c r="J70" s="210">
        <v>346.5</v>
      </c>
      <c r="K70" s="210">
        <v>368.46</v>
      </c>
      <c r="L70" s="210">
        <v>228.98</v>
      </c>
      <c r="M70" s="210">
        <v>27619.9</v>
      </c>
      <c r="N70" s="210">
        <v>11302.74</v>
      </c>
      <c r="O70" s="210">
        <v>362.51999999999902</v>
      </c>
      <c r="P70" s="210">
        <v>400.83999999999901</v>
      </c>
      <c r="Q70" s="210">
        <v>417.43999999999897</v>
      </c>
      <c r="R70" s="210">
        <v>359.95999999999901</v>
      </c>
      <c r="S70" s="211">
        <f t="shared" si="16"/>
        <v>3531.3695833333327</v>
      </c>
      <c r="T70" s="188"/>
      <c r="U70" s="214">
        <f t="shared" si="14"/>
        <v>3531.3695833333327</v>
      </c>
      <c r="V70" s="214"/>
      <c r="W70" s="214"/>
      <c r="X70" s="216"/>
      <c r="Y70" s="214"/>
      <c r="Z70" s="214"/>
      <c r="AA70" s="214"/>
      <c r="AB70" s="214"/>
      <c r="AC70" s="217"/>
      <c r="AD70" s="266">
        <f t="shared" si="15"/>
        <v>3531.3695833333327</v>
      </c>
      <c r="AE70" s="217"/>
      <c r="AF70" s="215">
        <f t="shared" si="0"/>
        <v>0</v>
      </c>
    </row>
    <row r="71" spans="1:32">
      <c r="A71" s="325">
        <f t="shared" si="1"/>
        <v>58</v>
      </c>
      <c r="B71" s="208" t="s">
        <v>494</v>
      </c>
      <c r="C71" s="208" t="s">
        <v>166</v>
      </c>
      <c r="D71" s="208" t="s">
        <v>209</v>
      </c>
      <c r="E71" s="209" t="s">
        <v>531</v>
      </c>
      <c r="F71" s="210">
        <v>2115987.9</v>
      </c>
      <c r="G71" s="210">
        <v>2177234.81</v>
      </c>
      <c r="H71" s="210">
        <v>1837716.61</v>
      </c>
      <c r="I71" s="210">
        <v>1886078.7</v>
      </c>
      <c r="J71" s="210">
        <v>1935681</v>
      </c>
      <c r="K71" s="210">
        <v>1984043.09</v>
      </c>
      <c r="L71" s="210">
        <v>2035189.96</v>
      </c>
      <c r="M71" s="210">
        <v>2083604.36</v>
      </c>
      <c r="N71" s="210">
        <v>2131966.4500000002</v>
      </c>
      <c r="O71" s="210">
        <v>2180328.54</v>
      </c>
      <c r="P71" s="210">
        <v>2228832.44</v>
      </c>
      <c r="Q71" s="210">
        <v>2277316.44</v>
      </c>
      <c r="R71" s="210">
        <v>257648.3</v>
      </c>
      <c r="S71" s="211">
        <f>((F71+R71)+((G71+H71+I71+J71+K71+L71+M71+N71+O71+P71+Q71)*2))/24</f>
        <v>1995400.8750000002</v>
      </c>
      <c r="T71" s="188"/>
      <c r="U71" s="214">
        <f t="shared" si="14"/>
        <v>1995400.8750000002</v>
      </c>
      <c r="V71" s="214"/>
      <c r="W71" s="214"/>
      <c r="X71" s="216"/>
      <c r="Y71" s="214"/>
      <c r="Z71" s="214"/>
      <c r="AA71" s="214"/>
      <c r="AB71" s="214"/>
      <c r="AC71" s="217"/>
      <c r="AD71" s="266">
        <f t="shared" si="15"/>
        <v>1995400.8750000002</v>
      </c>
      <c r="AE71" s="217"/>
      <c r="AF71" s="215">
        <f t="shared" si="0"/>
        <v>0</v>
      </c>
    </row>
    <row r="72" spans="1:32">
      <c r="A72" s="325">
        <f t="shared" si="1"/>
        <v>59</v>
      </c>
      <c r="B72" s="208" t="s">
        <v>494</v>
      </c>
      <c r="C72" s="208" t="s">
        <v>167</v>
      </c>
      <c r="D72" s="208"/>
      <c r="E72" s="209" t="s">
        <v>168</v>
      </c>
      <c r="F72" s="230">
        <v>0</v>
      </c>
      <c r="G72" s="230">
        <v>0</v>
      </c>
      <c r="H72" s="230">
        <v>0</v>
      </c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230">
        <v>0</v>
      </c>
      <c r="S72" s="236">
        <f>((F72+R72)+((G72+H72+I72+J72+K72+L72+M72+N72+O72+P72+Q72)*2))/24</f>
        <v>0</v>
      </c>
      <c r="T72" s="188"/>
      <c r="U72" s="214">
        <f t="shared" si="14"/>
        <v>0</v>
      </c>
      <c r="V72" s="214"/>
      <c r="W72" s="214"/>
      <c r="X72" s="216"/>
      <c r="Y72" s="214"/>
      <c r="Z72" s="214"/>
      <c r="AA72" s="214"/>
      <c r="AB72" s="214"/>
      <c r="AC72" s="217"/>
      <c r="AD72" s="217"/>
      <c r="AE72" s="217"/>
      <c r="AF72" s="215">
        <f t="shared" si="0"/>
        <v>0</v>
      </c>
    </row>
    <row r="73" spans="1:32">
      <c r="A73" s="325">
        <f t="shared" si="1"/>
        <v>60</v>
      </c>
      <c r="B73" s="185"/>
      <c r="C73" s="185"/>
      <c r="D73" s="185"/>
      <c r="E73" s="237" t="s">
        <v>169</v>
      </c>
      <c r="F73" s="210">
        <f>SUM(F61:F72)</f>
        <v>20315795.579999998</v>
      </c>
      <c r="G73" s="210">
        <f t="shared" ref="G73:S73" si="17">SUM(G61:G72)</f>
        <v>25985129.739999995</v>
      </c>
      <c r="H73" s="210">
        <f t="shared" si="17"/>
        <v>21489963.910000004</v>
      </c>
      <c r="I73" s="210">
        <f t="shared" si="17"/>
        <v>25031043.339999992</v>
      </c>
      <c r="J73" s="210">
        <f t="shared" si="17"/>
        <v>19391541.48</v>
      </c>
      <c r="K73" s="210">
        <f t="shared" si="17"/>
        <v>13336927.270000001</v>
      </c>
      <c r="L73" s="210">
        <f t="shared" si="17"/>
        <v>11207105.25</v>
      </c>
      <c r="M73" s="210">
        <f t="shared" si="17"/>
        <v>8929667.6899999995</v>
      </c>
      <c r="N73" s="210">
        <f t="shared" si="17"/>
        <v>9393154.6999999955</v>
      </c>
      <c r="O73" s="210">
        <f t="shared" si="17"/>
        <v>9290701.3399999961</v>
      </c>
      <c r="P73" s="210">
        <f t="shared" si="17"/>
        <v>12139848.779999996</v>
      </c>
      <c r="Q73" s="210">
        <f t="shared" si="17"/>
        <v>13614121.359999998</v>
      </c>
      <c r="R73" s="210">
        <f t="shared" si="17"/>
        <v>19786161.890000001</v>
      </c>
      <c r="S73" s="211">
        <f t="shared" si="17"/>
        <v>15821681.966249999</v>
      </c>
      <c r="T73" s="188"/>
      <c r="U73" s="214"/>
      <c r="V73" s="214"/>
      <c r="W73" s="214"/>
      <c r="X73" s="216"/>
      <c r="Y73" s="214"/>
      <c r="Z73" s="214"/>
      <c r="AA73" s="214"/>
      <c r="AB73" s="214"/>
      <c r="AC73" s="217"/>
      <c r="AD73" s="217"/>
      <c r="AE73" s="217"/>
      <c r="AF73" s="215">
        <f t="shared" si="0"/>
        <v>0</v>
      </c>
    </row>
    <row r="74" spans="1:32">
      <c r="A74" s="325">
        <f t="shared" si="1"/>
        <v>61</v>
      </c>
      <c r="B74" s="185"/>
      <c r="C74" s="185"/>
      <c r="D74" s="185"/>
      <c r="E74" s="237" t="s">
        <v>170</v>
      </c>
      <c r="F74" s="210"/>
      <c r="G74" s="257"/>
      <c r="H74" s="258"/>
      <c r="I74" s="258"/>
      <c r="J74" s="259"/>
      <c r="K74" s="260"/>
      <c r="L74" s="261"/>
      <c r="M74" s="262"/>
      <c r="N74" s="263"/>
      <c r="O74" s="229"/>
      <c r="P74" s="264"/>
      <c r="Q74" s="265"/>
      <c r="R74" s="210"/>
      <c r="S74" s="228"/>
      <c r="T74" s="188"/>
      <c r="U74" s="214"/>
      <c r="V74" s="214"/>
      <c r="W74" s="214"/>
      <c r="X74" s="216"/>
      <c r="Y74" s="214"/>
      <c r="Z74" s="214"/>
      <c r="AA74" s="214"/>
      <c r="AB74" s="214"/>
      <c r="AC74" s="217"/>
      <c r="AD74" s="217"/>
      <c r="AE74" s="217"/>
      <c r="AF74" s="215">
        <f t="shared" si="0"/>
        <v>0</v>
      </c>
    </row>
    <row r="75" spans="1:32">
      <c r="A75" s="325">
        <f t="shared" si="1"/>
        <v>62</v>
      </c>
      <c r="B75" s="208" t="s">
        <v>494</v>
      </c>
      <c r="C75" s="208" t="s">
        <v>171</v>
      </c>
      <c r="D75" s="208" t="s">
        <v>158</v>
      </c>
      <c r="E75" s="237" t="s">
        <v>172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1">
        <f>((F75+R75)+((G75+H75+I75+J75+K75+L75+M75+N75+O75+P75+Q75)*2))/24</f>
        <v>0</v>
      </c>
      <c r="T75" s="188"/>
      <c r="U75" s="214">
        <f t="shared" ref="U75:U76" si="18">+S75</f>
        <v>0</v>
      </c>
      <c r="V75" s="214"/>
      <c r="W75" s="214"/>
      <c r="X75" s="216"/>
      <c r="Y75" s="214"/>
      <c r="Z75" s="214"/>
      <c r="AA75" s="214"/>
      <c r="AB75" s="214"/>
      <c r="AC75" s="217"/>
      <c r="AD75" s="217"/>
      <c r="AE75" s="217"/>
      <c r="AF75" s="215">
        <f t="shared" si="0"/>
        <v>0</v>
      </c>
    </row>
    <row r="76" spans="1:32">
      <c r="A76" s="325">
        <f t="shared" si="1"/>
        <v>63</v>
      </c>
      <c r="B76" s="208" t="s">
        <v>494</v>
      </c>
      <c r="C76" s="208" t="s">
        <v>171</v>
      </c>
      <c r="D76" s="208" t="s">
        <v>173</v>
      </c>
      <c r="E76" s="237" t="s">
        <v>174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0</v>
      </c>
      <c r="S76" s="211">
        <f>((F76+R76)+((G76+H76+I76+J76+K76+L76+M76+N76+O76+P76+Q76)*2))/24</f>
        <v>0</v>
      </c>
      <c r="T76" s="188"/>
      <c r="U76" s="214">
        <f t="shared" si="18"/>
        <v>0</v>
      </c>
      <c r="V76" s="214"/>
      <c r="W76" s="214"/>
      <c r="X76" s="216"/>
      <c r="Y76" s="214"/>
      <c r="Z76" s="214"/>
      <c r="AA76" s="214"/>
      <c r="AB76" s="214"/>
      <c r="AC76" s="217"/>
      <c r="AD76" s="217"/>
      <c r="AE76" s="217"/>
      <c r="AF76" s="215">
        <f t="shared" si="0"/>
        <v>0</v>
      </c>
    </row>
    <row r="77" spans="1:32">
      <c r="A77" s="325">
        <f t="shared" si="1"/>
        <v>64</v>
      </c>
      <c r="B77" s="185"/>
      <c r="C77" s="185"/>
      <c r="D77" s="185"/>
      <c r="E77" s="237"/>
      <c r="F77" s="210"/>
      <c r="G77" s="257"/>
      <c r="H77" s="258"/>
      <c r="I77" s="258"/>
      <c r="J77" s="259"/>
      <c r="K77" s="260"/>
      <c r="L77" s="261"/>
      <c r="M77" s="262"/>
      <c r="N77" s="263"/>
      <c r="O77" s="229"/>
      <c r="P77" s="264"/>
      <c r="Q77" s="265"/>
      <c r="R77" s="210"/>
      <c r="S77" s="211"/>
      <c r="T77" s="188"/>
      <c r="U77" s="214"/>
      <c r="V77" s="214"/>
      <c r="W77" s="214"/>
      <c r="X77" s="216">
        <f t="shared" ref="X77:X87" si="19">+S77</f>
        <v>0</v>
      </c>
      <c r="Y77" s="214"/>
      <c r="Z77" s="214"/>
      <c r="AA77" s="214"/>
      <c r="AB77" s="214"/>
      <c r="AC77" s="217"/>
      <c r="AD77" s="217"/>
      <c r="AE77" s="217"/>
      <c r="AF77" s="215">
        <f t="shared" si="0"/>
        <v>0</v>
      </c>
    </row>
    <row r="78" spans="1:32">
      <c r="A78" s="325">
        <f t="shared" si="1"/>
        <v>65</v>
      </c>
      <c r="B78" s="208" t="s">
        <v>494</v>
      </c>
      <c r="C78" s="208" t="s">
        <v>175</v>
      </c>
      <c r="D78" s="208" t="s">
        <v>355</v>
      </c>
      <c r="E78" s="237" t="s">
        <v>176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109738.76</v>
      </c>
      <c r="S78" s="211">
        <f t="shared" ref="S78:S87" si="20">((F78+R78)+((G78+H78+I78+J78+K78+L78+M78+N78+O78+P78+Q78)*2))/24</f>
        <v>4572.4483333333328</v>
      </c>
      <c r="T78" s="188"/>
      <c r="U78" s="214"/>
      <c r="V78" s="214"/>
      <c r="W78" s="214"/>
      <c r="X78" s="216">
        <f t="shared" si="19"/>
        <v>4572.4483333333328</v>
      </c>
      <c r="Y78" s="214"/>
      <c r="Z78" s="214"/>
      <c r="AA78" s="214"/>
      <c r="AB78" s="214">
        <f t="shared" ref="AB78:AB87" si="21">+S78</f>
        <v>4572.4483333333328</v>
      </c>
      <c r="AC78" s="217"/>
      <c r="AD78" s="217"/>
      <c r="AE78" s="217"/>
      <c r="AF78" s="215">
        <f t="shared" ref="AF78:AF141" si="22">+U78+V78-AD78</f>
        <v>0</v>
      </c>
    </row>
    <row r="79" spans="1:32">
      <c r="A79" s="325">
        <f t="shared" si="1"/>
        <v>66</v>
      </c>
      <c r="B79" s="208" t="s">
        <v>494</v>
      </c>
      <c r="C79" s="208" t="s">
        <v>175</v>
      </c>
      <c r="D79" s="208" t="s">
        <v>177</v>
      </c>
      <c r="E79" s="237" t="s">
        <v>532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1">
        <f t="shared" si="20"/>
        <v>0</v>
      </c>
      <c r="T79" s="188"/>
      <c r="U79" s="214"/>
      <c r="V79" s="214"/>
      <c r="W79" s="214"/>
      <c r="X79" s="216">
        <f t="shared" si="19"/>
        <v>0</v>
      </c>
      <c r="Y79" s="214"/>
      <c r="Z79" s="214"/>
      <c r="AA79" s="214"/>
      <c r="AB79" s="214">
        <f t="shared" si="21"/>
        <v>0</v>
      </c>
      <c r="AC79" s="217"/>
      <c r="AD79" s="217"/>
      <c r="AE79" s="217"/>
      <c r="AF79" s="215">
        <f t="shared" si="22"/>
        <v>0</v>
      </c>
    </row>
    <row r="80" spans="1:32">
      <c r="A80" s="325">
        <f t="shared" ref="A80:A143" si="23">+A79+1</f>
        <v>67</v>
      </c>
      <c r="B80" s="208" t="s">
        <v>494</v>
      </c>
      <c r="C80" s="208" t="s">
        <v>175</v>
      </c>
      <c r="D80" s="208" t="s">
        <v>179</v>
      </c>
      <c r="E80" s="237" t="s">
        <v>533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0">
        <v>19792.61</v>
      </c>
      <c r="S80" s="211">
        <f t="shared" si="20"/>
        <v>824.69208333333336</v>
      </c>
      <c r="T80" s="188"/>
      <c r="U80" s="214"/>
      <c r="V80" s="214"/>
      <c r="W80" s="214"/>
      <c r="X80" s="216">
        <f t="shared" si="19"/>
        <v>824.69208333333336</v>
      </c>
      <c r="Y80" s="214"/>
      <c r="Z80" s="214"/>
      <c r="AA80" s="214"/>
      <c r="AB80" s="214">
        <f t="shared" si="21"/>
        <v>824.69208333333336</v>
      </c>
      <c r="AC80" s="217"/>
      <c r="AD80" s="217"/>
      <c r="AE80" s="217"/>
      <c r="AF80" s="215">
        <f t="shared" si="22"/>
        <v>0</v>
      </c>
    </row>
    <row r="81" spans="1:32">
      <c r="A81" s="325">
        <f t="shared" si="23"/>
        <v>68</v>
      </c>
      <c r="B81" s="208" t="s">
        <v>494</v>
      </c>
      <c r="C81" s="208" t="s">
        <v>175</v>
      </c>
      <c r="D81" s="208" t="s">
        <v>180</v>
      </c>
      <c r="E81" s="237" t="s">
        <v>181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3300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1">
        <f t="shared" si="20"/>
        <v>275</v>
      </c>
      <c r="T81" s="188"/>
      <c r="U81" s="214"/>
      <c r="V81" s="214"/>
      <c r="W81" s="214"/>
      <c r="X81" s="216">
        <f t="shared" si="19"/>
        <v>275</v>
      </c>
      <c r="Y81" s="214"/>
      <c r="Z81" s="214"/>
      <c r="AA81" s="214"/>
      <c r="AB81" s="214">
        <f t="shared" si="21"/>
        <v>275</v>
      </c>
      <c r="AC81" s="217"/>
      <c r="AD81" s="217"/>
      <c r="AE81" s="217"/>
      <c r="AF81" s="215">
        <f t="shared" si="22"/>
        <v>0</v>
      </c>
    </row>
    <row r="82" spans="1:32">
      <c r="A82" s="325">
        <f t="shared" si="23"/>
        <v>69</v>
      </c>
      <c r="B82" s="208" t="s">
        <v>494</v>
      </c>
      <c r="C82" s="208" t="s">
        <v>175</v>
      </c>
      <c r="D82" s="208" t="s">
        <v>182</v>
      </c>
      <c r="E82" s="237" t="s">
        <v>183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1">
        <f t="shared" si="20"/>
        <v>0</v>
      </c>
      <c r="T82" s="188"/>
      <c r="U82" s="214"/>
      <c r="V82" s="214"/>
      <c r="W82" s="214"/>
      <c r="X82" s="216">
        <f t="shared" si="19"/>
        <v>0</v>
      </c>
      <c r="Y82" s="214"/>
      <c r="Z82" s="214"/>
      <c r="AA82" s="214"/>
      <c r="AB82" s="214">
        <f t="shared" si="21"/>
        <v>0</v>
      </c>
      <c r="AC82" s="217"/>
      <c r="AD82" s="217"/>
      <c r="AE82" s="217"/>
      <c r="AF82" s="215">
        <f t="shared" si="22"/>
        <v>0</v>
      </c>
    </row>
    <row r="83" spans="1:32">
      <c r="A83" s="325">
        <f t="shared" si="23"/>
        <v>70</v>
      </c>
      <c r="B83" s="208" t="s">
        <v>494</v>
      </c>
      <c r="C83" s="208" t="s">
        <v>175</v>
      </c>
      <c r="D83" s="208" t="s">
        <v>184</v>
      </c>
      <c r="E83" s="237" t="s">
        <v>185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1">
        <f t="shared" si="20"/>
        <v>0</v>
      </c>
      <c r="T83" s="188"/>
      <c r="U83" s="214"/>
      <c r="V83" s="214"/>
      <c r="W83" s="214"/>
      <c r="X83" s="216">
        <f t="shared" si="19"/>
        <v>0</v>
      </c>
      <c r="Y83" s="214"/>
      <c r="Z83" s="214"/>
      <c r="AA83" s="214"/>
      <c r="AB83" s="214">
        <f t="shared" si="21"/>
        <v>0</v>
      </c>
      <c r="AC83" s="217"/>
      <c r="AD83" s="217"/>
      <c r="AE83" s="217"/>
      <c r="AF83" s="215">
        <f t="shared" si="22"/>
        <v>0</v>
      </c>
    </row>
    <row r="84" spans="1:32">
      <c r="A84" s="325">
        <f t="shared" si="23"/>
        <v>71</v>
      </c>
      <c r="B84" s="208" t="s">
        <v>494</v>
      </c>
      <c r="C84" s="208" t="s">
        <v>175</v>
      </c>
      <c r="D84" s="208" t="s">
        <v>186</v>
      </c>
      <c r="E84" s="237" t="s">
        <v>187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1">
        <f t="shared" si="20"/>
        <v>0</v>
      </c>
      <c r="T84" s="188"/>
      <c r="U84" s="214"/>
      <c r="V84" s="214"/>
      <c r="W84" s="214"/>
      <c r="X84" s="216">
        <f t="shared" si="19"/>
        <v>0</v>
      </c>
      <c r="Y84" s="214"/>
      <c r="Z84" s="214"/>
      <c r="AA84" s="214"/>
      <c r="AB84" s="214">
        <f t="shared" si="21"/>
        <v>0</v>
      </c>
      <c r="AC84" s="217"/>
      <c r="AD84" s="217"/>
      <c r="AE84" s="217"/>
      <c r="AF84" s="215">
        <f t="shared" si="22"/>
        <v>0</v>
      </c>
    </row>
    <row r="85" spans="1:32">
      <c r="A85" s="325">
        <f t="shared" si="23"/>
        <v>72</v>
      </c>
      <c r="B85" s="208" t="s">
        <v>494</v>
      </c>
      <c r="C85" s="208" t="s">
        <v>175</v>
      </c>
      <c r="D85" s="208" t="s">
        <v>188</v>
      </c>
      <c r="E85" s="237" t="s">
        <v>189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1">
        <f t="shared" si="20"/>
        <v>0</v>
      </c>
      <c r="T85" s="188"/>
      <c r="U85" s="214"/>
      <c r="V85" s="214"/>
      <c r="W85" s="214"/>
      <c r="X85" s="216">
        <f t="shared" si="19"/>
        <v>0</v>
      </c>
      <c r="Y85" s="214"/>
      <c r="Z85" s="214"/>
      <c r="AA85" s="214"/>
      <c r="AB85" s="214">
        <f t="shared" si="21"/>
        <v>0</v>
      </c>
      <c r="AC85" s="217"/>
      <c r="AD85" s="217"/>
      <c r="AE85" s="217"/>
      <c r="AF85" s="215">
        <f t="shared" si="22"/>
        <v>0</v>
      </c>
    </row>
    <row r="86" spans="1:32">
      <c r="A86" s="325">
        <f t="shared" si="23"/>
        <v>73</v>
      </c>
      <c r="B86" s="208" t="s">
        <v>494</v>
      </c>
      <c r="C86" s="208" t="s">
        <v>175</v>
      </c>
      <c r="D86" s="208" t="s">
        <v>190</v>
      </c>
      <c r="E86" s="237" t="s">
        <v>191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1">
        <f t="shared" si="20"/>
        <v>0</v>
      </c>
      <c r="T86" s="188"/>
      <c r="U86" s="214"/>
      <c r="V86" s="214"/>
      <c r="W86" s="214"/>
      <c r="X86" s="216">
        <f t="shared" si="19"/>
        <v>0</v>
      </c>
      <c r="Y86" s="214"/>
      <c r="Z86" s="214"/>
      <c r="AA86" s="214"/>
      <c r="AB86" s="214">
        <f t="shared" si="21"/>
        <v>0</v>
      </c>
      <c r="AC86" s="217"/>
      <c r="AD86" s="217"/>
      <c r="AE86" s="217"/>
      <c r="AF86" s="215">
        <f t="shared" si="22"/>
        <v>0</v>
      </c>
    </row>
    <row r="87" spans="1:32">
      <c r="A87" s="325">
        <f t="shared" si="23"/>
        <v>74</v>
      </c>
      <c r="B87" s="208" t="s">
        <v>494</v>
      </c>
      <c r="C87" s="208" t="s">
        <v>175</v>
      </c>
      <c r="D87" s="208" t="s">
        <v>192</v>
      </c>
      <c r="E87" s="237" t="s">
        <v>193</v>
      </c>
      <c r="F87" s="230">
        <v>0</v>
      </c>
      <c r="G87" s="230">
        <v>0</v>
      </c>
      <c r="H87" s="230">
        <v>0</v>
      </c>
      <c r="I87" s="230">
        <v>0</v>
      </c>
      <c r="J87" s="230">
        <v>0</v>
      </c>
      <c r="K87" s="230">
        <v>171.65</v>
      </c>
      <c r="L87" s="230">
        <v>0</v>
      </c>
      <c r="M87" s="230">
        <v>0</v>
      </c>
      <c r="N87" s="230">
        <v>0</v>
      </c>
      <c r="O87" s="230">
        <v>0</v>
      </c>
      <c r="P87" s="230">
        <v>0</v>
      </c>
      <c r="Q87" s="230">
        <v>17559.13</v>
      </c>
      <c r="R87" s="230">
        <v>0</v>
      </c>
      <c r="S87" s="211">
        <f t="shared" si="20"/>
        <v>1477.5650000000003</v>
      </c>
      <c r="T87" s="188"/>
      <c r="U87" s="214"/>
      <c r="V87" s="214"/>
      <c r="W87" s="214"/>
      <c r="X87" s="216">
        <f t="shared" si="19"/>
        <v>1477.5650000000003</v>
      </c>
      <c r="Y87" s="214"/>
      <c r="Z87" s="214"/>
      <c r="AA87" s="214"/>
      <c r="AB87" s="214">
        <f t="shared" si="21"/>
        <v>1477.5650000000003</v>
      </c>
      <c r="AC87" s="217"/>
      <c r="AD87" s="217"/>
      <c r="AE87" s="217"/>
      <c r="AF87" s="215">
        <f t="shared" si="22"/>
        <v>0</v>
      </c>
    </row>
    <row r="88" spans="1:32">
      <c r="A88" s="325">
        <f t="shared" si="23"/>
        <v>75</v>
      </c>
      <c r="B88" s="185"/>
      <c r="C88" s="185"/>
      <c r="D88" s="185"/>
      <c r="E88" s="237" t="s">
        <v>194</v>
      </c>
      <c r="F88" s="218">
        <f>SUM(F75:F87)</f>
        <v>0</v>
      </c>
      <c r="G88" s="218">
        <f t="shared" ref="G88:S88" si="24">SUM(G75:G87)</f>
        <v>0</v>
      </c>
      <c r="H88" s="218">
        <f t="shared" si="24"/>
        <v>0</v>
      </c>
      <c r="I88" s="218">
        <f t="shared" si="24"/>
        <v>0</v>
      </c>
      <c r="J88" s="218">
        <f t="shared" si="24"/>
        <v>0</v>
      </c>
      <c r="K88" s="218">
        <f t="shared" si="24"/>
        <v>171.65</v>
      </c>
      <c r="L88" s="218">
        <f t="shared" si="24"/>
        <v>3300</v>
      </c>
      <c r="M88" s="218">
        <f t="shared" si="24"/>
        <v>0</v>
      </c>
      <c r="N88" s="218">
        <f t="shared" si="24"/>
        <v>0</v>
      </c>
      <c r="O88" s="218">
        <f t="shared" si="24"/>
        <v>0</v>
      </c>
      <c r="P88" s="218">
        <f t="shared" si="24"/>
        <v>0</v>
      </c>
      <c r="Q88" s="218">
        <f t="shared" si="24"/>
        <v>17559.13</v>
      </c>
      <c r="R88" s="218">
        <f t="shared" si="24"/>
        <v>129531.37</v>
      </c>
      <c r="S88" s="219">
        <f t="shared" si="24"/>
        <v>7149.7054166666667</v>
      </c>
      <c r="T88" s="188"/>
      <c r="U88" s="214"/>
      <c r="V88" s="214"/>
      <c r="W88" s="214"/>
      <c r="X88" s="216"/>
      <c r="Y88" s="214"/>
      <c r="Z88" s="214"/>
      <c r="AA88" s="214"/>
      <c r="AB88" s="214"/>
      <c r="AC88" s="217"/>
      <c r="AD88" s="217"/>
      <c r="AE88" s="217"/>
      <c r="AF88" s="215">
        <f t="shared" si="22"/>
        <v>0</v>
      </c>
    </row>
    <row r="89" spans="1:32">
      <c r="A89" s="325">
        <f t="shared" si="23"/>
        <v>76</v>
      </c>
      <c r="B89" s="185"/>
      <c r="C89" s="185"/>
      <c r="D89" s="185"/>
      <c r="E89" s="237"/>
      <c r="F89" s="210"/>
      <c r="G89" s="257"/>
      <c r="H89" s="258"/>
      <c r="I89" s="258"/>
      <c r="J89" s="259"/>
      <c r="K89" s="260"/>
      <c r="L89" s="261"/>
      <c r="M89" s="262"/>
      <c r="N89" s="263"/>
      <c r="O89" s="270"/>
      <c r="P89" s="264"/>
      <c r="Q89" s="265"/>
      <c r="R89" s="210"/>
      <c r="S89" s="228"/>
      <c r="T89" s="188"/>
      <c r="U89" s="214"/>
      <c r="V89" s="214"/>
      <c r="W89" s="214"/>
      <c r="X89" s="216"/>
      <c r="Y89" s="214"/>
      <c r="Z89" s="214"/>
      <c r="AA89" s="214"/>
      <c r="AB89" s="214"/>
      <c r="AC89" s="217"/>
      <c r="AD89" s="217"/>
      <c r="AE89" s="217"/>
      <c r="AF89" s="215">
        <f t="shared" si="22"/>
        <v>0</v>
      </c>
    </row>
    <row r="90" spans="1:32">
      <c r="A90" s="325">
        <f t="shared" si="23"/>
        <v>77</v>
      </c>
      <c r="B90" s="208" t="s">
        <v>494</v>
      </c>
      <c r="C90" s="208" t="s">
        <v>195</v>
      </c>
      <c r="D90" s="185"/>
      <c r="E90" s="237" t="s">
        <v>196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0</v>
      </c>
      <c r="R90" s="210">
        <v>0</v>
      </c>
      <c r="S90" s="228">
        <f>((F90+R90)+((G90+H90+I90+J90+K90+L90+M90+N90+O90+P90+Q90)*2))/24</f>
        <v>0</v>
      </c>
      <c r="T90" s="188"/>
      <c r="U90" s="214"/>
      <c r="V90" s="214"/>
      <c r="W90" s="214"/>
      <c r="X90" s="216"/>
      <c r="Y90" s="214"/>
      <c r="Z90" s="214"/>
      <c r="AA90" s="214"/>
      <c r="AB90" s="214"/>
      <c r="AC90" s="217"/>
      <c r="AD90" s="217"/>
      <c r="AE90" s="217"/>
      <c r="AF90" s="215">
        <f t="shared" si="22"/>
        <v>0</v>
      </c>
    </row>
    <row r="91" spans="1:32">
      <c r="A91" s="325">
        <f t="shared" si="23"/>
        <v>78</v>
      </c>
      <c r="B91" s="185"/>
      <c r="C91" s="185"/>
      <c r="D91" s="185"/>
      <c r="E91" s="237"/>
      <c r="F91" s="210"/>
      <c r="G91" s="257"/>
      <c r="H91" s="258"/>
      <c r="I91" s="258"/>
      <c r="J91" s="259"/>
      <c r="K91" s="260"/>
      <c r="L91" s="261"/>
      <c r="M91" s="262"/>
      <c r="N91" s="263"/>
      <c r="O91" s="229"/>
      <c r="P91" s="264"/>
      <c r="Q91" s="265"/>
      <c r="R91" s="210"/>
      <c r="S91" s="228"/>
      <c r="T91" s="188"/>
      <c r="U91" s="214"/>
      <c r="V91" s="214"/>
      <c r="W91" s="214"/>
      <c r="X91" s="216"/>
      <c r="Y91" s="214"/>
      <c r="Z91" s="214"/>
      <c r="AA91" s="214"/>
      <c r="AB91" s="214"/>
      <c r="AC91" s="217"/>
      <c r="AD91" s="217"/>
      <c r="AE91" s="217"/>
      <c r="AF91" s="215">
        <f t="shared" si="22"/>
        <v>0</v>
      </c>
    </row>
    <row r="92" spans="1:32">
      <c r="A92" s="325">
        <f t="shared" si="23"/>
        <v>79</v>
      </c>
      <c r="B92" s="185"/>
      <c r="C92" s="185"/>
      <c r="D92" s="185"/>
      <c r="E92" s="237" t="s">
        <v>197</v>
      </c>
      <c r="F92" s="210">
        <f>+F90+F88+F73</f>
        <v>20315795.579999998</v>
      </c>
      <c r="G92" s="210">
        <f t="shared" ref="G92:S92" si="25">+G90+G88+G73</f>
        <v>25985129.739999995</v>
      </c>
      <c r="H92" s="210">
        <f t="shared" si="25"/>
        <v>21489963.910000004</v>
      </c>
      <c r="I92" s="210">
        <f t="shared" si="25"/>
        <v>25031043.339999992</v>
      </c>
      <c r="J92" s="210">
        <f t="shared" si="25"/>
        <v>19391541.48</v>
      </c>
      <c r="K92" s="210">
        <f t="shared" si="25"/>
        <v>13337098.920000002</v>
      </c>
      <c r="L92" s="210">
        <f t="shared" si="25"/>
        <v>11210405.25</v>
      </c>
      <c r="M92" s="210">
        <f t="shared" si="25"/>
        <v>8929667.6899999995</v>
      </c>
      <c r="N92" s="210">
        <f t="shared" si="25"/>
        <v>9393154.6999999955</v>
      </c>
      <c r="O92" s="210">
        <f t="shared" si="25"/>
        <v>9290701.3399999961</v>
      </c>
      <c r="P92" s="210">
        <f t="shared" si="25"/>
        <v>12139848.779999996</v>
      </c>
      <c r="Q92" s="210">
        <f t="shared" si="25"/>
        <v>13631680.489999998</v>
      </c>
      <c r="R92" s="210">
        <f t="shared" si="25"/>
        <v>19915693.260000002</v>
      </c>
      <c r="S92" s="211">
        <f t="shared" si="25"/>
        <v>15828831.671666665</v>
      </c>
      <c r="T92" s="188"/>
      <c r="U92" s="214"/>
      <c r="V92" s="214"/>
      <c r="W92" s="214"/>
      <c r="X92" s="216"/>
      <c r="Y92" s="214"/>
      <c r="Z92" s="214"/>
      <c r="AA92" s="214"/>
      <c r="AB92" s="214"/>
      <c r="AC92" s="217"/>
      <c r="AD92" s="217"/>
      <c r="AE92" s="217"/>
      <c r="AF92" s="215">
        <f t="shared" si="22"/>
        <v>0</v>
      </c>
    </row>
    <row r="93" spans="1:32">
      <c r="A93" s="325">
        <f t="shared" si="23"/>
        <v>80</v>
      </c>
      <c r="B93" s="185"/>
      <c r="C93" s="185"/>
      <c r="D93" s="185"/>
      <c r="E93" s="237"/>
      <c r="F93" s="210"/>
      <c r="G93" s="257"/>
      <c r="H93" s="258"/>
      <c r="I93" s="258"/>
      <c r="J93" s="259"/>
      <c r="K93" s="260"/>
      <c r="L93" s="261"/>
      <c r="M93" s="262"/>
      <c r="N93" s="263"/>
      <c r="O93" s="229"/>
      <c r="P93" s="264"/>
      <c r="Q93" s="265"/>
      <c r="R93" s="210"/>
      <c r="S93" s="228">
        <f>((F93+R93)+((G93+H93+I93+J93+K93+L93+M93+N93+O93+P93+Q93)*2))/24</f>
        <v>0</v>
      </c>
      <c r="T93" s="188"/>
      <c r="U93" s="214"/>
      <c r="V93" s="214"/>
      <c r="W93" s="214"/>
      <c r="X93" s="216"/>
      <c r="Y93" s="214"/>
      <c r="Z93" s="214"/>
      <c r="AA93" s="214"/>
      <c r="AB93" s="214"/>
      <c r="AC93" s="217"/>
      <c r="AD93" s="217"/>
      <c r="AE93" s="217"/>
      <c r="AF93" s="215">
        <f t="shared" si="22"/>
        <v>0</v>
      </c>
    </row>
    <row r="94" spans="1:32">
      <c r="A94" s="325">
        <f t="shared" si="23"/>
        <v>81</v>
      </c>
      <c r="B94" s="208" t="s">
        <v>522</v>
      </c>
      <c r="C94" s="208" t="s">
        <v>198</v>
      </c>
      <c r="D94" s="208" t="s">
        <v>355</v>
      </c>
      <c r="E94" s="209" t="s">
        <v>534</v>
      </c>
      <c r="F94" s="210">
        <v>-94848.38</v>
      </c>
      <c r="G94" s="210">
        <v>-122637.92</v>
      </c>
      <c r="H94" s="210">
        <v>-122637.92</v>
      </c>
      <c r="I94" s="210">
        <v>-122637.92</v>
      </c>
      <c r="J94" s="210">
        <v>-122637.92</v>
      </c>
      <c r="K94" s="210">
        <v>-122637.92</v>
      </c>
      <c r="L94" s="210">
        <v>-122637.92</v>
      </c>
      <c r="M94" s="210">
        <v>-122637.92</v>
      </c>
      <c r="N94" s="210">
        <v>-122637.92</v>
      </c>
      <c r="O94" s="210">
        <v>-122637.92</v>
      </c>
      <c r="P94" s="210">
        <v>-122637.92</v>
      </c>
      <c r="Q94" s="210">
        <v>-122637.92</v>
      </c>
      <c r="R94" s="210">
        <v>-122637.92</v>
      </c>
      <c r="S94" s="211">
        <f>((F94+R94)+((G94+H94+I94+J94+K94+L94+M94+N94+O94+P94+Q94)*2))/24</f>
        <v>-121480.02249999998</v>
      </c>
      <c r="T94" s="188"/>
      <c r="U94" s="214">
        <f t="shared" ref="U94:U112" si="26">+S94</f>
        <v>-121480.02249999998</v>
      </c>
      <c r="V94" s="214"/>
      <c r="W94" s="214"/>
      <c r="X94" s="216"/>
      <c r="Y94" s="214"/>
      <c r="Z94" s="214"/>
      <c r="AA94" s="214"/>
      <c r="AB94" s="214"/>
      <c r="AC94" s="217"/>
      <c r="AD94" s="266">
        <f t="shared" ref="AD94:AD112" si="27">+U94</f>
        <v>-121480.02249999998</v>
      </c>
      <c r="AE94" s="217"/>
      <c r="AF94" s="215">
        <f t="shared" si="22"/>
        <v>0</v>
      </c>
    </row>
    <row r="95" spans="1:32">
      <c r="A95" s="325">
        <f t="shared" si="23"/>
        <v>82</v>
      </c>
      <c r="B95" s="208" t="s">
        <v>524</v>
      </c>
      <c r="C95" s="208" t="s">
        <v>198</v>
      </c>
      <c r="D95" s="208" t="s">
        <v>355</v>
      </c>
      <c r="E95" s="209" t="s">
        <v>534</v>
      </c>
      <c r="F95" s="210">
        <v>-317289.09999999998</v>
      </c>
      <c r="G95" s="210">
        <v>-288682.78000000003</v>
      </c>
      <c r="H95" s="210">
        <v>-288682.78000000003</v>
      </c>
      <c r="I95" s="210">
        <v>-288682.78000000003</v>
      </c>
      <c r="J95" s="210">
        <v>-288682.78000000003</v>
      </c>
      <c r="K95" s="210">
        <v>-288682.78000000003</v>
      </c>
      <c r="L95" s="210">
        <v>-288682.78000000003</v>
      </c>
      <c r="M95" s="210">
        <v>-288682.78000000003</v>
      </c>
      <c r="N95" s="210">
        <v>-288682.78000000003</v>
      </c>
      <c r="O95" s="210">
        <v>-288682.78000000003</v>
      </c>
      <c r="P95" s="210">
        <v>-288682.78000000003</v>
      </c>
      <c r="Q95" s="210">
        <v>-288682.78000000003</v>
      </c>
      <c r="R95" s="210">
        <v>-288682.78000000003</v>
      </c>
      <c r="S95" s="211">
        <f t="shared" ref="S95:S107" si="28">((F95+R95)+((G95+H95+I95+J95+K95+L95+M95+N95+O95+P95+Q95)*2))/24</f>
        <v>-289874.71000000008</v>
      </c>
      <c r="T95" s="188"/>
      <c r="U95" s="214">
        <f t="shared" si="26"/>
        <v>-289874.71000000008</v>
      </c>
      <c r="V95" s="214"/>
      <c r="W95" s="214"/>
      <c r="X95" s="216"/>
      <c r="Y95" s="214"/>
      <c r="Z95" s="214"/>
      <c r="AA95" s="214"/>
      <c r="AB95" s="214"/>
      <c r="AC95" s="217"/>
      <c r="AD95" s="266">
        <f t="shared" si="27"/>
        <v>-289874.71000000008</v>
      </c>
      <c r="AE95" s="217"/>
      <c r="AF95" s="215">
        <f t="shared" si="22"/>
        <v>0</v>
      </c>
    </row>
    <row r="96" spans="1:32">
      <c r="A96" s="325">
        <f t="shared" si="23"/>
        <v>83</v>
      </c>
      <c r="B96" s="208" t="s">
        <v>522</v>
      </c>
      <c r="C96" s="208" t="s">
        <v>198</v>
      </c>
      <c r="D96" s="208" t="s">
        <v>383</v>
      </c>
      <c r="E96" s="209" t="s">
        <v>535</v>
      </c>
      <c r="F96" s="210">
        <v>345553.89</v>
      </c>
      <c r="G96" s="210">
        <v>15362.43</v>
      </c>
      <c r="H96" s="210">
        <v>33142.53</v>
      </c>
      <c r="I96" s="210">
        <v>46697.9</v>
      </c>
      <c r="J96" s="210">
        <v>61337.08</v>
      </c>
      <c r="K96" s="210">
        <v>85720.86</v>
      </c>
      <c r="L96" s="210">
        <v>112989.68</v>
      </c>
      <c r="M96" s="210">
        <v>164502.28</v>
      </c>
      <c r="N96" s="210">
        <v>198391.42</v>
      </c>
      <c r="O96" s="210">
        <v>221597.04</v>
      </c>
      <c r="P96" s="210">
        <v>240541.85</v>
      </c>
      <c r="Q96" s="210">
        <v>262407.96999999997</v>
      </c>
      <c r="R96" s="210">
        <v>282955.15999999997</v>
      </c>
      <c r="S96" s="211">
        <f t="shared" si="28"/>
        <v>146412.13041666665</v>
      </c>
      <c r="T96" s="188"/>
      <c r="U96" s="214">
        <f t="shared" si="26"/>
        <v>146412.13041666665</v>
      </c>
      <c r="V96" s="214"/>
      <c r="W96" s="214"/>
      <c r="X96" s="216"/>
      <c r="Y96" s="214"/>
      <c r="Z96" s="214"/>
      <c r="AA96" s="214"/>
      <c r="AB96" s="214"/>
      <c r="AC96" s="217"/>
      <c r="AD96" s="266">
        <f t="shared" si="27"/>
        <v>146412.13041666665</v>
      </c>
      <c r="AE96" s="217"/>
      <c r="AF96" s="215">
        <f t="shared" si="22"/>
        <v>0</v>
      </c>
    </row>
    <row r="97" spans="1:32">
      <c r="A97" s="325">
        <f t="shared" si="23"/>
        <v>84</v>
      </c>
      <c r="B97" s="208" t="s">
        <v>524</v>
      </c>
      <c r="C97" s="208" t="s">
        <v>198</v>
      </c>
      <c r="D97" s="208" t="s">
        <v>383</v>
      </c>
      <c r="E97" s="209" t="s">
        <v>535</v>
      </c>
      <c r="F97" s="210">
        <v>1418482.93</v>
      </c>
      <c r="G97" s="210">
        <v>48231.389999999898</v>
      </c>
      <c r="H97" s="210">
        <v>107283.19</v>
      </c>
      <c r="I97" s="210">
        <v>161755.82</v>
      </c>
      <c r="J97" s="210">
        <v>216474.08</v>
      </c>
      <c r="K97" s="210">
        <v>349034.42</v>
      </c>
      <c r="L97" s="210">
        <v>468110.54</v>
      </c>
      <c r="M97" s="210">
        <v>651131.96</v>
      </c>
      <c r="N97" s="210">
        <v>790973.85</v>
      </c>
      <c r="O97" s="210">
        <v>867900.66</v>
      </c>
      <c r="P97" s="210">
        <v>978123.51</v>
      </c>
      <c r="Q97" s="210">
        <v>1038216.36</v>
      </c>
      <c r="R97" s="210">
        <v>1101392.3700000001</v>
      </c>
      <c r="S97" s="211">
        <f t="shared" si="28"/>
        <v>578097.78583333327</v>
      </c>
      <c r="T97" s="188"/>
      <c r="U97" s="214">
        <f t="shared" si="26"/>
        <v>578097.78583333327</v>
      </c>
      <c r="V97" s="214"/>
      <c r="W97" s="214"/>
      <c r="X97" s="216"/>
      <c r="Y97" s="214"/>
      <c r="Z97" s="214"/>
      <c r="AA97" s="214"/>
      <c r="AB97" s="214"/>
      <c r="AC97" s="217"/>
      <c r="AD97" s="266">
        <f t="shared" si="27"/>
        <v>578097.78583333327</v>
      </c>
      <c r="AE97" s="217"/>
      <c r="AF97" s="215">
        <f t="shared" si="22"/>
        <v>0</v>
      </c>
    </row>
    <row r="98" spans="1:32">
      <c r="A98" s="325">
        <f t="shared" si="23"/>
        <v>85</v>
      </c>
      <c r="B98" s="208" t="s">
        <v>522</v>
      </c>
      <c r="C98" s="208" t="s">
        <v>198</v>
      </c>
      <c r="D98" s="208" t="s">
        <v>536</v>
      </c>
      <c r="E98" s="209" t="s">
        <v>537</v>
      </c>
      <c r="F98" s="210">
        <v>-129027.36</v>
      </c>
      <c r="G98" s="210">
        <v>-9203.8799999999992</v>
      </c>
      <c r="H98" s="210">
        <v>-12406.59</v>
      </c>
      <c r="I98" s="210">
        <v>-14849.66</v>
      </c>
      <c r="J98" s="210">
        <v>-35891.57</v>
      </c>
      <c r="K98" s="210">
        <v>-43807.8</v>
      </c>
      <c r="L98" s="210">
        <v>-50628.68</v>
      </c>
      <c r="M98" s="210">
        <v>-56337.94</v>
      </c>
      <c r="N98" s="210">
        <v>-66415.97</v>
      </c>
      <c r="O98" s="210">
        <v>-77389.289999999994</v>
      </c>
      <c r="P98" s="210">
        <v>-88841.62</v>
      </c>
      <c r="Q98" s="210">
        <v>-100565.67</v>
      </c>
      <c r="R98" s="210">
        <v>-109625.87</v>
      </c>
      <c r="S98" s="211">
        <f t="shared" si="28"/>
        <v>-56305.440416666672</v>
      </c>
      <c r="T98" s="188"/>
      <c r="U98" s="214">
        <f t="shared" si="26"/>
        <v>-56305.440416666672</v>
      </c>
      <c r="V98" s="214"/>
      <c r="W98" s="214"/>
      <c r="X98" s="216"/>
      <c r="Y98" s="214"/>
      <c r="Z98" s="214"/>
      <c r="AA98" s="214"/>
      <c r="AB98" s="214"/>
      <c r="AC98" s="217"/>
      <c r="AD98" s="266">
        <f t="shared" si="27"/>
        <v>-56305.440416666672</v>
      </c>
      <c r="AE98" s="217"/>
      <c r="AF98" s="215">
        <f t="shared" si="22"/>
        <v>0</v>
      </c>
    </row>
    <row r="99" spans="1:32">
      <c r="A99" s="325">
        <f t="shared" si="23"/>
        <v>86</v>
      </c>
      <c r="B99" s="208" t="s">
        <v>524</v>
      </c>
      <c r="C99" s="208" t="s">
        <v>198</v>
      </c>
      <c r="D99" s="208" t="s">
        <v>536</v>
      </c>
      <c r="E99" s="209" t="s">
        <v>537</v>
      </c>
      <c r="F99" s="210">
        <v>-409179.2</v>
      </c>
      <c r="G99" s="210">
        <v>-38857.26</v>
      </c>
      <c r="H99" s="210">
        <v>-75548.570000000007</v>
      </c>
      <c r="I99" s="210">
        <v>-118364.87</v>
      </c>
      <c r="J99" s="210">
        <v>-155856.04</v>
      </c>
      <c r="K99" s="210">
        <v>-187677.54</v>
      </c>
      <c r="L99" s="210">
        <v>-218968.6</v>
      </c>
      <c r="M99" s="210">
        <v>-263414.53000000003</v>
      </c>
      <c r="N99" s="210">
        <v>-291171.01</v>
      </c>
      <c r="O99" s="210">
        <v>-319504.53000000003</v>
      </c>
      <c r="P99" s="210">
        <v>-362877.37</v>
      </c>
      <c r="Q99" s="210">
        <v>-389299.99</v>
      </c>
      <c r="R99" s="210">
        <v>-420596.92</v>
      </c>
      <c r="S99" s="211">
        <f t="shared" si="28"/>
        <v>-236369.03083333338</v>
      </c>
      <c r="T99" s="188"/>
      <c r="U99" s="214">
        <f t="shared" si="26"/>
        <v>-236369.03083333338</v>
      </c>
      <c r="V99" s="214"/>
      <c r="W99" s="214"/>
      <c r="X99" s="216"/>
      <c r="Y99" s="214"/>
      <c r="Z99" s="214"/>
      <c r="AA99" s="214"/>
      <c r="AB99" s="214"/>
      <c r="AC99" s="217"/>
      <c r="AD99" s="266">
        <f t="shared" si="27"/>
        <v>-236369.03083333338</v>
      </c>
      <c r="AE99" s="217"/>
      <c r="AF99" s="215">
        <f t="shared" si="22"/>
        <v>0</v>
      </c>
    </row>
    <row r="100" spans="1:32">
      <c r="A100" s="325">
        <f t="shared" si="23"/>
        <v>87</v>
      </c>
      <c r="B100" s="208" t="s">
        <v>522</v>
      </c>
      <c r="C100" s="208" t="s">
        <v>198</v>
      </c>
      <c r="D100" s="208" t="s">
        <v>538</v>
      </c>
      <c r="E100" s="209" t="s">
        <v>539</v>
      </c>
      <c r="F100" s="210">
        <v>-244316.07</v>
      </c>
      <c r="G100" s="210">
        <v>-20802.740000000002</v>
      </c>
      <c r="H100" s="210">
        <v>-45559.19</v>
      </c>
      <c r="I100" s="210">
        <v>-61251.71</v>
      </c>
      <c r="J100" s="210">
        <v>-52213.09</v>
      </c>
      <c r="K100" s="210">
        <v>-55951.17</v>
      </c>
      <c r="L100" s="210">
        <v>-75609.23</v>
      </c>
      <c r="M100" s="210">
        <v>-98255.679999999993</v>
      </c>
      <c r="N100" s="210">
        <v>-108596.5</v>
      </c>
      <c r="O100" s="210">
        <v>-111599</v>
      </c>
      <c r="P100" s="210">
        <v>-119201.21</v>
      </c>
      <c r="Q100" s="210">
        <v>-135475.43</v>
      </c>
      <c r="R100" s="210">
        <v>-175003.87</v>
      </c>
      <c r="S100" s="211">
        <f t="shared" si="28"/>
        <v>-91181.243333333332</v>
      </c>
      <c r="T100" s="188"/>
      <c r="U100" s="214">
        <f t="shared" si="26"/>
        <v>-91181.243333333332</v>
      </c>
      <c r="V100" s="214"/>
      <c r="W100" s="214"/>
      <c r="X100" s="216"/>
      <c r="Y100" s="214"/>
      <c r="Z100" s="214"/>
      <c r="AA100" s="214"/>
      <c r="AB100" s="214"/>
      <c r="AC100" s="217"/>
      <c r="AD100" s="266">
        <f t="shared" si="27"/>
        <v>-91181.243333333332</v>
      </c>
      <c r="AE100" s="217"/>
      <c r="AF100" s="215">
        <f t="shared" si="22"/>
        <v>0</v>
      </c>
    </row>
    <row r="101" spans="1:32">
      <c r="A101" s="325">
        <f t="shared" si="23"/>
        <v>88</v>
      </c>
      <c r="B101" s="208" t="s">
        <v>524</v>
      </c>
      <c r="C101" s="208" t="s">
        <v>198</v>
      </c>
      <c r="D101" s="208" t="s">
        <v>538</v>
      </c>
      <c r="E101" s="209" t="s">
        <v>539</v>
      </c>
      <c r="F101" s="210">
        <v>-980697.41</v>
      </c>
      <c r="G101" s="210">
        <v>-113721.83</v>
      </c>
      <c r="H101" s="210">
        <v>-104709.64</v>
      </c>
      <c r="I101" s="210">
        <v>-177212.69</v>
      </c>
      <c r="J101" s="210">
        <v>-180637.28</v>
      </c>
      <c r="K101" s="210">
        <v>-229152.02</v>
      </c>
      <c r="L101" s="210">
        <v>-246722.22</v>
      </c>
      <c r="M101" s="210">
        <v>-342059.09</v>
      </c>
      <c r="N101" s="210">
        <v>-395620.39</v>
      </c>
      <c r="O101" s="210">
        <v>-434698.23999999999</v>
      </c>
      <c r="P101" s="210">
        <v>-493305.3</v>
      </c>
      <c r="Q101" s="210">
        <v>-555221.80000000005</v>
      </c>
      <c r="R101" s="210">
        <v>-678722.01</v>
      </c>
      <c r="S101" s="211">
        <f t="shared" si="28"/>
        <v>-341897.51750000002</v>
      </c>
      <c r="T101" s="188"/>
      <c r="U101" s="214">
        <f t="shared" si="26"/>
        <v>-341897.51750000002</v>
      </c>
      <c r="V101" s="214"/>
      <c r="W101" s="214"/>
      <c r="X101" s="216"/>
      <c r="Y101" s="214"/>
      <c r="Z101" s="214"/>
      <c r="AA101" s="214"/>
      <c r="AB101" s="214"/>
      <c r="AC101" s="217"/>
      <c r="AD101" s="266">
        <f t="shared" si="27"/>
        <v>-341897.51750000002</v>
      </c>
      <c r="AE101" s="217"/>
      <c r="AF101" s="215">
        <f t="shared" si="22"/>
        <v>0</v>
      </c>
    </row>
    <row r="102" spans="1:32">
      <c r="A102" s="325">
        <f t="shared" si="23"/>
        <v>89</v>
      </c>
      <c r="B102" s="208" t="s">
        <v>522</v>
      </c>
      <c r="C102" s="208" t="s">
        <v>199</v>
      </c>
      <c r="D102" s="208" t="s">
        <v>355</v>
      </c>
      <c r="E102" s="209" t="s">
        <v>540</v>
      </c>
      <c r="F102" s="210">
        <v>-9892</v>
      </c>
      <c r="G102" s="210">
        <v>-40000</v>
      </c>
      <c r="H102" s="210">
        <v>-40000</v>
      </c>
      <c r="I102" s="210">
        <v>-40000</v>
      </c>
      <c r="J102" s="210">
        <v>-40000</v>
      </c>
      <c r="K102" s="210">
        <v>-40000</v>
      </c>
      <c r="L102" s="210">
        <v>-9984</v>
      </c>
      <c r="M102" s="210">
        <v>-9984</v>
      </c>
      <c r="N102" s="210">
        <v>-9984</v>
      </c>
      <c r="O102" s="210">
        <v>-9984</v>
      </c>
      <c r="P102" s="210">
        <v>-9984</v>
      </c>
      <c r="Q102" s="210">
        <v>-9984</v>
      </c>
      <c r="R102" s="210">
        <v>-9984</v>
      </c>
      <c r="S102" s="211">
        <f t="shared" si="28"/>
        <v>-22486.833333333332</v>
      </c>
      <c r="T102" s="188"/>
      <c r="U102" s="214">
        <f t="shared" si="26"/>
        <v>-22486.833333333332</v>
      </c>
      <c r="V102" s="214"/>
      <c r="W102" s="214"/>
      <c r="X102" s="216"/>
      <c r="Y102" s="214"/>
      <c r="Z102" s="214"/>
      <c r="AA102" s="214"/>
      <c r="AB102" s="214"/>
      <c r="AC102" s="217"/>
      <c r="AD102" s="266">
        <f t="shared" si="27"/>
        <v>-22486.833333333332</v>
      </c>
      <c r="AE102" s="217"/>
      <c r="AF102" s="215">
        <f t="shared" si="22"/>
        <v>0</v>
      </c>
    </row>
    <row r="103" spans="1:32">
      <c r="A103" s="325">
        <f t="shared" si="23"/>
        <v>90</v>
      </c>
      <c r="B103" s="208" t="s">
        <v>524</v>
      </c>
      <c r="C103" s="208" t="s">
        <v>199</v>
      </c>
      <c r="D103" s="208" t="s">
        <v>355</v>
      </c>
      <c r="E103" s="209" t="s">
        <v>540</v>
      </c>
      <c r="F103" s="210">
        <v>-30108</v>
      </c>
      <c r="G103" s="210">
        <v>0</v>
      </c>
      <c r="H103" s="210">
        <v>0</v>
      </c>
      <c r="I103" s="210">
        <v>0</v>
      </c>
      <c r="J103" s="210">
        <v>0</v>
      </c>
      <c r="K103" s="210">
        <v>0</v>
      </c>
      <c r="L103" s="210">
        <v>-30016</v>
      </c>
      <c r="M103" s="210">
        <v>-30016</v>
      </c>
      <c r="N103" s="210">
        <v>-30016</v>
      </c>
      <c r="O103" s="210">
        <v>-30016</v>
      </c>
      <c r="P103" s="210">
        <v>-30016</v>
      </c>
      <c r="Q103" s="210">
        <v>-30016</v>
      </c>
      <c r="R103" s="210">
        <v>-30016</v>
      </c>
      <c r="S103" s="211">
        <f t="shared" si="28"/>
        <v>-17513.166666666668</v>
      </c>
      <c r="T103" s="188"/>
      <c r="U103" s="214">
        <f t="shared" si="26"/>
        <v>-17513.166666666668</v>
      </c>
      <c r="V103" s="214"/>
      <c r="W103" s="214"/>
      <c r="X103" s="216"/>
      <c r="Y103" s="214"/>
      <c r="Z103" s="214"/>
      <c r="AA103" s="214"/>
      <c r="AB103" s="214"/>
      <c r="AC103" s="217"/>
      <c r="AD103" s="266">
        <f t="shared" si="27"/>
        <v>-17513.166666666668</v>
      </c>
      <c r="AE103" s="217"/>
      <c r="AF103" s="215">
        <f t="shared" si="22"/>
        <v>0</v>
      </c>
    </row>
    <row r="104" spans="1:32">
      <c r="A104" s="325">
        <f t="shared" si="23"/>
        <v>91</v>
      </c>
      <c r="B104" s="208" t="s">
        <v>522</v>
      </c>
      <c r="C104" s="208" t="s">
        <v>199</v>
      </c>
      <c r="D104" s="208" t="s">
        <v>383</v>
      </c>
      <c r="E104" s="209" t="s">
        <v>541</v>
      </c>
      <c r="F104" s="210">
        <v>0</v>
      </c>
      <c r="G104" s="210">
        <v>0</v>
      </c>
      <c r="H104" s="210">
        <v>0</v>
      </c>
      <c r="I104" s="210">
        <v>0</v>
      </c>
      <c r="J104" s="210"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210">
        <v>0</v>
      </c>
      <c r="Q104" s="210">
        <v>0</v>
      </c>
      <c r="R104" s="210">
        <v>0</v>
      </c>
      <c r="S104" s="211">
        <f>((F104+R104)+((G104+H104+I104+J104+K104+L104+M104+N104+O104+P104+Q104)*2))/24</f>
        <v>0</v>
      </c>
      <c r="T104" s="188"/>
      <c r="U104" s="214">
        <f t="shared" si="26"/>
        <v>0</v>
      </c>
      <c r="V104" s="214"/>
      <c r="W104" s="214"/>
      <c r="X104" s="216"/>
      <c r="Y104" s="214"/>
      <c r="Z104" s="214"/>
      <c r="AA104" s="214"/>
      <c r="AB104" s="214"/>
      <c r="AC104" s="217"/>
      <c r="AD104" s="266">
        <f t="shared" si="27"/>
        <v>0</v>
      </c>
      <c r="AE104" s="217"/>
      <c r="AF104" s="215">
        <f t="shared" si="22"/>
        <v>0</v>
      </c>
    </row>
    <row r="105" spans="1:32">
      <c r="A105" s="325">
        <f t="shared" si="23"/>
        <v>92</v>
      </c>
      <c r="B105" s="208" t="s">
        <v>524</v>
      </c>
      <c r="C105" s="208" t="s">
        <v>199</v>
      </c>
      <c r="D105" s="208" t="s">
        <v>383</v>
      </c>
      <c r="E105" s="209" t="s">
        <v>541</v>
      </c>
      <c r="F105" s="210">
        <v>0.48</v>
      </c>
      <c r="G105" s="210">
        <v>0</v>
      </c>
      <c r="H105" s="210">
        <v>0</v>
      </c>
      <c r="I105" s="210">
        <v>0</v>
      </c>
      <c r="J105" s="210"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210">
        <v>0</v>
      </c>
      <c r="Q105" s="210">
        <v>0</v>
      </c>
      <c r="R105" s="210">
        <v>0</v>
      </c>
      <c r="S105" s="211">
        <f t="shared" si="28"/>
        <v>0.02</v>
      </c>
      <c r="T105" s="188"/>
      <c r="U105" s="214">
        <f t="shared" si="26"/>
        <v>0.02</v>
      </c>
      <c r="V105" s="214"/>
      <c r="W105" s="214"/>
      <c r="X105" s="216"/>
      <c r="Y105" s="214"/>
      <c r="Z105" s="214"/>
      <c r="AA105" s="214"/>
      <c r="AB105" s="214"/>
      <c r="AC105" s="217"/>
      <c r="AD105" s="266">
        <f t="shared" si="27"/>
        <v>0.02</v>
      </c>
      <c r="AE105" s="217"/>
      <c r="AF105" s="215">
        <f t="shared" si="22"/>
        <v>0</v>
      </c>
    </row>
    <row r="106" spans="1:32">
      <c r="A106" s="325">
        <f t="shared" si="23"/>
        <v>93</v>
      </c>
      <c r="B106" s="208" t="s">
        <v>524</v>
      </c>
      <c r="C106" s="208" t="s">
        <v>199</v>
      </c>
      <c r="D106" s="208" t="s">
        <v>536</v>
      </c>
      <c r="E106" s="209" t="s">
        <v>542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1">
        <f t="shared" si="28"/>
        <v>0</v>
      </c>
      <c r="T106" s="188"/>
      <c r="U106" s="214">
        <f t="shared" si="26"/>
        <v>0</v>
      </c>
      <c r="V106" s="214"/>
      <c r="W106" s="214"/>
      <c r="X106" s="216"/>
      <c r="Y106" s="214"/>
      <c r="Z106" s="214"/>
      <c r="AA106" s="214"/>
      <c r="AB106" s="214"/>
      <c r="AC106" s="217"/>
      <c r="AD106" s="266">
        <f t="shared" si="27"/>
        <v>0</v>
      </c>
      <c r="AE106" s="217"/>
      <c r="AF106" s="215">
        <f t="shared" si="22"/>
        <v>0</v>
      </c>
    </row>
    <row r="107" spans="1:32">
      <c r="A107" s="325">
        <f t="shared" si="23"/>
        <v>94</v>
      </c>
      <c r="B107" s="208" t="s">
        <v>522</v>
      </c>
      <c r="C107" s="208" t="s">
        <v>199</v>
      </c>
      <c r="D107" s="208" t="s">
        <v>538</v>
      </c>
      <c r="E107" s="209" t="s">
        <v>543</v>
      </c>
      <c r="F107" s="210">
        <v>-92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-76</v>
      </c>
      <c r="S107" s="211">
        <f t="shared" si="28"/>
        <v>-7</v>
      </c>
      <c r="T107" s="188"/>
      <c r="U107" s="214">
        <f t="shared" si="26"/>
        <v>-7</v>
      </c>
      <c r="V107" s="214"/>
      <c r="W107" s="214"/>
      <c r="X107" s="216"/>
      <c r="Y107" s="214"/>
      <c r="Z107" s="214"/>
      <c r="AA107" s="214"/>
      <c r="AB107" s="214"/>
      <c r="AC107" s="217"/>
      <c r="AD107" s="266">
        <f t="shared" si="27"/>
        <v>-7</v>
      </c>
      <c r="AE107" s="217"/>
      <c r="AF107" s="215">
        <f t="shared" si="22"/>
        <v>0</v>
      </c>
    </row>
    <row r="108" spans="1:32">
      <c r="A108" s="325">
        <f t="shared" si="23"/>
        <v>95</v>
      </c>
      <c r="B108" s="208" t="s">
        <v>524</v>
      </c>
      <c r="C108" s="208" t="s">
        <v>199</v>
      </c>
      <c r="D108" s="208" t="s">
        <v>538</v>
      </c>
      <c r="E108" s="209" t="s">
        <v>543</v>
      </c>
      <c r="F108" s="210">
        <v>91.52</v>
      </c>
      <c r="G108" s="210">
        <v>0</v>
      </c>
      <c r="H108" s="210">
        <v>0</v>
      </c>
      <c r="I108" s="210">
        <v>0</v>
      </c>
      <c r="J108" s="210">
        <v>0</v>
      </c>
      <c r="K108" s="210">
        <v>0</v>
      </c>
      <c r="L108" s="210">
        <v>0</v>
      </c>
      <c r="M108" s="210">
        <v>0</v>
      </c>
      <c r="N108" s="210">
        <v>0</v>
      </c>
      <c r="O108" s="210">
        <v>0</v>
      </c>
      <c r="P108" s="210">
        <v>0</v>
      </c>
      <c r="Q108" s="210">
        <v>0</v>
      </c>
      <c r="R108" s="210">
        <v>76</v>
      </c>
      <c r="S108" s="211">
        <f>((F108+R108)+((G108+H108+I108+J108+K108+L108+M108+N108+O108+P108+Q108)*2))/24</f>
        <v>6.9799999999999995</v>
      </c>
      <c r="T108" s="188"/>
      <c r="U108" s="214">
        <f t="shared" si="26"/>
        <v>6.9799999999999995</v>
      </c>
      <c r="V108" s="214"/>
      <c r="W108" s="214"/>
      <c r="X108" s="216"/>
      <c r="Y108" s="214"/>
      <c r="Z108" s="214"/>
      <c r="AA108" s="214"/>
      <c r="AB108" s="214"/>
      <c r="AC108" s="217"/>
      <c r="AD108" s="266">
        <f t="shared" si="27"/>
        <v>6.9799999999999995</v>
      </c>
      <c r="AE108" s="217"/>
      <c r="AF108" s="215">
        <f t="shared" si="22"/>
        <v>0</v>
      </c>
    </row>
    <row r="109" spans="1:32">
      <c r="A109" s="325">
        <f t="shared" si="23"/>
        <v>96</v>
      </c>
      <c r="B109" s="208" t="s">
        <v>494</v>
      </c>
      <c r="C109" s="208" t="s">
        <v>200</v>
      </c>
      <c r="D109" s="208" t="s">
        <v>355</v>
      </c>
      <c r="E109" s="209" t="s">
        <v>544</v>
      </c>
      <c r="F109" s="210">
        <v>-19013.580000000002</v>
      </c>
      <c r="G109" s="210">
        <v>-20000</v>
      </c>
      <c r="H109" s="210">
        <v>-20000</v>
      </c>
      <c r="I109" s="210">
        <v>-20000</v>
      </c>
      <c r="J109" s="210">
        <v>-20000</v>
      </c>
      <c r="K109" s="210">
        <v>-20000</v>
      </c>
      <c r="L109" s="210">
        <v>-20000</v>
      </c>
      <c r="M109" s="210">
        <v>-20000</v>
      </c>
      <c r="N109" s="210">
        <v>-20000</v>
      </c>
      <c r="O109" s="210">
        <v>-20000</v>
      </c>
      <c r="P109" s="210">
        <v>-20000</v>
      </c>
      <c r="Q109" s="210">
        <v>-20000</v>
      </c>
      <c r="R109" s="210">
        <v>-20000</v>
      </c>
      <c r="S109" s="211">
        <f>((F109+R109)+((G109+H109+I109+J109+K109+L109+M109+N109+O109+P109+Q109)*2))/24</f>
        <v>-19958.899166666666</v>
      </c>
      <c r="T109" s="188"/>
      <c r="U109" s="214">
        <f t="shared" si="26"/>
        <v>-19958.899166666666</v>
      </c>
      <c r="V109" s="214"/>
      <c r="W109" s="214"/>
      <c r="X109" s="216"/>
      <c r="Y109" s="214"/>
      <c r="Z109" s="214"/>
      <c r="AA109" s="214"/>
      <c r="AB109" s="214"/>
      <c r="AC109" s="217"/>
      <c r="AD109" s="266">
        <f t="shared" si="27"/>
        <v>-19958.899166666666</v>
      </c>
      <c r="AE109" s="217"/>
      <c r="AF109" s="215">
        <f t="shared" si="22"/>
        <v>0</v>
      </c>
    </row>
    <row r="110" spans="1:32">
      <c r="A110" s="325">
        <f t="shared" si="23"/>
        <v>97</v>
      </c>
      <c r="B110" s="208" t="s">
        <v>494</v>
      </c>
      <c r="C110" s="208" t="s">
        <v>200</v>
      </c>
      <c r="D110" s="208" t="s">
        <v>383</v>
      </c>
      <c r="E110" s="209" t="s">
        <v>545</v>
      </c>
      <c r="F110" s="210">
        <v>14497.01</v>
      </c>
      <c r="G110" s="210">
        <v>0</v>
      </c>
      <c r="H110" s="210">
        <v>1183.81</v>
      </c>
      <c r="I110" s="210">
        <v>16269.23</v>
      </c>
      <c r="J110" s="210">
        <v>16269.23</v>
      </c>
      <c r="K110" s="210">
        <v>16269.24</v>
      </c>
      <c r="L110" s="210">
        <v>16373.34</v>
      </c>
      <c r="M110" s="210">
        <v>16373.34</v>
      </c>
      <c r="N110" s="210">
        <v>25437.4</v>
      </c>
      <c r="O110" s="210">
        <v>25437.4</v>
      </c>
      <c r="P110" s="210">
        <v>25942.12</v>
      </c>
      <c r="Q110" s="210">
        <v>32877.919999999998</v>
      </c>
      <c r="R110" s="210">
        <v>32877.919999999998</v>
      </c>
      <c r="S110" s="211">
        <f>((F110+R110)+((G110+H110+I110+J110+K110+L110+M110+N110+O110+P110+Q110)*2))/24</f>
        <v>18010.041249999998</v>
      </c>
      <c r="T110" s="188"/>
      <c r="U110" s="214">
        <f t="shared" si="26"/>
        <v>18010.041249999998</v>
      </c>
      <c r="V110" s="214"/>
      <c r="W110" s="214"/>
      <c r="X110" s="216"/>
      <c r="Y110" s="214"/>
      <c r="Z110" s="214"/>
      <c r="AA110" s="214"/>
      <c r="AB110" s="214"/>
      <c r="AC110" s="217"/>
      <c r="AD110" s="266">
        <f t="shared" si="27"/>
        <v>18010.041249999998</v>
      </c>
      <c r="AE110" s="217"/>
      <c r="AF110" s="215">
        <f t="shared" si="22"/>
        <v>0</v>
      </c>
    </row>
    <row r="111" spans="1:32">
      <c r="A111" s="325">
        <f t="shared" si="23"/>
        <v>98</v>
      </c>
      <c r="B111" s="208" t="s">
        <v>494</v>
      </c>
      <c r="C111" s="208" t="s">
        <v>200</v>
      </c>
      <c r="D111" s="208" t="s">
        <v>536</v>
      </c>
      <c r="E111" s="209" t="s">
        <v>546</v>
      </c>
      <c r="F111" s="210">
        <v>-2213.4</v>
      </c>
      <c r="G111" s="210">
        <v>0</v>
      </c>
      <c r="H111" s="210">
        <v>0</v>
      </c>
      <c r="I111" s="210">
        <v>-100</v>
      </c>
      <c r="J111" s="210">
        <v>-100</v>
      </c>
      <c r="K111" s="210">
        <v>-646.26</v>
      </c>
      <c r="L111" s="210">
        <v>-646.26</v>
      </c>
      <c r="M111" s="210">
        <v>-646.26</v>
      </c>
      <c r="N111" s="210">
        <v>-646.26</v>
      </c>
      <c r="O111" s="210">
        <v>-916.75</v>
      </c>
      <c r="P111" s="210">
        <v>-916.75</v>
      </c>
      <c r="Q111" s="210">
        <v>-916.75</v>
      </c>
      <c r="R111" s="210">
        <v>-916.75</v>
      </c>
      <c r="S111" s="211">
        <f>((F111+R111)+((G111+H111+I111+J111+K111+L111+M111+N111+O111+P111+Q111)*2))/24</f>
        <v>-591.69708333333335</v>
      </c>
      <c r="T111" s="188"/>
      <c r="U111" s="214">
        <f t="shared" si="26"/>
        <v>-591.69708333333335</v>
      </c>
      <c r="V111" s="214"/>
      <c r="W111" s="214"/>
      <c r="X111" s="216"/>
      <c r="Y111" s="214"/>
      <c r="Z111" s="214"/>
      <c r="AA111" s="214"/>
      <c r="AB111" s="214"/>
      <c r="AC111" s="217"/>
      <c r="AD111" s="266">
        <f t="shared" si="27"/>
        <v>-591.69708333333335</v>
      </c>
      <c r="AE111" s="217"/>
      <c r="AF111" s="215">
        <f t="shared" si="22"/>
        <v>0</v>
      </c>
    </row>
    <row r="112" spans="1:32">
      <c r="A112" s="325">
        <f t="shared" si="23"/>
        <v>99</v>
      </c>
      <c r="B112" s="208" t="s">
        <v>494</v>
      </c>
      <c r="C112" s="208" t="s">
        <v>200</v>
      </c>
      <c r="D112" s="208" t="s">
        <v>538</v>
      </c>
      <c r="E112" s="209" t="s">
        <v>547</v>
      </c>
      <c r="F112" s="230">
        <v>-13270.03</v>
      </c>
      <c r="G112" s="230">
        <v>0</v>
      </c>
      <c r="H112" s="230">
        <v>0</v>
      </c>
      <c r="I112" s="230">
        <v>0</v>
      </c>
      <c r="J112" s="230">
        <v>0</v>
      </c>
      <c r="K112" s="230">
        <v>0</v>
      </c>
      <c r="L112" s="230">
        <v>0</v>
      </c>
      <c r="M112" s="230">
        <v>0</v>
      </c>
      <c r="N112" s="230">
        <v>0</v>
      </c>
      <c r="O112" s="230">
        <v>0</v>
      </c>
      <c r="P112" s="230">
        <v>-15025</v>
      </c>
      <c r="Q112" s="230">
        <v>-15025</v>
      </c>
      <c r="R112" s="230">
        <v>-21961.17</v>
      </c>
      <c r="S112" s="236">
        <f>((F112+R112)+((G112+H112+I112+J112+K112+L112+M112+N112+O112+P112+Q112)*2))/24</f>
        <v>-3972.1333333333332</v>
      </c>
      <c r="T112" s="188"/>
      <c r="U112" s="214">
        <f t="shared" si="26"/>
        <v>-3972.1333333333332</v>
      </c>
      <c r="V112" s="214"/>
      <c r="W112" s="214"/>
      <c r="X112" s="216"/>
      <c r="Y112" s="214"/>
      <c r="Z112" s="214"/>
      <c r="AA112" s="214"/>
      <c r="AB112" s="214"/>
      <c r="AC112" s="217"/>
      <c r="AD112" s="266">
        <f t="shared" si="27"/>
        <v>-3972.1333333333332</v>
      </c>
      <c r="AE112" s="217"/>
      <c r="AF112" s="215">
        <f t="shared" si="22"/>
        <v>0</v>
      </c>
    </row>
    <row r="113" spans="1:32">
      <c r="A113" s="325">
        <f t="shared" si="23"/>
        <v>100</v>
      </c>
      <c r="B113" s="185"/>
      <c r="C113" s="185"/>
      <c r="D113" s="185"/>
      <c r="E113" s="237" t="s">
        <v>201</v>
      </c>
      <c r="F113" s="271">
        <f t="shared" ref="F113:S113" si="29">SUM(F94:F112)</f>
        <v>-471320.70000000036</v>
      </c>
      <c r="G113" s="271">
        <f t="shared" si="29"/>
        <v>-590312.59000000008</v>
      </c>
      <c r="H113" s="271">
        <f t="shared" si="29"/>
        <v>-567935.16</v>
      </c>
      <c r="I113" s="271">
        <f t="shared" si="29"/>
        <v>-618376.68000000005</v>
      </c>
      <c r="J113" s="271">
        <f t="shared" si="29"/>
        <v>-601938.29</v>
      </c>
      <c r="K113" s="271">
        <f t="shared" si="29"/>
        <v>-537530.97000000009</v>
      </c>
      <c r="L113" s="271">
        <f t="shared" si="29"/>
        <v>-466422.13000000006</v>
      </c>
      <c r="M113" s="271">
        <f t="shared" si="29"/>
        <v>-400026.62000000011</v>
      </c>
      <c r="N113" s="271">
        <f t="shared" si="29"/>
        <v>-318968.16000000003</v>
      </c>
      <c r="O113" s="271">
        <f t="shared" si="29"/>
        <v>-300493.41000000003</v>
      </c>
      <c r="P113" s="271">
        <f t="shared" si="29"/>
        <v>-306880.46999999997</v>
      </c>
      <c r="Q113" s="271">
        <f t="shared" si="29"/>
        <v>-334323.0900000002</v>
      </c>
      <c r="R113" s="271">
        <f t="shared" si="29"/>
        <v>-460921.83999999991</v>
      </c>
      <c r="S113" s="272">
        <f t="shared" si="29"/>
        <v>-459110.73666666693</v>
      </c>
      <c r="T113" s="188"/>
      <c r="U113" s="214"/>
      <c r="V113" s="214"/>
      <c r="W113" s="214"/>
      <c r="X113" s="216"/>
      <c r="Y113" s="214"/>
      <c r="Z113" s="214"/>
      <c r="AA113" s="214"/>
      <c r="AB113" s="214"/>
      <c r="AC113" s="217"/>
      <c r="AD113" s="217"/>
      <c r="AE113" s="217"/>
      <c r="AF113" s="215">
        <f t="shared" si="22"/>
        <v>0</v>
      </c>
    </row>
    <row r="114" spans="1:32">
      <c r="A114" s="325">
        <f t="shared" si="23"/>
        <v>101</v>
      </c>
      <c r="B114" s="185"/>
      <c r="C114" s="185"/>
      <c r="D114" s="185"/>
      <c r="E114" s="237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8"/>
      <c r="T114" s="188"/>
      <c r="U114" s="214"/>
      <c r="V114" s="214"/>
      <c r="W114" s="214"/>
      <c r="X114" s="216"/>
      <c r="Y114" s="214"/>
      <c r="Z114" s="214"/>
      <c r="AA114" s="214"/>
      <c r="AB114" s="214"/>
      <c r="AC114" s="217"/>
      <c r="AD114" s="217"/>
      <c r="AE114" s="217"/>
      <c r="AF114" s="215">
        <f t="shared" si="22"/>
        <v>0</v>
      </c>
    </row>
    <row r="115" spans="1:32">
      <c r="A115" s="325">
        <f t="shared" si="23"/>
        <v>102</v>
      </c>
      <c r="B115" s="185"/>
      <c r="C115" s="185"/>
      <c r="D115" s="185"/>
      <c r="E115" s="237" t="s">
        <v>202</v>
      </c>
      <c r="F115" s="218">
        <f t="shared" ref="F115:S115" si="30">+F92+F113</f>
        <v>19844474.879999999</v>
      </c>
      <c r="G115" s="218">
        <f t="shared" si="30"/>
        <v>25394817.149999995</v>
      </c>
      <c r="H115" s="218">
        <f t="shared" si="30"/>
        <v>20922028.750000004</v>
      </c>
      <c r="I115" s="218">
        <f t="shared" si="30"/>
        <v>24412666.659999993</v>
      </c>
      <c r="J115" s="218">
        <f t="shared" si="30"/>
        <v>18789603.190000001</v>
      </c>
      <c r="K115" s="218">
        <f t="shared" si="30"/>
        <v>12799567.950000001</v>
      </c>
      <c r="L115" s="218">
        <f t="shared" si="30"/>
        <v>10743983.119999999</v>
      </c>
      <c r="M115" s="218">
        <f t="shared" si="30"/>
        <v>8529641.0700000003</v>
      </c>
      <c r="N115" s="218">
        <f t="shared" si="30"/>
        <v>9074186.5399999954</v>
      </c>
      <c r="O115" s="218">
        <f t="shared" si="30"/>
        <v>8990207.929999996</v>
      </c>
      <c r="P115" s="218">
        <f t="shared" si="30"/>
        <v>11832968.309999995</v>
      </c>
      <c r="Q115" s="218">
        <f t="shared" si="30"/>
        <v>13297357.399999999</v>
      </c>
      <c r="R115" s="218">
        <f t="shared" si="30"/>
        <v>19454771.420000002</v>
      </c>
      <c r="S115" s="219">
        <f t="shared" si="30"/>
        <v>15369720.934999999</v>
      </c>
      <c r="T115" s="188"/>
      <c r="U115" s="214"/>
      <c r="V115" s="214"/>
      <c r="W115" s="214"/>
      <c r="X115" s="216"/>
      <c r="Y115" s="214"/>
      <c r="Z115" s="214"/>
      <c r="AA115" s="214"/>
      <c r="AB115" s="214"/>
      <c r="AC115" s="217"/>
      <c r="AD115" s="217"/>
      <c r="AE115" s="217"/>
      <c r="AF115" s="215">
        <f t="shared" si="22"/>
        <v>0</v>
      </c>
    </row>
    <row r="116" spans="1:32">
      <c r="A116" s="325">
        <f t="shared" si="23"/>
        <v>103</v>
      </c>
      <c r="B116" s="185"/>
      <c r="C116" s="185"/>
      <c r="D116" s="185"/>
      <c r="E116" s="237"/>
      <c r="F116" s="210"/>
      <c r="G116" s="257"/>
      <c r="H116" s="258"/>
      <c r="I116" s="258"/>
      <c r="J116" s="259"/>
      <c r="K116" s="260"/>
      <c r="L116" s="261"/>
      <c r="M116" s="262"/>
      <c r="N116" s="263"/>
      <c r="O116" s="229"/>
      <c r="P116" s="264"/>
      <c r="Q116" s="265"/>
      <c r="R116" s="210"/>
      <c r="S116" s="228"/>
      <c r="T116" s="188"/>
      <c r="U116" s="214"/>
      <c r="V116" s="214"/>
      <c r="W116" s="214"/>
      <c r="X116" s="216"/>
      <c r="Y116" s="214"/>
      <c r="Z116" s="214"/>
      <c r="AA116" s="214"/>
      <c r="AB116" s="214"/>
      <c r="AC116" s="217"/>
      <c r="AD116" s="217"/>
      <c r="AE116" s="217"/>
      <c r="AF116" s="215">
        <f t="shared" si="22"/>
        <v>0</v>
      </c>
    </row>
    <row r="117" spans="1:32">
      <c r="A117" s="325">
        <f t="shared" si="23"/>
        <v>104</v>
      </c>
      <c r="B117" s="208" t="s">
        <v>494</v>
      </c>
      <c r="C117" s="208" t="s">
        <v>203</v>
      </c>
      <c r="D117" s="208" t="s">
        <v>405</v>
      </c>
      <c r="E117" s="209" t="s">
        <v>548</v>
      </c>
      <c r="F117" s="210">
        <v>3473198.58</v>
      </c>
      <c r="G117" s="210">
        <v>3210319.47</v>
      </c>
      <c r="H117" s="210">
        <v>3374186.25</v>
      </c>
      <c r="I117" s="210">
        <v>3259038.79</v>
      </c>
      <c r="J117" s="210">
        <v>3145382.33</v>
      </c>
      <c r="K117" s="210">
        <v>3238196.5</v>
      </c>
      <c r="L117" s="210">
        <v>1380363.71</v>
      </c>
      <c r="M117" s="210">
        <v>1404064.13</v>
      </c>
      <c r="N117" s="210">
        <v>1319282.52</v>
      </c>
      <c r="O117" s="210">
        <v>1364670.94</v>
      </c>
      <c r="P117" s="210">
        <v>1386556.59</v>
      </c>
      <c r="Q117" s="210">
        <v>1400426.14</v>
      </c>
      <c r="R117" s="210">
        <v>1148188.3600000001</v>
      </c>
      <c r="S117" s="211">
        <f>((F117+R117)+((G117+H117+I117+J117+K117+L117+M117+N117+O117+P117+Q117)*2))/24</f>
        <v>2232765.0699999998</v>
      </c>
      <c r="T117" s="188"/>
      <c r="U117" s="214">
        <f t="shared" ref="U117:U140" si="31">+S117</f>
        <v>2232765.0699999998</v>
      </c>
      <c r="V117" s="214"/>
      <c r="W117" s="214"/>
      <c r="X117" s="216"/>
      <c r="Y117" s="214"/>
      <c r="Z117" s="214"/>
      <c r="AA117" s="214"/>
      <c r="AB117" s="214"/>
      <c r="AC117" s="217"/>
      <c r="AD117" s="266">
        <f t="shared" ref="AD117:AD140" si="32">+U117</f>
        <v>2232765.0699999998</v>
      </c>
      <c r="AE117" s="217"/>
      <c r="AF117" s="215">
        <f t="shared" si="22"/>
        <v>0</v>
      </c>
    </row>
    <row r="118" spans="1:32">
      <c r="A118" s="325">
        <f t="shared" si="23"/>
        <v>105</v>
      </c>
      <c r="B118" s="208" t="s">
        <v>549</v>
      </c>
      <c r="C118" s="208" t="s">
        <v>203</v>
      </c>
      <c r="D118" s="208" t="s">
        <v>405</v>
      </c>
      <c r="E118" s="209" t="s">
        <v>550</v>
      </c>
      <c r="F118" s="210">
        <v>252366.78</v>
      </c>
      <c r="G118" s="210">
        <v>247004.7</v>
      </c>
      <c r="H118" s="210">
        <v>241029.93</v>
      </c>
      <c r="I118" s="210">
        <v>228793.99</v>
      </c>
      <c r="J118" s="210">
        <v>280594.05</v>
      </c>
      <c r="K118" s="210">
        <v>279621.8</v>
      </c>
      <c r="L118" s="210">
        <v>304856.15000000002</v>
      </c>
      <c r="M118" s="210">
        <v>418983.04</v>
      </c>
      <c r="N118" s="210">
        <v>429373.2</v>
      </c>
      <c r="O118" s="210">
        <v>402422.78</v>
      </c>
      <c r="P118" s="210">
        <v>398855.72</v>
      </c>
      <c r="Q118" s="210">
        <v>398580.93</v>
      </c>
      <c r="R118" s="210">
        <v>286270.45</v>
      </c>
      <c r="S118" s="211">
        <f t="shared" ref="S118:S140" si="33">((F118+R118)+((G118+H118+I118+J118+K118+L118+M118+N118+O118+P118+Q118)*2))/24</f>
        <v>324952.90875</v>
      </c>
      <c r="T118" s="188"/>
      <c r="U118" s="214">
        <f t="shared" si="31"/>
        <v>324952.90875</v>
      </c>
      <c r="V118" s="214"/>
      <c r="W118" s="214"/>
      <c r="X118" s="216"/>
      <c r="Y118" s="214"/>
      <c r="Z118" s="214"/>
      <c r="AA118" s="214"/>
      <c r="AB118" s="214"/>
      <c r="AC118" s="217"/>
      <c r="AD118" s="266">
        <f t="shared" si="32"/>
        <v>324952.90875</v>
      </c>
      <c r="AE118" s="217"/>
      <c r="AF118" s="215">
        <f t="shared" si="22"/>
        <v>0</v>
      </c>
    </row>
    <row r="119" spans="1:32">
      <c r="A119" s="325">
        <f t="shared" si="23"/>
        <v>106</v>
      </c>
      <c r="B119" s="208" t="s">
        <v>551</v>
      </c>
      <c r="C119" s="208" t="s">
        <v>203</v>
      </c>
      <c r="D119" s="208" t="s">
        <v>405</v>
      </c>
      <c r="E119" s="209" t="s">
        <v>552</v>
      </c>
      <c r="F119" s="210">
        <v>362383.7</v>
      </c>
      <c r="G119" s="210">
        <v>404250.48</v>
      </c>
      <c r="H119" s="210">
        <v>396975.01</v>
      </c>
      <c r="I119" s="210">
        <v>399217.88</v>
      </c>
      <c r="J119" s="210">
        <v>399398.45</v>
      </c>
      <c r="K119" s="210">
        <v>408687.18</v>
      </c>
      <c r="L119" s="210">
        <v>418029.17</v>
      </c>
      <c r="M119" s="210">
        <v>447093.77</v>
      </c>
      <c r="N119" s="210">
        <v>488896.92</v>
      </c>
      <c r="O119" s="210">
        <v>528773.81000000006</v>
      </c>
      <c r="P119" s="210">
        <v>501152.11</v>
      </c>
      <c r="Q119" s="210">
        <v>563864.93000000005</v>
      </c>
      <c r="R119" s="210">
        <v>565509.80000000005</v>
      </c>
      <c r="S119" s="211">
        <f t="shared" si="33"/>
        <v>451690.53833333333</v>
      </c>
      <c r="T119" s="188"/>
      <c r="U119" s="214">
        <f t="shared" si="31"/>
        <v>451690.53833333333</v>
      </c>
      <c r="V119" s="214"/>
      <c r="W119" s="214"/>
      <c r="X119" s="216"/>
      <c r="Y119" s="214"/>
      <c r="Z119" s="214"/>
      <c r="AA119" s="214"/>
      <c r="AB119" s="214"/>
      <c r="AC119" s="217"/>
      <c r="AD119" s="266">
        <f t="shared" si="32"/>
        <v>451690.53833333333</v>
      </c>
      <c r="AE119" s="217"/>
      <c r="AF119" s="215">
        <f t="shared" si="22"/>
        <v>0</v>
      </c>
    </row>
    <row r="120" spans="1:32">
      <c r="A120" s="325">
        <f t="shared" si="23"/>
        <v>107</v>
      </c>
      <c r="B120" s="208" t="s">
        <v>553</v>
      </c>
      <c r="C120" s="208" t="s">
        <v>203</v>
      </c>
      <c r="D120" s="208" t="s">
        <v>405</v>
      </c>
      <c r="E120" s="209" t="s">
        <v>554</v>
      </c>
      <c r="F120" s="210">
        <v>939016.6</v>
      </c>
      <c r="G120" s="210">
        <v>977112.36</v>
      </c>
      <c r="H120" s="210">
        <v>982579.67</v>
      </c>
      <c r="I120" s="210">
        <v>1010570.95</v>
      </c>
      <c r="J120" s="210">
        <v>952927.99</v>
      </c>
      <c r="K120" s="210">
        <v>952524.73</v>
      </c>
      <c r="L120" s="210">
        <v>934968.62</v>
      </c>
      <c r="M120" s="210">
        <v>1277673.82</v>
      </c>
      <c r="N120" s="210">
        <v>1466708.96</v>
      </c>
      <c r="O120" s="210">
        <v>1537238.83</v>
      </c>
      <c r="P120" s="210">
        <v>1605513.41</v>
      </c>
      <c r="Q120" s="210">
        <v>1654212.31</v>
      </c>
      <c r="R120" s="210">
        <v>487398.36</v>
      </c>
      <c r="S120" s="211">
        <f t="shared" si="33"/>
        <v>1172103.2608333335</v>
      </c>
      <c r="T120" s="188"/>
      <c r="U120" s="214">
        <f t="shared" si="31"/>
        <v>1172103.2608333335</v>
      </c>
      <c r="V120" s="214"/>
      <c r="W120" s="214"/>
      <c r="X120" s="216"/>
      <c r="Y120" s="214"/>
      <c r="Z120" s="214"/>
      <c r="AA120" s="214"/>
      <c r="AB120" s="214"/>
      <c r="AC120" s="217"/>
      <c r="AD120" s="266">
        <f t="shared" si="32"/>
        <v>1172103.2608333335</v>
      </c>
      <c r="AE120" s="217"/>
      <c r="AF120" s="215">
        <f t="shared" si="22"/>
        <v>0</v>
      </c>
    </row>
    <row r="121" spans="1:32">
      <c r="A121" s="325">
        <f t="shared" si="23"/>
        <v>108</v>
      </c>
      <c r="B121" s="208" t="s">
        <v>555</v>
      </c>
      <c r="C121" s="208" t="s">
        <v>203</v>
      </c>
      <c r="D121" s="208" t="s">
        <v>405</v>
      </c>
      <c r="E121" s="209" t="s">
        <v>556</v>
      </c>
      <c r="F121" s="210">
        <v>354519.33</v>
      </c>
      <c r="G121" s="210">
        <v>382321.05</v>
      </c>
      <c r="H121" s="210">
        <v>365645.62</v>
      </c>
      <c r="I121" s="210">
        <v>397713</v>
      </c>
      <c r="J121" s="210">
        <v>382999</v>
      </c>
      <c r="K121" s="210">
        <v>356449.44</v>
      </c>
      <c r="L121" s="210">
        <v>390456.57</v>
      </c>
      <c r="M121" s="210">
        <v>397955.95</v>
      </c>
      <c r="N121" s="210">
        <v>442767.97</v>
      </c>
      <c r="O121" s="210">
        <v>445007.9</v>
      </c>
      <c r="P121" s="210">
        <v>441134.93</v>
      </c>
      <c r="Q121" s="210">
        <v>390781.38</v>
      </c>
      <c r="R121" s="210">
        <v>407258.54</v>
      </c>
      <c r="S121" s="211">
        <f t="shared" si="33"/>
        <v>397843.47874999995</v>
      </c>
      <c r="T121" s="188"/>
      <c r="U121" s="214">
        <f t="shared" si="31"/>
        <v>397843.47874999995</v>
      </c>
      <c r="V121" s="214"/>
      <c r="W121" s="214"/>
      <c r="X121" s="216"/>
      <c r="Y121" s="214"/>
      <c r="Z121" s="214"/>
      <c r="AA121" s="214"/>
      <c r="AB121" s="214"/>
      <c r="AC121" s="217"/>
      <c r="AD121" s="266">
        <f t="shared" si="32"/>
        <v>397843.47874999995</v>
      </c>
      <c r="AE121" s="217"/>
      <c r="AF121" s="215">
        <f t="shared" si="22"/>
        <v>0</v>
      </c>
    </row>
    <row r="122" spans="1:32">
      <c r="A122" s="325">
        <f t="shared" si="23"/>
        <v>109</v>
      </c>
      <c r="B122" s="208" t="s">
        <v>557</v>
      </c>
      <c r="C122" s="208" t="s">
        <v>203</v>
      </c>
      <c r="D122" s="208" t="s">
        <v>405</v>
      </c>
      <c r="E122" s="209" t="s">
        <v>558</v>
      </c>
      <c r="F122" s="210">
        <v>122283.69</v>
      </c>
      <c r="G122" s="210">
        <v>127931.93</v>
      </c>
      <c r="H122" s="210">
        <v>127821.28</v>
      </c>
      <c r="I122" s="210">
        <v>122349.8</v>
      </c>
      <c r="J122" s="210">
        <v>121868.3</v>
      </c>
      <c r="K122" s="210">
        <v>122154.07</v>
      </c>
      <c r="L122" s="210">
        <v>118798.31</v>
      </c>
      <c r="M122" s="210">
        <v>119996.89</v>
      </c>
      <c r="N122" s="210">
        <v>128332.5</v>
      </c>
      <c r="O122" s="210">
        <v>125008.2</v>
      </c>
      <c r="P122" s="210">
        <v>141767.95000000001</v>
      </c>
      <c r="Q122" s="210">
        <v>136810.29</v>
      </c>
      <c r="R122" s="210">
        <v>135918.65</v>
      </c>
      <c r="S122" s="211">
        <f t="shared" si="33"/>
        <v>126828.39083333332</v>
      </c>
      <c r="T122" s="188"/>
      <c r="U122" s="214">
        <f t="shared" si="31"/>
        <v>126828.39083333332</v>
      </c>
      <c r="V122" s="214"/>
      <c r="W122" s="214"/>
      <c r="X122" s="216"/>
      <c r="Y122" s="214"/>
      <c r="Z122" s="214"/>
      <c r="AA122" s="214"/>
      <c r="AB122" s="214"/>
      <c r="AC122" s="217"/>
      <c r="AD122" s="266">
        <f t="shared" si="32"/>
        <v>126828.39083333332</v>
      </c>
      <c r="AE122" s="217"/>
      <c r="AF122" s="215">
        <f t="shared" si="22"/>
        <v>0</v>
      </c>
    </row>
    <row r="123" spans="1:32">
      <c r="A123" s="325">
        <f t="shared" si="23"/>
        <v>110</v>
      </c>
      <c r="B123" s="208" t="s">
        <v>559</v>
      </c>
      <c r="C123" s="208" t="s">
        <v>203</v>
      </c>
      <c r="D123" s="208" t="s">
        <v>405</v>
      </c>
      <c r="E123" s="209" t="s">
        <v>560</v>
      </c>
      <c r="F123" s="210">
        <v>276519.57</v>
      </c>
      <c r="G123" s="210">
        <v>353580.11</v>
      </c>
      <c r="H123" s="210">
        <v>356884.81</v>
      </c>
      <c r="I123" s="210">
        <v>300749.46000000002</v>
      </c>
      <c r="J123" s="210">
        <v>305478.3</v>
      </c>
      <c r="K123" s="210">
        <v>289910.8</v>
      </c>
      <c r="L123" s="210">
        <v>324038.75</v>
      </c>
      <c r="M123" s="210">
        <v>323795.17</v>
      </c>
      <c r="N123" s="210">
        <v>332856.62</v>
      </c>
      <c r="O123" s="210">
        <v>316824.92</v>
      </c>
      <c r="P123" s="210">
        <v>297682.26</v>
      </c>
      <c r="Q123" s="210">
        <v>303434.05</v>
      </c>
      <c r="R123" s="210">
        <v>291155.42</v>
      </c>
      <c r="S123" s="211">
        <f t="shared" si="33"/>
        <v>315756.06208333332</v>
      </c>
      <c r="T123" s="188"/>
      <c r="U123" s="214">
        <f t="shared" si="31"/>
        <v>315756.06208333332</v>
      </c>
      <c r="V123" s="214"/>
      <c r="W123" s="214"/>
      <c r="X123" s="216"/>
      <c r="Y123" s="214"/>
      <c r="Z123" s="214"/>
      <c r="AA123" s="214"/>
      <c r="AB123" s="214"/>
      <c r="AC123" s="217"/>
      <c r="AD123" s="266">
        <f t="shared" si="32"/>
        <v>315756.06208333332</v>
      </c>
      <c r="AE123" s="217"/>
      <c r="AF123" s="215">
        <f t="shared" si="22"/>
        <v>0</v>
      </c>
    </row>
    <row r="124" spans="1:32">
      <c r="A124" s="325">
        <f t="shared" si="23"/>
        <v>111</v>
      </c>
      <c r="B124" s="208" t="s">
        <v>561</v>
      </c>
      <c r="C124" s="208" t="s">
        <v>203</v>
      </c>
      <c r="D124" s="208" t="s">
        <v>405</v>
      </c>
      <c r="E124" s="209" t="s">
        <v>562</v>
      </c>
      <c r="F124" s="210">
        <v>600329.80000000005</v>
      </c>
      <c r="G124" s="210">
        <v>298306.21999999997</v>
      </c>
      <c r="H124" s="210">
        <v>279450.96000000002</v>
      </c>
      <c r="I124" s="210">
        <v>285472.36</v>
      </c>
      <c r="J124" s="210">
        <v>282045.49</v>
      </c>
      <c r="K124" s="210">
        <v>372115.19</v>
      </c>
      <c r="L124" s="210">
        <v>639607.56000000006</v>
      </c>
      <c r="M124" s="210">
        <v>853365.79</v>
      </c>
      <c r="N124" s="210">
        <v>920988.37</v>
      </c>
      <c r="O124" s="210">
        <v>903138.88</v>
      </c>
      <c r="P124" s="210">
        <v>439229.59</v>
      </c>
      <c r="Q124" s="210">
        <v>360839.12</v>
      </c>
      <c r="R124" s="210">
        <v>363923.37</v>
      </c>
      <c r="S124" s="211">
        <f t="shared" si="33"/>
        <v>509723.8429166667</v>
      </c>
      <c r="T124" s="188"/>
      <c r="U124" s="214">
        <f t="shared" si="31"/>
        <v>509723.8429166667</v>
      </c>
      <c r="V124" s="214"/>
      <c r="W124" s="214"/>
      <c r="X124" s="216"/>
      <c r="Y124" s="214"/>
      <c r="Z124" s="214"/>
      <c r="AA124" s="214"/>
      <c r="AB124" s="214"/>
      <c r="AC124" s="217"/>
      <c r="AD124" s="266">
        <f t="shared" si="32"/>
        <v>509723.8429166667</v>
      </c>
      <c r="AE124" s="217"/>
      <c r="AF124" s="215">
        <f t="shared" si="22"/>
        <v>0</v>
      </c>
    </row>
    <row r="125" spans="1:32">
      <c r="A125" s="325">
        <f t="shared" si="23"/>
        <v>112</v>
      </c>
      <c r="B125" s="208" t="s">
        <v>563</v>
      </c>
      <c r="C125" s="208" t="s">
        <v>203</v>
      </c>
      <c r="D125" s="208" t="s">
        <v>405</v>
      </c>
      <c r="E125" s="209" t="s">
        <v>564</v>
      </c>
      <c r="F125" s="210">
        <v>73075.679999999993</v>
      </c>
      <c r="G125" s="210">
        <v>83102.490000000005</v>
      </c>
      <c r="H125" s="210">
        <v>81541.89</v>
      </c>
      <c r="I125" s="210">
        <v>81531.960000000006</v>
      </c>
      <c r="J125" s="210">
        <v>77017.37</v>
      </c>
      <c r="K125" s="210">
        <v>91129.29</v>
      </c>
      <c r="L125" s="210">
        <v>105350.95</v>
      </c>
      <c r="M125" s="210">
        <v>84949.06</v>
      </c>
      <c r="N125" s="210">
        <v>333621.46999999997</v>
      </c>
      <c r="O125" s="210">
        <v>630525.85</v>
      </c>
      <c r="P125" s="210">
        <v>71089.59</v>
      </c>
      <c r="Q125" s="210">
        <v>75960.42</v>
      </c>
      <c r="R125" s="210">
        <v>75781.679999999993</v>
      </c>
      <c r="S125" s="211">
        <f t="shared" si="33"/>
        <v>149187.41833333333</v>
      </c>
      <c r="T125" s="188"/>
      <c r="U125" s="214">
        <f t="shared" si="31"/>
        <v>149187.41833333333</v>
      </c>
      <c r="V125" s="214"/>
      <c r="W125" s="214"/>
      <c r="X125" s="216"/>
      <c r="Y125" s="214"/>
      <c r="Z125" s="214"/>
      <c r="AA125" s="214"/>
      <c r="AB125" s="214"/>
      <c r="AC125" s="217"/>
      <c r="AD125" s="266">
        <f t="shared" si="32"/>
        <v>149187.41833333333</v>
      </c>
      <c r="AE125" s="217"/>
      <c r="AF125" s="215">
        <f t="shared" si="22"/>
        <v>0</v>
      </c>
    </row>
    <row r="126" spans="1:32">
      <c r="A126" s="325">
        <f t="shared" si="23"/>
        <v>113</v>
      </c>
      <c r="B126" s="208" t="s">
        <v>565</v>
      </c>
      <c r="C126" s="208" t="s">
        <v>203</v>
      </c>
      <c r="D126" s="208" t="s">
        <v>405</v>
      </c>
      <c r="E126" s="209" t="s">
        <v>566</v>
      </c>
      <c r="F126" s="210">
        <v>352232.57</v>
      </c>
      <c r="G126" s="210">
        <v>339058.76</v>
      </c>
      <c r="H126" s="210">
        <v>440588.5</v>
      </c>
      <c r="I126" s="210">
        <v>409712.54</v>
      </c>
      <c r="J126" s="210">
        <v>408026.33</v>
      </c>
      <c r="K126" s="210">
        <v>447504.68</v>
      </c>
      <c r="L126" s="210">
        <v>371134.11</v>
      </c>
      <c r="M126" s="210">
        <v>390789.3</v>
      </c>
      <c r="N126" s="210">
        <v>406154.61</v>
      </c>
      <c r="O126" s="210">
        <v>405331.83</v>
      </c>
      <c r="P126" s="210">
        <v>448514.58</v>
      </c>
      <c r="Q126" s="210">
        <v>451748.39</v>
      </c>
      <c r="R126" s="210">
        <v>476417.96</v>
      </c>
      <c r="S126" s="211">
        <f t="shared" si="33"/>
        <v>411074.07458333328</v>
      </c>
      <c r="T126" s="188"/>
      <c r="U126" s="214">
        <f t="shared" si="31"/>
        <v>411074.07458333328</v>
      </c>
      <c r="V126" s="214"/>
      <c r="W126" s="214"/>
      <c r="X126" s="216"/>
      <c r="Y126" s="214"/>
      <c r="Z126" s="214"/>
      <c r="AA126" s="214"/>
      <c r="AB126" s="214"/>
      <c r="AC126" s="217"/>
      <c r="AD126" s="266">
        <f t="shared" si="32"/>
        <v>411074.07458333328</v>
      </c>
      <c r="AE126" s="217"/>
      <c r="AF126" s="215">
        <f t="shared" si="22"/>
        <v>0</v>
      </c>
    </row>
    <row r="127" spans="1:32">
      <c r="A127" s="325">
        <f t="shared" si="23"/>
        <v>114</v>
      </c>
      <c r="B127" s="208" t="s">
        <v>567</v>
      </c>
      <c r="C127" s="208" t="s">
        <v>203</v>
      </c>
      <c r="D127" s="208" t="s">
        <v>405</v>
      </c>
      <c r="E127" s="209" t="s">
        <v>568</v>
      </c>
      <c r="F127" s="210">
        <v>0</v>
      </c>
      <c r="G127" s="210">
        <v>0</v>
      </c>
      <c r="H127" s="210">
        <v>0</v>
      </c>
      <c r="I127" s="210">
        <v>0</v>
      </c>
      <c r="J127" s="210">
        <v>0</v>
      </c>
      <c r="K127" s="210">
        <v>0</v>
      </c>
      <c r="L127" s="210">
        <v>0</v>
      </c>
      <c r="M127" s="210">
        <v>0</v>
      </c>
      <c r="N127" s="210">
        <v>2668.92</v>
      </c>
      <c r="O127" s="210">
        <v>134.05000000000001</v>
      </c>
      <c r="P127" s="210">
        <v>-9.9999999998203696E-3</v>
      </c>
      <c r="Q127" s="210">
        <v>450.53</v>
      </c>
      <c r="R127" s="210">
        <v>536.36</v>
      </c>
      <c r="S127" s="211">
        <f t="shared" si="33"/>
        <v>293.47250000000003</v>
      </c>
      <c r="T127" s="188"/>
      <c r="U127" s="214">
        <f t="shared" si="31"/>
        <v>293.47250000000003</v>
      </c>
      <c r="V127" s="214"/>
      <c r="W127" s="214"/>
      <c r="X127" s="216"/>
      <c r="Y127" s="214"/>
      <c r="Z127" s="214"/>
      <c r="AA127" s="214"/>
      <c r="AB127" s="214"/>
      <c r="AC127" s="217"/>
      <c r="AD127" s="266">
        <f t="shared" si="32"/>
        <v>293.47250000000003</v>
      </c>
      <c r="AE127" s="217"/>
      <c r="AF127" s="215">
        <f t="shared" si="22"/>
        <v>0</v>
      </c>
    </row>
    <row r="128" spans="1:32">
      <c r="A128" s="325">
        <f t="shared" si="23"/>
        <v>115</v>
      </c>
      <c r="B128" s="208" t="s">
        <v>569</v>
      </c>
      <c r="C128" s="208" t="s">
        <v>203</v>
      </c>
      <c r="D128" s="208" t="s">
        <v>405</v>
      </c>
      <c r="E128" s="209" t="s">
        <v>570</v>
      </c>
      <c r="F128" s="210">
        <v>271710.74</v>
      </c>
      <c r="G128" s="210">
        <v>295389.45</v>
      </c>
      <c r="H128" s="210">
        <v>292044.76</v>
      </c>
      <c r="I128" s="210">
        <v>303858.11</v>
      </c>
      <c r="J128" s="210">
        <v>291143.33</v>
      </c>
      <c r="K128" s="210">
        <v>316800.38</v>
      </c>
      <c r="L128" s="210">
        <v>319072.57</v>
      </c>
      <c r="M128" s="210">
        <v>314886.2</v>
      </c>
      <c r="N128" s="210">
        <v>305596.7</v>
      </c>
      <c r="O128" s="210">
        <v>314139.73</v>
      </c>
      <c r="P128" s="210">
        <v>316022</v>
      </c>
      <c r="Q128" s="210">
        <v>321616.5</v>
      </c>
      <c r="R128" s="210">
        <v>307766.09000000003</v>
      </c>
      <c r="S128" s="211">
        <f t="shared" si="33"/>
        <v>306692.34541666665</v>
      </c>
      <c r="T128" s="188"/>
      <c r="U128" s="214">
        <f t="shared" si="31"/>
        <v>306692.34541666665</v>
      </c>
      <c r="V128" s="214"/>
      <c r="W128" s="214"/>
      <c r="X128" s="216"/>
      <c r="Y128" s="214"/>
      <c r="Z128" s="214"/>
      <c r="AA128" s="214"/>
      <c r="AB128" s="214"/>
      <c r="AC128" s="217"/>
      <c r="AD128" s="266">
        <f t="shared" si="32"/>
        <v>306692.34541666665</v>
      </c>
      <c r="AE128" s="217"/>
      <c r="AF128" s="215">
        <f t="shared" si="22"/>
        <v>0</v>
      </c>
    </row>
    <row r="129" spans="1:32">
      <c r="A129" s="325">
        <f t="shared" si="23"/>
        <v>116</v>
      </c>
      <c r="B129" s="208" t="s">
        <v>571</v>
      </c>
      <c r="C129" s="208" t="s">
        <v>203</v>
      </c>
      <c r="D129" s="208" t="s">
        <v>405</v>
      </c>
      <c r="E129" s="209" t="s">
        <v>572</v>
      </c>
      <c r="F129" s="210">
        <v>273162.12</v>
      </c>
      <c r="G129" s="210">
        <v>268217.84999999998</v>
      </c>
      <c r="H129" s="210">
        <v>265948.15000000002</v>
      </c>
      <c r="I129" s="210">
        <v>261451.99</v>
      </c>
      <c r="J129" s="210">
        <v>266922.15999999997</v>
      </c>
      <c r="K129" s="210">
        <v>260898.61</v>
      </c>
      <c r="L129" s="210">
        <v>226023.92</v>
      </c>
      <c r="M129" s="210">
        <v>239959.6</v>
      </c>
      <c r="N129" s="210">
        <v>244013.76</v>
      </c>
      <c r="O129" s="210">
        <v>246417.76</v>
      </c>
      <c r="P129" s="210">
        <v>318330.71999999997</v>
      </c>
      <c r="Q129" s="210">
        <v>343817.71</v>
      </c>
      <c r="R129" s="210">
        <v>348930.45</v>
      </c>
      <c r="S129" s="211">
        <f t="shared" si="33"/>
        <v>271087.37624999997</v>
      </c>
      <c r="T129" s="188"/>
      <c r="U129" s="214">
        <f t="shared" si="31"/>
        <v>271087.37624999997</v>
      </c>
      <c r="V129" s="214"/>
      <c r="W129" s="214"/>
      <c r="X129" s="216"/>
      <c r="Y129" s="214"/>
      <c r="Z129" s="214"/>
      <c r="AA129" s="214"/>
      <c r="AB129" s="214"/>
      <c r="AC129" s="217"/>
      <c r="AD129" s="266">
        <f t="shared" si="32"/>
        <v>271087.37624999997</v>
      </c>
      <c r="AE129" s="217"/>
      <c r="AF129" s="215">
        <f t="shared" si="22"/>
        <v>0</v>
      </c>
    </row>
    <row r="130" spans="1:32">
      <c r="A130" s="325">
        <f t="shared" si="23"/>
        <v>117</v>
      </c>
      <c r="B130" s="208" t="s">
        <v>573</v>
      </c>
      <c r="C130" s="208" t="s">
        <v>203</v>
      </c>
      <c r="D130" s="208" t="s">
        <v>405</v>
      </c>
      <c r="E130" s="209" t="s">
        <v>574</v>
      </c>
      <c r="F130" s="210">
        <v>110546.26</v>
      </c>
      <c r="G130" s="210">
        <v>117445.28</v>
      </c>
      <c r="H130" s="210">
        <v>112615.92</v>
      </c>
      <c r="I130" s="210">
        <v>131843.76999999999</v>
      </c>
      <c r="J130" s="210">
        <v>126076.99</v>
      </c>
      <c r="K130" s="210">
        <v>129632.57</v>
      </c>
      <c r="L130" s="210">
        <v>126112.49</v>
      </c>
      <c r="M130" s="210">
        <v>140946.16</v>
      </c>
      <c r="N130" s="210">
        <v>145445.68</v>
      </c>
      <c r="O130" s="210">
        <v>145413.57</v>
      </c>
      <c r="P130" s="210">
        <v>156039.95000000001</v>
      </c>
      <c r="Q130" s="210">
        <v>154707.26</v>
      </c>
      <c r="R130" s="210">
        <v>144477.1</v>
      </c>
      <c r="S130" s="211">
        <f t="shared" si="33"/>
        <v>134482.61000000002</v>
      </c>
      <c r="T130" s="188"/>
      <c r="U130" s="214">
        <f t="shared" si="31"/>
        <v>134482.61000000002</v>
      </c>
      <c r="V130" s="214"/>
      <c r="W130" s="214"/>
      <c r="X130" s="216"/>
      <c r="Y130" s="214"/>
      <c r="Z130" s="214"/>
      <c r="AA130" s="214"/>
      <c r="AB130" s="214"/>
      <c r="AC130" s="217"/>
      <c r="AD130" s="266">
        <f t="shared" si="32"/>
        <v>134482.61000000002</v>
      </c>
      <c r="AE130" s="217"/>
      <c r="AF130" s="215">
        <f t="shared" si="22"/>
        <v>0</v>
      </c>
    </row>
    <row r="131" spans="1:32">
      <c r="A131" s="325">
        <f t="shared" si="23"/>
        <v>118</v>
      </c>
      <c r="B131" s="208" t="s">
        <v>575</v>
      </c>
      <c r="C131" s="208" t="s">
        <v>203</v>
      </c>
      <c r="D131" s="208" t="s">
        <v>405</v>
      </c>
      <c r="E131" s="209" t="s">
        <v>576</v>
      </c>
      <c r="F131" s="210">
        <v>59820.46</v>
      </c>
      <c r="G131" s="210">
        <v>72000.45</v>
      </c>
      <c r="H131" s="210">
        <v>68805.41</v>
      </c>
      <c r="I131" s="210">
        <v>65465.39</v>
      </c>
      <c r="J131" s="210">
        <v>63651.12</v>
      </c>
      <c r="K131" s="210">
        <v>61316.67</v>
      </c>
      <c r="L131" s="210">
        <v>66738.67</v>
      </c>
      <c r="M131" s="210">
        <v>78090.89</v>
      </c>
      <c r="N131" s="210">
        <v>76847.039999999994</v>
      </c>
      <c r="O131" s="210">
        <v>71256.88</v>
      </c>
      <c r="P131" s="210">
        <v>61211.199999999997</v>
      </c>
      <c r="Q131" s="210">
        <v>59806.65</v>
      </c>
      <c r="R131" s="210">
        <v>58203.88</v>
      </c>
      <c r="S131" s="211">
        <f t="shared" si="33"/>
        <v>67016.878333333341</v>
      </c>
      <c r="T131" s="188"/>
      <c r="U131" s="214">
        <f t="shared" si="31"/>
        <v>67016.878333333341</v>
      </c>
      <c r="V131" s="214"/>
      <c r="W131" s="214"/>
      <c r="X131" s="216"/>
      <c r="Y131" s="214"/>
      <c r="Z131" s="214"/>
      <c r="AA131" s="214"/>
      <c r="AB131" s="214"/>
      <c r="AC131" s="217"/>
      <c r="AD131" s="266">
        <f t="shared" si="32"/>
        <v>67016.878333333341</v>
      </c>
      <c r="AE131" s="217"/>
      <c r="AF131" s="215">
        <f t="shared" si="22"/>
        <v>0</v>
      </c>
    </row>
    <row r="132" spans="1:32">
      <c r="A132" s="325">
        <f t="shared" si="23"/>
        <v>119</v>
      </c>
      <c r="B132" s="208" t="s">
        <v>577</v>
      </c>
      <c r="C132" s="208" t="s">
        <v>203</v>
      </c>
      <c r="D132" s="208" t="s">
        <v>405</v>
      </c>
      <c r="E132" s="209" t="s">
        <v>578</v>
      </c>
      <c r="F132" s="210">
        <v>167455.42000000001</v>
      </c>
      <c r="G132" s="210">
        <v>173736.81</v>
      </c>
      <c r="H132" s="210">
        <v>178490.54</v>
      </c>
      <c r="I132" s="210">
        <v>137608.20000000001</v>
      </c>
      <c r="J132" s="210">
        <v>163000.07</v>
      </c>
      <c r="K132" s="210">
        <v>156634.38</v>
      </c>
      <c r="L132" s="210">
        <v>200353.41</v>
      </c>
      <c r="M132" s="210">
        <v>197281.96</v>
      </c>
      <c r="N132" s="210">
        <v>205986.73</v>
      </c>
      <c r="O132" s="210">
        <v>196836.96</v>
      </c>
      <c r="P132" s="210">
        <v>320493.99</v>
      </c>
      <c r="Q132" s="210">
        <v>289163.17</v>
      </c>
      <c r="R132" s="210">
        <v>255478.3</v>
      </c>
      <c r="S132" s="211">
        <f t="shared" si="33"/>
        <v>202587.75666666668</v>
      </c>
      <c r="T132" s="188"/>
      <c r="U132" s="214">
        <f t="shared" si="31"/>
        <v>202587.75666666668</v>
      </c>
      <c r="V132" s="214"/>
      <c r="W132" s="214"/>
      <c r="X132" s="216"/>
      <c r="Y132" s="214"/>
      <c r="Z132" s="214"/>
      <c r="AA132" s="214"/>
      <c r="AB132" s="214"/>
      <c r="AC132" s="217"/>
      <c r="AD132" s="266">
        <f t="shared" si="32"/>
        <v>202587.75666666668</v>
      </c>
      <c r="AE132" s="217"/>
      <c r="AF132" s="215">
        <f t="shared" si="22"/>
        <v>0</v>
      </c>
    </row>
    <row r="133" spans="1:32">
      <c r="A133" s="325">
        <f t="shared" si="23"/>
        <v>120</v>
      </c>
      <c r="B133" s="208" t="s">
        <v>579</v>
      </c>
      <c r="C133" s="208" t="s">
        <v>203</v>
      </c>
      <c r="D133" s="208" t="s">
        <v>405</v>
      </c>
      <c r="E133" s="209" t="s">
        <v>580</v>
      </c>
      <c r="F133" s="210">
        <v>0</v>
      </c>
      <c r="G133" s="210">
        <v>0</v>
      </c>
      <c r="H133" s="210">
        <v>0</v>
      </c>
      <c r="I133" s="210">
        <v>0</v>
      </c>
      <c r="J133" s="210">
        <v>0.01</v>
      </c>
      <c r="K133" s="210">
        <v>0.01</v>
      </c>
      <c r="L133" s="210">
        <v>26.31</v>
      </c>
      <c r="M133" s="210">
        <v>3.5527136788005001E-15</v>
      </c>
      <c r="N133" s="210">
        <v>57.5</v>
      </c>
      <c r="O133" s="210">
        <v>0</v>
      </c>
      <c r="P133" s="210">
        <v>0</v>
      </c>
      <c r="Q133" s="210">
        <v>-0.01</v>
      </c>
      <c r="R133" s="210">
        <v>-1541.61</v>
      </c>
      <c r="S133" s="211">
        <f t="shared" si="33"/>
        <v>-57.248749999999994</v>
      </c>
      <c r="T133" s="188"/>
      <c r="U133" s="214">
        <f t="shared" si="31"/>
        <v>-57.248749999999994</v>
      </c>
      <c r="V133" s="214"/>
      <c r="W133" s="214"/>
      <c r="X133" s="216"/>
      <c r="Y133" s="214"/>
      <c r="Z133" s="214"/>
      <c r="AA133" s="214"/>
      <c r="AB133" s="214"/>
      <c r="AC133" s="217"/>
      <c r="AD133" s="266">
        <f t="shared" si="32"/>
        <v>-57.248749999999994</v>
      </c>
      <c r="AE133" s="217"/>
      <c r="AF133" s="215">
        <f t="shared" si="22"/>
        <v>0</v>
      </c>
    </row>
    <row r="134" spans="1:32">
      <c r="A134" s="325">
        <f t="shared" si="23"/>
        <v>121</v>
      </c>
      <c r="B134" s="208" t="s">
        <v>494</v>
      </c>
      <c r="C134" s="208" t="s">
        <v>203</v>
      </c>
      <c r="D134" s="208" t="s">
        <v>581</v>
      </c>
      <c r="E134" s="209" t="s">
        <v>582</v>
      </c>
      <c r="F134" s="210">
        <v>337913.42</v>
      </c>
      <c r="G134" s="210">
        <v>276976.78999999998</v>
      </c>
      <c r="H134" s="210">
        <v>276976.78999999998</v>
      </c>
      <c r="I134" s="210">
        <v>276976.78999999998</v>
      </c>
      <c r="J134" s="210">
        <v>338550.75</v>
      </c>
      <c r="K134" s="210">
        <v>338550.75</v>
      </c>
      <c r="L134" s="210">
        <v>339075.46</v>
      </c>
      <c r="M134" s="210">
        <v>339075.46</v>
      </c>
      <c r="N134" s="210">
        <v>293322.5</v>
      </c>
      <c r="O134" s="210">
        <v>293322.5</v>
      </c>
      <c r="P134" s="210">
        <v>406216.49</v>
      </c>
      <c r="Q134" s="210">
        <v>342609.97</v>
      </c>
      <c r="R134" s="210">
        <v>342609.97</v>
      </c>
      <c r="S134" s="211">
        <f t="shared" si="33"/>
        <v>321826.32874999999</v>
      </c>
      <c r="T134" s="188"/>
      <c r="U134" s="214">
        <f t="shared" si="31"/>
        <v>321826.32874999999</v>
      </c>
      <c r="V134" s="214"/>
      <c r="W134" s="214"/>
      <c r="X134" s="216"/>
      <c r="Y134" s="214"/>
      <c r="Z134" s="214"/>
      <c r="AA134" s="214"/>
      <c r="AB134" s="214"/>
      <c r="AC134" s="217"/>
      <c r="AD134" s="266">
        <f t="shared" si="32"/>
        <v>321826.32874999999</v>
      </c>
      <c r="AE134" s="217"/>
      <c r="AF134" s="215">
        <f t="shared" si="22"/>
        <v>0</v>
      </c>
    </row>
    <row r="135" spans="1:32">
      <c r="A135" s="325">
        <f t="shared" si="23"/>
        <v>122</v>
      </c>
      <c r="B135" s="208" t="s">
        <v>494</v>
      </c>
      <c r="C135" s="208" t="s">
        <v>204</v>
      </c>
      <c r="D135" s="208" t="s">
        <v>583</v>
      </c>
      <c r="E135" s="209" t="s">
        <v>584</v>
      </c>
      <c r="F135" s="210">
        <v>0</v>
      </c>
      <c r="G135" s="210">
        <v>14115.84</v>
      </c>
      <c r="H135" s="210">
        <v>27723.01</v>
      </c>
      <c r="I135" s="210">
        <v>38382.980000000003</v>
      </c>
      <c r="J135" s="210">
        <v>41380.26</v>
      </c>
      <c r="K135" s="210">
        <v>45441.46</v>
      </c>
      <c r="L135" s="210">
        <v>46421.39</v>
      </c>
      <c r="M135" s="210">
        <v>50172.69</v>
      </c>
      <c r="N135" s="210">
        <v>56540.59</v>
      </c>
      <c r="O135" s="210">
        <v>57145.05</v>
      </c>
      <c r="P135" s="210">
        <v>63328.51</v>
      </c>
      <c r="Q135" s="210">
        <v>64410.47</v>
      </c>
      <c r="R135" s="210">
        <v>0</v>
      </c>
      <c r="S135" s="211">
        <f t="shared" si="33"/>
        <v>42088.520833333336</v>
      </c>
      <c r="T135" s="188"/>
      <c r="U135" s="214">
        <f t="shared" si="31"/>
        <v>42088.520833333336</v>
      </c>
      <c r="V135" s="214"/>
      <c r="W135" s="214"/>
      <c r="X135" s="216"/>
      <c r="Y135" s="214"/>
      <c r="Z135" s="214"/>
      <c r="AA135" s="214"/>
      <c r="AB135" s="214"/>
      <c r="AC135" s="217"/>
      <c r="AD135" s="266">
        <f t="shared" si="32"/>
        <v>42088.520833333336</v>
      </c>
      <c r="AE135" s="217"/>
      <c r="AF135" s="215">
        <f t="shared" si="22"/>
        <v>0</v>
      </c>
    </row>
    <row r="136" spans="1:32">
      <c r="A136" s="325">
        <f t="shared" si="23"/>
        <v>123</v>
      </c>
      <c r="B136" s="208" t="s">
        <v>494</v>
      </c>
      <c r="C136" s="208" t="s">
        <v>204</v>
      </c>
      <c r="D136" s="208" t="s">
        <v>585</v>
      </c>
      <c r="E136" s="209" t="s">
        <v>205</v>
      </c>
      <c r="F136" s="210">
        <v>0</v>
      </c>
      <c r="G136" s="210">
        <v>0</v>
      </c>
      <c r="H136" s="210">
        <v>0</v>
      </c>
      <c r="I136" s="210">
        <v>0</v>
      </c>
      <c r="J136" s="210">
        <v>0</v>
      </c>
      <c r="K136" s="210">
        <v>0</v>
      </c>
      <c r="L136" s="210">
        <v>0</v>
      </c>
      <c r="M136" s="210">
        <v>74.27</v>
      </c>
      <c r="N136" s="210">
        <v>74.27</v>
      </c>
      <c r="O136" s="210">
        <v>0</v>
      </c>
      <c r="P136" s="210">
        <v>0</v>
      </c>
      <c r="Q136" s="210">
        <v>0</v>
      </c>
      <c r="R136" s="210">
        <v>0</v>
      </c>
      <c r="S136" s="211">
        <f t="shared" si="33"/>
        <v>12.378333333333332</v>
      </c>
      <c r="T136" s="188"/>
      <c r="U136" s="214">
        <f t="shared" si="31"/>
        <v>12.378333333333332</v>
      </c>
      <c r="V136" s="214"/>
      <c r="W136" s="214"/>
      <c r="X136" s="216"/>
      <c r="Y136" s="214"/>
      <c r="Z136" s="214"/>
      <c r="AA136" s="214"/>
      <c r="AB136" s="214"/>
      <c r="AC136" s="217"/>
      <c r="AD136" s="266">
        <f t="shared" si="32"/>
        <v>12.378333333333332</v>
      </c>
      <c r="AE136" s="217"/>
      <c r="AF136" s="215">
        <f t="shared" si="22"/>
        <v>0</v>
      </c>
    </row>
    <row r="137" spans="1:32">
      <c r="A137" s="325">
        <f t="shared" si="23"/>
        <v>124</v>
      </c>
      <c r="B137" s="208" t="s">
        <v>494</v>
      </c>
      <c r="C137" s="208" t="s">
        <v>204</v>
      </c>
      <c r="D137" s="208" t="s">
        <v>586</v>
      </c>
      <c r="E137" s="209" t="s">
        <v>587</v>
      </c>
      <c r="F137" s="210">
        <v>0</v>
      </c>
      <c r="G137" s="210">
        <v>-817.17</v>
      </c>
      <c r="H137" s="210">
        <v>-764.65</v>
      </c>
      <c r="I137" s="210">
        <v>-1705.06</v>
      </c>
      <c r="J137" s="210">
        <v>-1790.76</v>
      </c>
      <c r="K137" s="210">
        <v>-4802.1000000000004</v>
      </c>
      <c r="L137" s="210">
        <v>16267.13</v>
      </c>
      <c r="M137" s="210">
        <v>17429.32</v>
      </c>
      <c r="N137" s="210">
        <v>16527.71</v>
      </c>
      <c r="O137" s="210">
        <v>16512</v>
      </c>
      <c r="P137" s="210">
        <v>36876.36</v>
      </c>
      <c r="Q137" s="210">
        <v>71496.98</v>
      </c>
      <c r="R137" s="210">
        <v>1.45519152283669E-11</v>
      </c>
      <c r="S137" s="211">
        <f t="shared" si="33"/>
        <v>13769.146666666667</v>
      </c>
      <c r="T137" s="188"/>
      <c r="U137" s="214">
        <f t="shared" si="31"/>
        <v>13769.146666666667</v>
      </c>
      <c r="V137" s="214"/>
      <c r="W137" s="214"/>
      <c r="X137" s="216"/>
      <c r="Y137" s="214"/>
      <c r="Z137" s="214"/>
      <c r="AA137" s="214"/>
      <c r="AB137" s="214"/>
      <c r="AC137" s="217"/>
      <c r="AD137" s="266">
        <f t="shared" si="32"/>
        <v>13769.146666666667</v>
      </c>
      <c r="AE137" s="217"/>
      <c r="AF137" s="215">
        <f t="shared" si="22"/>
        <v>0</v>
      </c>
    </row>
    <row r="138" spans="1:32">
      <c r="A138" s="325">
        <f t="shared" si="23"/>
        <v>125</v>
      </c>
      <c r="B138" s="208" t="s">
        <v>494</v>
      </c>
      <c r="C138" s="208" t="s">
        <v>206</v>
      </c>
      <c r="D138" s="208" t="s">
        <v>207</v>
      </c>
      <c r="E138" s="209" t="s">
        <v>208</v>
      </c>
      <c r="F138" s="210">
        <v>522921.19</v>
      </c>
      <c r="G138" s="210">
        <v>644089.07999999996</v>
      </c>
      <c r="H138" s="210">
        <v>288856.43</v>
      </c>
      <c r="I138" s="210">
        <v>368439.49</v>
      </c>
      <c r="J138" s="210">
        <v>257947.12</v>
      </c>
      <c r="K138" s="210">
        <v>492801.14</v>
      </c>
      <c r="L138" s="210">
        <v>233564.83</v>
      </c>
      <c r="M138" s="210">
        <v>432600.05</v>
      </c>
      <c r="N138" s="210">
        <v>414354.45</v>
      </c>
      <c r="O138" s="210">
        <v>831230.57</v>
      </c>
      <c r="P138" s="210">
        <v>351251.11</v>
      </c>
      <c r="Q138" s="210">
        <v>641888.24</v>
      </c>
      <c r="R138" s="210">
        <v>299383.02</v>
      </c>
      <c r="S138" s="211">
        <f t="shared" si="33"/>
        <v>447347.88458333333</v>
      </c>
      <c r="T138" s="188"/>
      <c r="U138" s="214">
        <f t="shared" si="31"/>
        <v>447347.88458333333</v>
      </c>
      <c r="V138" s="214"/>
      <c r="W138" s="214"/>
      <c r="X138" s="216"/>
      <c r="Y138" s="214"/>
      <c r="Z138" s="214"/>
      <c r="AA138" s="214"/>
      <c r="AB138" s="214"/>
      <c r="AC138" s="217"/>
      <c r="AD138" s="266">
        <f t="shared" si="32"/>
        <v>447347.88458333333</v>
      </c>
      <c r="AE138" s="217"/>
      <c r="AF138" s="215">
        <f t="shared" si="22"/>
        <v>0</v>
      </c>
    </row>
    <row r="139" spans="1:32">
      <c r="A139" s="325">
        <f t="shared" si="23"/>
        <v>126</v>
      </c>
      <c r="B139" s="208" t="s">
        <v>494</v>
      </c>
      <c r="C139" s="208" t="s">
        <v>206</v>
      </c>
      <c r="D139" s="208" t="s">
        <v>209</v>
      </c>
      <c r="E139" s="209" t="s">
        <v>210</v>
      </c>
      <c r="F139" s="210">
        <v>64607.37</v>
      </c>
      <c r="G139" s="210">
        <v>91551.43</v>
      </c>
      <c r="H139" s="210">
        <v>78291.8</v>
      </c>
      <c r="I139" s="210">
        <v>107285.46</v>
      </c>
      <c r="J139" s="210">
        <v>71546.37</v>
      </c>
      <c r="K139" s="210">
        <v>102732.94</v>
      </c>
      <c r="L139" s="210">
        <v>99423.78</v>
      </c>
      <c r="M139" s="210">
        <v>131121.12</v>
      </c>
      <c r="N139" s="210">
        <v>174000.83</v>
      </c>
      <c r="O139" s="210">
        <v>10428.200000000001</v>
      </c>
      <c r="P139" s="210">
        <v>47318.239999999998</v>
      </c>
      <c r="Q139" s="210">
        <v>77846.460000000006</v>
      </c>
      <c r="R139" s="210">
        <v>97275.8</v>
      </c>
      <c r="S139" s="211">
        <f t="shared" si="33"/>
        <v>89374.017916666649</v>
      </c>
      <c r="T139" s="188"/>
      <c r="U139" s="214">
        <f t="shared" si="31"/>
        <v>89374.017916666649</v>
      </c>
      <c r="V139" s="214"/>
      <c r="W139" s="214"/>
      <c r="X139" s="216"/>
      <c r="Y139" s="214"/>
      <c r="Z139" s="214"/>
      <c r="AA139" s="214"/>
      <c r="AB139" s="214"/>
      <c r="AC139" s="217"/>
      <c r="AD139" s="266">
        <f t="shared" si="32"/>
        <v>89374.017916666649</v>
      </c>
      <c r="AE139" s="217"/>
      <c r="AF139" s="215">
        <f t="shared" si="22"/>
        <v>0</v>
      </c>
    </row>
    <row r="140" spans="1:32">
      <c r="A140" s="325">
        <f t="shared" si="23"/>
        <v>127</v>
      </c>
      <c r="B140" s="208" t="s">
        <v>494</v>
      </c>
      <c r="C140" s="208" t="s">
        <v>211</v>
      </c>
      <c r="D140" s="208" t="s">
        <v>222</v>
      </c>
      <c r="E140" s="209" t="s">
        <v>212</v>
      </c>
      <c r="F140" s="210">
        <v>2230775.2400000002</v>
      </c>
      <c r="G140" s="210">
        <v>2203831.1800000002</v>
      </c>
      <c r="H140" s="210">
        <v>1826120.92</v>
      </c>
      <c r="I140" s="210">
        <v>1797127.26</v>
      </c>
      <c r="J140" s="210">
        <v>1849029.45</v>
      </c>
      <c r="K140" s="210">
        <v>1817842.88</v>
      </c>
      <c r="L140" s="210">
        <v>1989314.22</v>
      </c>
      <c r="M140" s="210">
        <v>2137293.75</v>
      </c>
      <c r="N140" s="210">
        <v>2094414.04</v>
      </c>
      <c r="O140" s="210">
        <v>2299995.2999999998</v>
      </c>
      <c r="P140" s="210">
        <v>1990506.19</v>
      </c>
      <c r="Q140" s="210">
        <v>1959977.97</v>
      </c>
      <c r="R140" s="210">
        <v>1940548.63</v>
      </c>
      <c r="S140" s="211">
        <f t="shared" si="33"/>
        <v>2004259.5912500003</v>
      </c>
      <c r="T140" s="188"/>
      <c r="U140" s="214">
        <f t="shared" si="31"/>
        <v>2004259.5912500003</v>
      </c>
      <c r="V140" s="214"/>
      <c r="W140" s="214"/>
      <c r="X140" s="216"/>
      <c r="Y140" s="214"/>
      <c r="Z140" s="214"/>
      <c r="AA140" s="214"/>
      <c r="AB140" s="214"/>
      <c r="AC140" s="217"/>
      <c r="AD140" s="266">
        <f t="shared" si="32"/>
        <v>2004259.5912500003</v>
      </c>
      <c r="AE140" s="217"/>
      <c r="AF140" s="215">
        <f t="shared" si="22"/>
        <v>0</v>
      </c>
    </row>
    <row r="141" spans="1:32">
      <c r="A141" s="325">
        <f t="shared" si="23"/>
        <v>128</v>
      </c>
      <c r="B141" s="185"/>
      <c r="C141" s="185"/>
      <c r="D141" s="185"/>
      <c r="E141" s="209" t="s">
        <v>213</v>
      </c>
      <c r="F141" s="218">
        <f t="shared" ref="F141:S141" si="34">SUM(F117:F140)</f>
        <v>10844838.52</v>
      </c>
      <c r="G141" s="218">
        <f t="shared" si="34"/>
        <v>10579524.560000001</v>
      </c>
      <c r="H141" s="218">
        <f t="shared" si="34"/>
        <v>10061813</v>
      </c>
      <c r="I141" s="218">
        <f t="shared" si="34"/>
        <v>9981885.1100000013</v>
      </c>
      <c r="J141" s="218">
        <f t="shared" si="34"/>
        <v>9823194.4800000004</v>
      </c>
      <c r="K141" s="218">
        <f t="shared" si="34"/>
        <v>10276143.370000001</v>
      </c>
      <c r="L141" s="218">
        <f t="shared" si="34"/>
        <v>8649998.0800000001</v>
      </c>
      <c r="M141" s="218">
        <f t="shared" si="34"/>
        <v>9797598.3900000006</v>
      </c>
      <c r="N141" s="218">
        <f t="shared" si="34"/>
        <v>10298833.859999999</v>
      </c>
      <c r="O141" s="218">
        <f t="shared" si="34"/>
        <v>11141776.509999998</v>
      </c>
      <c r="P141" s="218">
        <f t="shared" si="34"/>
        <v>9799091.4800000004</v>
      </c>
      <c r="Q141" s="218">
        <f t="shared" si="34"/>
        <v>10064449.860000001</v>
      </c>
      <c r="R141" s="218">
        <f t="shared" si="34"/>
        <v>8031490.5800000001</v>
      </c>
      <c r="S141" s="219">
        <f t="shared" si="34"/>
        <v>9992706.1041666642</v>
      </c>
      <c r="T141" s="188"/>
      <c r="U141" s="214"/>
      <c r="V141" s="214"/>
      <c r="W141" s="214"/>
      <c r="X141" s="216"/>
      <c r="Y141" s="214"/>
      <c r="Z141" s="214"/>
      <c r="AA141" s="214"/>
      <c r="AB141" s="214"/>
      <c r="AC141" s="217"/>
      <c r="AD141" s="217"/>
      <c r="AE141" s="217"/>
      <c r="AF141" s="215">
        <f t="shared" si="22"/>
        <v>0</v>
      </c>
    </row>
    <row r="142" spans="1:32">
      <c r="A142" s="325">
        <f t="shared" si="23"/>
        <v>129</v>
      </c>
      <c r="B142" s="185"/>
      <c r="C142" s="185"/>
      <c r="D142" s="185"/>
      <c r="E142" s="237"/>
      <c r="F142" s="210"/>
      <c r="G142" s="257"/>
      <c r="H142" s="258"/>
      <c r="I142" s="258"/>
      <c r="J142" s="259"/>
      <c r="K142" s="260"/>
      <c r="L142" s="261"/>
      <c r="M142" s="262"/>
      <c r="N142" s="263"/>
      <c r="O142" s="229"/>
      <c r="P142" s="264"/>
      <c r="Q142" s="265"/>
      <c r="R142" s="210"/>
      <c r="S142" s="228"/>
      <c r="T142" s="188"/>
      <c r="U142" s="214"/>
      <c r="V142" s="214"/>
      <c r="W142" s="214"/>
      <c r="X142" s="216"/>
      <c r="Y142" s="214"/>
      <c r="Z142" s="214"/>
      <c r="AA142" s="214"/>
      <c r="AB142" s="214"/>
      <c r="AC142" s="217"/>
      <c r="AD142" s="217"/>
      <c r="AE142" s="217"/>
      <c r="AF142" s="215">
        <f t="shared" ref="AF142:AF205" si="35">+U142+V142-AD142</f>
        <v>0</v>
      </c>
    </row>
    <row r="143" spans="1:32">
      <c r="A143" s="325">
        <f t="shared" si="23"/>
        <v>130</v>
      </c>
      <c r="B143" s="208" t="s">
        <v>494</v>
      </c>
      <c r="C143" s="208" t="s">
        <v>214</v>
      </c>
      <c r="D143" s="208" t="s">
        <v>44</v>
      </c>
      <c r="E143" s="209" t="s">
        <v>588</v>
      </c>
      <c r="F143" s="210">
        <v>128413.63</v>
      </c>
      <c r="G143" s="210">
        <v>1052456.98</v>
      </c>
      <c r="H143" s="210">
        <v>1031822.14</v>
      </c>
      <c r="I143" s="210">
        <v>935485.93</v>
      </c>
      <c r="J143" s="210">
        <v>820828.49</v>
      </c>
      <c r="K143" s="210">
        <v>707803.42</v>
      </c>
      <c r="L143" s="210">
        <v>636224.74</v>
      </c>
      <c r="M143" s="210">
        <v>521520.67</v>
      </c>
      <c r="N143" s="210">
        <v>406816.57</v>
      </c>
      <c r="O143" s="210">
        <v>335237.84999999998</v>
      </c>
      <c r="P143" s="210">
        <v>215587.38</v>
      </c>
      <c r="Q143" s="210">
        <v>250565.11</v>
      </c>
      <c r="R143" s="210">
        <v>130504.06</v>
      </c>
      <c r="S143" s="211">
        <f t="shared" ref="S143:S158" si="36">((F143+R143)+((G143+H143+I143+J143+K143+L143+M143+N143+O143+P143+Q143)*2))/24</f>
        <v>586984.01041666663</v>
      </c>
      <c r="T143" s="188"/>
      <c r="U143" s="214">
        <f t="shared" ref="U143:U158" si="37">+S143</f>
        <v>586984.01041666663</v>
      </c>
      <c r="V143" s="214"/>
      <c r="W143" s="214"/>
      <c r="X143" s="216"/>
      <c r="Y143" s="214"/>
      <c r="Z143" s="214"/>
      <c r="AA143" s="214"/>
      <c r="AB143" s="214"/>
      <c r="AC143" s="217"/>
      <c r="AD143" s="266">
        <f t="shared" ref="AD143:AD158" si="38">+U143</f>
        <v>586984.01041666663</v>
      </c>
      <c r="AE143" s="217"/>
      <c r="AF143" s="215">
        <f t="shared" si="35"/>
        <v>0</v>
      </c>
    </row>
    <row r="144" spans="1:32">
      <c r="A144" s="325">
        <f t="shared" ref="A144:A207" si="39">+A143+1</f>
        <v>131</v>
      </c>
      <c r="B144" s="208" t="s">
        <v>494</v>
      </c>
      <c r="C144" s="208" t="s">
        <v>215</v>
      </c>
      <c r="D144" s="208" t="s">
        <v>237</v>
      </c>
      <c r="E144" s="273" t="s">
        <v>589</v>
      </c>
      <c r="F144" s="210">
        <v>0</v>
      </c>
      <c r="G144" s="210">
        <v>0</v>
      </c>
      <c r="H144" s="210">
        <v>0</v>
      </c>
      <c r="I144" s="210">
        <v>0</v>
      </c>
      <c r="J144" s="210">
        <v>0</v>
      </c>
      <c r="K144" s="210">
        <v>0</v>
      </c>
      <c r="L144" s="210">
        <v>0</v>
      </c>
      <c r="M144" s="210">
        <v>0</v>
      </c>
      <c r="N144" s="210">
        <v>0</v>
      </c>
      <c r="O144" s="210">
        <v>310453.84000000003</v>
      </c>
      <c r="P144" s="210">
        <v>141534.04</v>
      </c>
      <c r="Q144" s="210">
        <v>854368.04</v>
      </c>
      <c r="R144" s="210">
        <v>10266422.640000001</v>
      </c>
      <c r="S144" s="211">
        <f t="shared" si="36"/>
        <v>536630.60333333339</v>
      </c>
      <c r="T144" s="188"/>
      <c r="U144" s="214">
        <f t="shared" si="37"/>
        <v>536630.60333333339</v>
      </c>
      <c r="V144" s="214"/>
      <c r="W144" s="214"/>
      <c r="X144" s="216"/>
      <c r="Y144" s="214"/>
      <c r="Z144" s="214"/>
      <c r="AA144" s="214"/>
      <c r="AB144" s="214"/>
      <c r="AC144" s="217"/>
      <c r="AD144" s="266">
        <f t="shared" si="38"/>
        <v>536630.60333333339</v>
      </c>
      <c r="AE144" s="217"/>
      <c r="AF144" s="215">
        <f t="shared" si="35"/>
        <v>0</v>
      </c>
    </row>
    <row r="145" spans="1:32">
      <c r="A145" s="325">
        <f t="shared" si="39"/>
        <v>132</v>
      </c>
      <c r="B145" s="208" t="s">
        <v>522</v>
      </c>
      <c r="C145" s="208" t="s">
        <v>215</v>
      </c>
      <c r="D145" s="208" t="s">
        <v>239</v>
      </c>
      <c r="E145" s="273" t="s">
        <v>590</v>
      </c>
      <c r="F145" s="210">
        <v>83220.22</v>
      </c>
      <c r="G145" s="210">
        <v>0</v>
      </c>
      <c r="H145" s="210">
        <v>0</v>
      </c>
      <c r="I145" s="210">
        <v>0</v>
      </c>
      <c r="J145" s="210">
        <v>0</v>
      </c>
      <c r="K145" s="210">
        <v>0</v>
      </c>
      <c r="L145" s="210">
        <v>0</v>
      </c>
      <c r="M145" s="210">
        <v>0</v>
      </c>
      <c r="N145" s="210">
        <v>0</v>
      </c>
      <c r="O145" s="210">
        <v>413690.29</v>
      </c>
      <c r="P145" s="210">
        <v>399581.88</v>
      </c>
      <c r="Q145" s="210">
        <v>476882.1</v>
      </c>
      <c r="R145" s="210">
        <v>810941.04</v>
      </c>
      <c r="S145" s="211">
        <f t="shared" si="36"/>
        <v>144769.57499999998</v>
      </c>
      <c r="T145" s="188"/>
      <c r="U145" s="214">
        <f t="shared" si="37"/>
        <v>144769.57499999998</v>
      </c>
      <c r="V145" s="214"/>
      <c r="W145" s="214"/>
      <c r="X145" s="216"/>
      <c r="Y145" s="214"/>
      <c r="Z145" s="214"/>
      <c r="AA145" s="214"/>
      <c r="AB145" s="214"/>
      <c r="AC145" s="217"/>
      <c r="AD145" s="266">
        <f t="shared" si="38"/>
        <v>144769.57499999998</v>
      </c>
      <c r="AE145" s="217"/>
      <c r="AF145" s="215">
        <f t="shared" si="35"/>
        <v>0</v>
      </c>
    </row>
    <row r="146" spans="1:32">
      <c r="A146" s="325">
        <f t="shared" si="39"/>
        <v>133</v>
      </c>
      <c r="B146" s="208" t="s">
        <v>494</v>
      </c>
      <c r="C146" s="208" t="s">
        <v>215</v>
      </c>
      <c r="D146" s="208" t="s">
        <v>241</v>
      </c>
      <c r="E146" s="273" t="s">
        <v>591</v>
      </c>
      <c r="F146" s="210">
        <v>0</v>
      </c>
      <c r="G146" s="210">
        <v>0</v>
      </c>
      <c r="H146" s="210">
        <v>0</v>
      </c>
      <c r="I146" s="210">
        <v>0</v>
      </c>
      <c r="J146" s="210">
        <v>0</v>
      </c>
      <c r="K146" s="210">
        <v>0</v>
      </c>
      <c r="L146" s="210">
        <v>0</v>
      </c>
      <c r="M146" s="210">
        <v>0</v>
      </c>
      <c r="N146" s="210">
        <v>0</v>
      </c>
      <c r="O146" s="210">
        <v>-71714</v>
      </c>
      <c r="P146" s="210">
        <v>-71714</v>
      </c>
      <c r="Q146" s="210">
        <v>-71714</v>
      </c>
      <c r="R146" s="210">
        <v>-71714</v>
      </c>
      <c r="S146" s="211">
        <f t="shared" si="36"/>
        <v>-20916.583333333332</v>
      </c>
      <c r="T146" s="188"/>
      <c r="U146" s="214">
        <f t="shared" si="37"/>
        <v>-20916.583333333332</v>
      </c>
      <c r="V146" s="214"/>
      <c r="W146" s="214"/>
      <c r="X146" s="216"/>
      <c r="Y146" s="214"/>
      <c r="Z146" s="214"/>
      <c r="AA146" s="214"/>
      <c r="AB146" s="214"/>
      <c r="AC146" s="217"/>
      <c r="AD146" s="266">
        <f t="shared" si="38"/>
        <v>-20916.583333333332</v>
      </c>
      <c r="AE146" s="217"/>
      <c r="AF146" s="215">
        <f t="shared" si="35"/>
        <v>0</v>
      </c>
    </row>
    <row r="147" spans="1:32">
      <c r="A147" s="325">
        <f t="shared" si="39"/>
        <v>134</v>
      </c>
      <c r="B147" s="208" t="s">
        <v>494</v>
      </c>
      <c r="C147" s="208" t="s">
        <v>215</v>
      </c>
      <c r="D147" s="208" t="s">
        <v>216</v>
      </c>
      <c r="E147" s="273" t="s">
        <v>217</v>
      </c>
      <c r="F147" s="210">
        <v>1971399.05</v>
      </c>
      <c r="G147" s="210">
        <v>2962710.32</v>
      </c>
      <c r="H147" s="210">
        <v>647202.37</v>
      </c>
      <c r="I147" s="210">
        <v>188714.35</v>
      </c>
      <c r="J147" s="210">
        <v>470491.34</v>
      </c>
      <c r="K147" s="210">
        <v>879768.72</v>
      </c>
      <c r="L147" s="210">
        <v>1223820.28</v>
      </c>
      <c r="M147" s="210">
        <v>1629060.58</v>
      </c>
      <c r="N147" s="210">
        <v>2308285.12</v>
      </c>
      <c r="O147" s="210">
        <v>2511603.88</v>
      </c>
      <c r="P147" s="210">
        <v>2397214.88</v>
      </c>
      <c r="Q147" s="210">
        <v>2454257.0299999998</v>
      </c>
      <c r="R147" s="210">
        <v>3059262.74</v>
      </c>
      <c r="S147" s="211">
        <f t="shared" si="36"/>
        <v>1682371.6470833335</v>
      </c>
      <c r="T147" s="188"/>
      <c r="U147" s="214">
        <f t="shared" si="37"/>
        <v>1682371.6470833335</v>
      </c>
      <c r="V147" s="214"/>
      <c r="W147" s="214"/>
      <c r="X147" s="216"/>
      <c r="Y147" s="214"/>
      <c r="Z147" s="214"/>
      <c r="AA147" s="214"/>
      <c r="AB147" s="214"/>
      <c r="AC147" s="217"/>
      <c r="AD147" s="266">
        <f t="shared" si="38"/>
        <v>1682371.6470833335</v>
      </c>
      <c r="AE147" s="217"/>
      <c r="AF147" s="215">
        <f t="shared" si="35"/>
        <v>0</v>
      </c>
    </row>
    <row r="148" spans="1:32">
      <c r="A148" s="325">
        <f t="shared" si="39"/>
        <v>135</v>
      </c>
      <c r="B148" s="208" t="s">
        <v>494</v>
      </c>
      <c r="C148" s="208" t="s">
        <v>215</v>
      </c>
      <c r="D148" s="208" t="s">
        <v>246</v>
      </c>
      <c r="E148" s="273" t="s">
        <v>592</v>
      </c>
      <c r="F148" s="210">
        <v>159100</v>
      </c>
      <c r="G148" s="210">
        <v>159100</v>
      </c>
      <c r="H148" s="210">
        <v>159100</v>
      </c>
      <c r="I148" s="210">
        <v>159100</v>
      </c>
      <c r="J148" s="210">
        <v>0</v>
      </c>
      <c r="K148" s="210">
        <v>0</v>
      </c>
      <c r="L148" s="210">
        <v>0</v>
      </c>
      <c r="M148" s="210">
        <v>0</v>
      </c>
      <c r="N148" s="210">
        <v>0</v>
      </c>
      <c r="O148" s="210">
        <v>0</v>
      </c>
      <c r="P148" s="210">
        <v>44569.33</v>
      </c>
      <c r="Q148" s="210">
        <v>44569.33</v>
      </c>
      <c r="R148" s="210">
        <v>218269.33</v>
      </c>
      <c r="S148" s="211">
        <f t="shared" si="36"/>
        <v>62926.943749999999</v>
      </c>
      <c r="T148" s="188"/>
      <c r="U148" s="214">
        <f t="shared" si="37"/>
        <v>62926.943749999999</v>
      </c>
      <c r="V148" s="214"/>
      <c r="W148" s="214"/>
      <c r="X148" s="216"/>
      <c r="Y148" s="214"/>
      <c r="Z148" s="214"/>
      <c r="AA148" s="214"/>
      <c r="AB148" s="214"/>
      <c r="AC148" s="217"/>
      <c r="AD148" s="266">
        <f t="shared" si="38"/>
        <v>62926.943749999999</v>
      </c>
      <c r="AE148" s="217"/>
      <c r="AF148" s="215">
        <f t="shared" si="35"/>
        <v>0</v>
      </c>
    </row>
    <row r="149" spans="1:32">
      <c r="A149" s="325">
        <f t="shared" si="39"/>
        <v>136</v>
      </c>
      <c r="B149" s="208" t="s">
        <v>494</v>
      </c>
      <c r="C149" s="208" t="s">
        <v>215</v>
      </c>
      <c r="D149" s="208" t="s">
        <v>593</v>
      </c>
      <c r="E149" s="209" t="s">
        <v>594</v>
      </c>
      <c r="F149" s="210">
        <v>152494.82999999999</v>
      </c>
      <c r="G149" s="210">
        <v>21391.5</v>
      </c>
      <c r="H149" s="210">
        <v>0</v>
      </c>
      <c r="I149" s="210">
        <v>0</v>
      </c>
      <c r="J149" s="210">
        <v>0</v>
      </c>
      <c r="K149" s="210">
        <v>0</v>
      </c>
      <c r="L149" s="210">
        <v>0</v>
      </c>
      <c r="M149" s="210">
        <v>0</v>
      </c>
      <c r="N149" s="210">
        <v>0</v>
      </c>
      <c r="O149" s="210">
        <v>0</v>
      </c>
      <c r="P149" s="210">
        <v>0</v>
      </c>
      <c r="Q149" s="210">
        <v>123904.67</v>
      </c>
      <c r="R149" s="210">
        <v>157660.22</v>
      </c>
      <c r="S149" s="211">
        <f t="shared" si="36"/>
        <v>25031.141249999997</v>
      </c>
      <c r="T149" s="188"/>
      <c r="U149" s="214">
        <f t="shared" si="37"/>
        <v>25031.141249999997</v>
      </c>
      <c r="V149" s="214"/>
      <c r="W149" s="214"/>
      <c r="X149" s="216"/>
      <c r="Y149" s="214"/>
      <c r="Z149" s="214"/>
      <c r="AA149" s="214"/>
      <c r="AB149" s="214"/>
      <c r="AC149" s="217"/>
      <c r="AD149" s="266">
        <f t="shared" si="38"/>
        <v>25031.141249999997</v>
      </c>
      <c r="AE149" s="217"/>
      <c r="AF149" s="215">
        <f t="shared" si="35"/>
        <v>0</v>
      </c>
    </row>
    <row r="150" spans="1:32">
      <c r="A150" s="325">
        <f t="shared" si="39"/>
        <v>137</v>
      </c>
      <c r="B150" s="208" t="s">
        <v>494</v>
      </c>
      <c r="C150" s="208" t="s">
        <v>215</v>
      </c>
      <c r="D150" s="208" t="s">
        <v>595</v>
      </c>
      <c r="E150" s="209" t="s">
        <v>596</v>
      </c>
      <c r="F150" s="210">
        <v>0</v>
      </c>
      <c r="G150" s="210">
        <v>0</v>
      </c>
      <c r="H150" s="210">
        <v>0</v>
      </c>
      <c r="I150" s="210">
        <v>0</v>
      </c>
      <c r="J150" s="210">
        <v>0</v>
      </c>
      <c r="K150" s="210">
        <v>0</v>
      </c>
      <c r="L150" s="210">
        <v>0</v>
      </c>
      <c r="M150" s="210">
        <v>0</v>
      </c>
      <c r="N150" s="210">
        <v>0</v>
      </c>
      <c r="O150" s="210">
        <v>0</v>
      </c>
      <c r="P150" s="210">
        <v>0</v>
      </c>
      <c r="Q150" s="210">
        <v>6000000</v>
      </c>
      <c r="R150" s="210">
        <v>0</v>
      </c>
      <c r="S150" s="211">
        <f t="shared" si="36"/>
        <v>500000</v>
      </c>
      <c r="T150" s="188"/>
      <c r="U150" s="214">
        <f t="shared" si="37"/>
        <v>500000</v>
      </c>
      <c r="V150" s="214"/>
      <c r="W150" s="214"/>
      <c r="X150" s="216"/>
      <c r="Y150" s="214"/>
      <c r="Z150" s="214"/>
      <c r="AA150" s="214"/>
      <c r="AB150" s="214"/>
      <c r="AC150" s="217"/>
      <c r="AD150" s="266">
        <f t="shared" si="38"/>
        <v>500000</v>
      </c>
      <c r="AE150" s="217"/>
      <c r="AF150" s="215">
        <f t="shared" si="35"/>
        <v>0</v>
      </c>
    </row>
    <row r="151" spans="1:32">
      <c r="A151" s="325">
        <f t="shared" si="39"/>
        <v>138</v>
      </c>
      <c r="B151" s="208" t="s">
        <v>522</v>
      </c>
      <c r="C151" s="208" t="s">
        <v>215</v>
      </c>
      <c r="D151" s="208" t="s">
        <v>222</v>
      </c>
      <c r="E151" s="209" t="s">
        <v>597</v>
      </c>
      <c r="F151" s="210">
        <v>2.5465851649642E-11</v>
      </c>
      <c r="G151" s="210">
        <v>-16034.56</v>
      </c>
      <c r="H151" s="210">
        <v>-32069.119999999999</v>
      </c>
      <c r="I151" s="210">
        <v>144679.67999999999</v>
      </c>
      <c r="J151" s="210">
        <v>128604.16</v>
      </c>
      <c r="K151" s="210">
        <v>112528.64</v>
      </c>
      <c r="L151" s="210">
        <v>96453.119999999995</v>
      </c>
      <c r="M151" s="210">
        <v>80377.600000000006</v>
      </c>
      <c r="N151" s="210">
        <v>64302.080000000002</v>
      </c>
      <c r="O151" s="210">
        <v>48226.559999999998</v>
      </c>
      <c r="P151" s="210">
        <v>32151.040000000001</v>
      </c>
      <c r="Q151" s="210">
        <v>16075.52</v>
      </c>
      <c r="R151" s="210">
        <v>-3.2741809263825397E-11</v>
      </c>
      <c r="S151" s="211">
        <f t="shared" si="36"/>
        <v>56274.559999999998</v>
      </c>
      <c r="T151" s="188"/>
      <c r="U151" s="214">
        <f t="shared" si="37"/>
        <v>56274.559999999998</v>
      </c>
      <c r="V151" s="214"/>
      <c r="W151" s="214"/>
      <c r="X151" s="216"/>
      <c r="Y151" s="214"/>
      <c r="Z151" s="214"/>
      <c r="AA151" s="214"/>
      <c r="AB151" s="214"/>
      <c r="AC151" s="217"/>
      <c r="AD151" s="266">
        <f t="shared" si="38"/>
        <v>56274.559999999998</v>
      </c>
      <c r="AE151" s="217"/>
      <c r="AF151" s="215">
        <f t="shared" si="35"/>
        <v>0</v>
      </c>
    </row>
    <row r="152" spans="1:32">
      <c r="A152" s="325">
        <f t="shared" si="39"/>
        <v>139</v>
      </c>
      <c r="B152" s="208" t="s">
        <v>522</v>
      </c>
      <c r="C152" s="208" t="s">
        <v>215</v>
      </c>
      <c r="D152" s="208" t="s">
        <v>207</v>
      </c>
      <c r="E152" s="209" t="s">
        <v>598</v>
      </c>
      <c r="F152" s="210">
        <v>36718.199999999997</v>
      </c>
      <c r="G152" s="210">
        <v>29374.560000000001</v>
      </c>
      <c r="H152" s="210">
        <v>22030.92</v>
      </c>
      <c r="I152" s="210">
        <v>14687.28</v>
      </c>
      <c r="J152" s="210">
        <v>7343.64</v>
      </c>
      <c r="K152" s="210">
        <v>82771</v>
      </c>
      <c r="L152" s="210">
        <v>75873.38</v>
      </c>
      <c r="M152" s="210">
        <v>68975.8</v>
      </c>
      <c r="N152" s="210">
        <v>62078.22</v>
      </c>
      <c r="O152" s="210">
        <v>55180.639999999999</v>
      </c>
      <c r="P152" s="210">
        <v>48283.06</v>
      </c>
      <c r="Q152" s="210">
        <v>41385.480000000003</v>
      </c>
      <c r="R152" s="210">
        <v>34487.9</v>
      </c>
      <c r="S152" s="211">
        <f t="shared" si="36"/>
        <v>45298.919166666667</v>
      </c>
      <c r="T152" s="188"/>
      <c r="U152" s="214">
        <f t="shared" si="37"/>
        <v>45298.919166666667</v>
      </c>
      <c r="V152" s="214"/>
      <c r="W152" s="214"/>
      <c r="X152" s="216"/>
      <c r="Y152" s="214"/>
      <c r="Z152" s="214"/>
      <c r="AA152" s="214"/>
      <c r="AB152" s="214"/>
      <c r="AC152" s="217"/>
      <c r="AD152" s="266">
        <f t="shared" si="38"/>
        <v>45298.919166666667</v>
      </c>
      <c r="AE152" s="217"/>
      <c r="AF152" s="215">
        <f t="shared" si="35"/>
        <v>0</v>
      </c>
    </row>
    <row r="153" spans="1:32">
      <c r="A153" s="325">
        <f t="shared" si="39"/>
        <v>140</v>
      </c>
      <c r="B153" s="208" t="s">
        <v>522</v>
      </c>
      <c r="C153" s="208" t="s">
        <v>215</v>
      </c>
      <c r="D153" s="208" t="s">
        <v>256</v>
      </c>
      <c r="E153" s="209" t="s">
        <v>599</v>
      </c>
      <c r="F153" s="210">
        <v>774342</v>
      </c>
      <c r="G153" s="210">
        <v>645285</v>
      </c>
      <c r="H153" s="210">
        <v>516228</v>
      </c>
      <c r="I153" s="210">
        <v>387171</v>
      </c>
      <c r="J153" s="210">
        <v>258114</v>
      </c>
      <c r="K153" s="210">
        <v>129057</v>
      </c>
      <c r="L153" s="210">
        <v>0</v>
      </c>
      <c r="M153" s="210">
        <v>0</v>
      </c>
      <c r="N153" s="210">
        <v>0</v>
      </c>
      <c r="O153" s="210">
        <v>0</v>
      </c>
      <c r="P153" s="210">
        <v>0</v>
      </c>
      <c r="Q153" s="210">
        <v>983619</v>
      </c>
      <c r="R153" s="210">
        <v>843102</v>
      </c>
      <c r="S153" s="211">
        <f t="shared" si="36"/>
        <v>310683</v>
      </c>
      <c r="T153" s="188"/>
      <c r="U153" s="214">
        <f t="shared" si="37"/>
        <v>310683</v>
      </c>
      <c r="V153" s="214"/>
      <c r="W153" s="214"/>
      <c r="X153" s="216"/>
      <c r="Y153" s="214"/>
      <c r="Z153" s="214"/>
      <c r="AA153" s="214"/>
      <c r="AB153" s="214"/>
      <c r="AC153" s="217"/>
      <c r="AD153" s="266">
        <f t="shared" si="38"/>
        <v>310683</v>
      </c>
      <c r="AE153" s="217"/>
      <c r="AF153" s="215">
        <f t="shared" si="35"/>
        <v>0</v>
      </c>
    </row>
    <row r="154" spans="1:32">
      <c r="A154" s="325">
        <f t="shared" si="39"/>
        <v>141</v>
      </c>
      <c r="B154" s="208" t="s">
        <v>494</v>
      </c>
      <c r="C154" s="208" t="s">
        <v>215</v>
      </c>
      <c r="D154" s="208" t="s">
        <v>209</v>
      </c>
      <c r="E154" s="209" t="s">
        <v>600</v>
      </c>
      <c r="F154" s="210">
        <v>0</v>
      </c>
      <c r="G154" s="210">
        <v>0</v>
      </c>
      <c r="H154" s="210">
        <v>0</v>
      </c>
      <c r="I154" s="210">
        <v>0</v>
      </c>
      <c r="J154" s="210">
        <v>0</v>
      </c>
      <c r="K154" s="210">
        <v>0</v>
      </c>
      <c r="L154" s="210">
        <v>0</v>
      </c>
      <c r="M154" s="210">
        <v>0</v>
      </c>
      <c r="N154" s="210">
        <v>0</v>
      </c>
      <c r="O154" s="210">
        <v>0</v>
      </c>
      <c r="P154" s="210">
        <v>0</v>
      </c>
      <c r="Q154" s="210">
        <v>54001.75</v>
      </c>
      <c r="R154" s="210">
        <v>54001.75</v>
      </c>
      <c r="S154" s="211">
        <f t="shared" si="36"/>
        <v>6750.21875</v>
      </c>
      <c r="T154" s="188"/>
      <c r="U154" s="214">
        <f t="shared" si="37"/>
        <v>6750.21875</v>
      </c>
      <c r="V154" s="214"/>
      <c r="W154" s="214"/>
      <c r="X154" s="216"/>
      <c r="Y154" s="214"/>
      <c r="Z154" s="214"/>
      <c r="AA154" s="214"/>
      <c r="AB154" s="214"/>
      <c r="AC154" s="217"/>
      <c r="AD154" s="266">
        <f t="shared" si="38"/>
        <v>6750.21875</v>
      </c>
      <c r="AE154" s="217"/>
      <c r="AF154" s="215">
        <f t="shared" si="35"/>
        <v>0</v>
      </c>
    </row>
    <row r="155" spans="1:32">
      <c r="A155" s="325">
        <f t="shared" si="39"/>
        <v>142</v>
      </c>
      <c r="B155" s="208" t="s">
        <v>522</v>
      </c>
      <c r="C155" s="208" t="s">
        <v>218</v>
      </c>
      <c r="D155" s="208" t="s">
        <v>601</v>
      </c>
      <c r="E155" s="209" t="s">
        <v>602</v>
      </c>
      <c r="F155" s="210">
        <v>0</v>
      </c>
      <c r="G155" s="210">
        <v>0</v>
      </c>
      <c r="H155" s="210">
        <v>0</v>
      </c>
      <c r="I155" s="210">
        <v>0</v>
      </c>
      <c r="J155" s="210">
        <v>0</v>
      </c>
      <c r="K155" s="210">
        <v>0</v>
      </c>
      <c r="L155" s="210">
        <v>0</v>
      </c>
      <c r="M155" s="210">
        <v>0</v>
      </c>
      <c r="N155" s="210">
        <v>0</v>
      </c>
      <c r="O155" s="210">
        <v>0</v>
      </c>
      <c r="P155" s="210">
        <v>0</v>
      </c>
      <c r="Q155" s="210">
        <v>0</v>
      </c>
      <c r="R155" s="210">
        <v>0</v>
      </c>
      <c r="S155" s="211">
        <f t="shared" si="36"/>
        <v>0</v>
      </c>
      <c r="T155" s="188"/>
      <c r="U155" s="214">
        <f t="shared" si="37"/>
        <v>0</v>
      </c>
      <c r="V155" s="214"/>
      <c r="W155" s="214"/>
      <c r="X155" s="216"/>
      <c r="Y155" s="214"/>
      <c r="Z155" s="214"/>
      <c r="AA155" s="214"/>
      <c r="AB155" s="214"/>
      <c r="AC155" s="217"/>
      <c r="AD155" s="266">
        <f t="shared" si="38"/>
        <v>0</v>
      </c>
      <c r="AE155" s="217"/>
      <c r="AF155" s="215">
        <f t="shared" si="35"/>
        <v>0</v>
      </c>
    </row>
    <row r="156" spans="1:32">
      <c r="A156" s="325">
        <f t="shared" si="39"/>
        <v>143</v>
      </c>
      <c r="B156" s="208" t="s">
        <v>524</v>
      </c>
      <c r="C156" s="208" t="s">
        <v>218</v>
      </c>
      <c r="D156" s="208" t="s">
        <v>603</v>
      </c>
      <c r="E156" s="209" t="s">
        <v>602</v>
      </c>
      <c r="F156" s="210">
        <v>0</v>
      </c>
      <c r="G156" s="210">
        <v>0</v>
      </c>
      <c r="H156" s="210">
        <v>0</v>
      </c>
      <c r="I156" s="210">
        <v>0</v>
      </c>
      <c r="J156" s="210">
        <v>0</v>
      </c>
      <c r="K156" s="210">
        <v>0</v>
      </c>
      <c r="L156" s="210">
        <v>0</v>
      </c>
      <c r="M156" s="210">
        <v>0</v>
      </c>
      <c r="N156" s="210">
        <v>0</v>
      </c>
      <c r="O156" s="210">
        <v>0</v>
      </c>
      <c r="P156" s="210">
        <v>0</v>
      </c>
      <c r="Q156" s="210">
        <v>0</v>
      </c>
      <c r="R156" s="210">
        <v>0</v>
      </c>
      <c r="S156" s="211">
        <f t="shared" si="36"/>
        <v>0</v>
      </c>
      <c r="T156" s="188"/>
      <c r="U156" s="214">
        <f t="shared" si="37"/>
        <v>0</v>
      </c>
      <c r="V156" s="214"/>
      <c r="W156" s="214"/>
      <c r="X156" s="216"/>
      <c r="Y156" s="214"/>
      <c r="Z156" s="214"/>
      <c r="AA156" s="214"/>
      <c r="AB156" s="214"/>
      <c r="AC156" s="217"/>
      <c r="AD156" s="266">
        <f t="shared" si="38"/>
        <v>0</v>
      </c>
      <c r="AE156" s="217"/>
      <c r="AF156" s="215">
        <f t="shared" si="35"/>
        <v>0</v>
      </c>
    </row>
    <row r="157" spans="1:32">
      <c r="A157" s="325">
        <f t="shared" si="39"/>
        <v>144</v>
      </c>
      <c r="B157" s="208" t="s">
        <v>494</v>
      </c>
      <c r="C157" s="208" t="s">
        <v>219</v>
      </c>
      <c r="D157" s="208" t="s">
        <v>222</v>
      </c>
      <c r="E157" s="209" t="s">
        <v>220</v>
      </c>
      <c r="F157" s="210">
        <v>0</v>
      </c>
      <c r="G157" s="210">
        <v>0</v>
      </c>
      <c r="H157" s="210">
        <v>0</v>
      </c>
      <c r="I157" s="210">
        <v>0</v>
      </c>
      <c r="J157" s="210">
        <v>0</v>
      </c>
      <c r="K157" s="210">
        <v>0</v>
      </c>
      <c r="L157" s="210">
        <v>0</v>
      </c>
      <c r="M157" s="210">
        <v>0</v>
      </c>
      <c r="N157" s="210">
        <v>0</v>
      </c>
      <c r="O157" s="210">
        <v>0</v>
      </c>
      <c r="P157" s="210">
        <v>0</v>
      </c>
      <c r="Q157" s="210">
        <v>0</v>
      </c>
      <c r="R157" s="210">
        <v>0</v>
      </c>
      <c r="S157" s="211">
        <f t="shared" si="36"/>
        <v>0</v>
      </c>
      <c r="T157" s="188"/>
      <c r="U157" s="214">
        <f t="shared" si="37"/>
        <v>0</v>
      </c>
      <c r="V157" s="214"/>
      <c r="W157" s="214"/>
      <c r="X157" s="216"/>
      <c r="Y157" s="214"/>
      <c r="Z157" s="214"/>
      <c r="AA157" s="214"/>
      <c r="AB157" s="214"/>
      <c r="AC157" s="217"/>
      <c r="AD157" s="266">
        <f t="shared" si="38"/>
        <v>0</v>
      </c>
      <c r="AE157" s="217"/>
      <c r="AF157" s="215">
        <f t="shared" si="35"/>
        <v>0</v>
      </c>
    </row>
    <row r="158" spans="1:32">
      <c r="A158" s="325">
        <f t="shared" si="39"/>
        <v>145</v>
      </c>
      <c r="B158" s="208" t="s">
        <v>494</v>
      </c>
      <c r="C158" s="208" t="s">
        <v>221</v>
      </c>
      <c r="D158" s="208" t="s">
        <v>222</v>
      </c>
      <c r="E158" s="209" t="s">
        <v>223</v>
      </c>
      <c r="F158" s="210">
        <v>0</v>
      </c>
      <c r="G158" s="210">
        <v>0</v>
      </c>
      <c r="H158" s="210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10">
        <v>0</v>
      </c>
      <c r="O158" s="210">
        <v>0</v>
      </c>
      <c r="P158" s="210">
        <v>0</v>
      </c>
      <c r="Q158" s="210">
        <v>0</v>
      </c>
      <c r="R158" s="210">
        <v>0</v>
      </c>
      <c r="S158" s="211">
        <f t="shared" si="36"/>
        <v>0</v>
      </c>
      <c r="T158" s="188"/>
      <c r="U158" s="214">
        <f t="shared" si="37"/>
        <v>0</v>
      </c>
      <c r="V158" s="214"/>
      <c r="W158" s="214"/>
      <c r="X158" s="216"/>
      <c r="Y158" s="214"/>
      <c r="Z158" s="214"/>
      <c r="AA158" s="214"/>
      <c r="AB158" s="214"/>
      <c r="AC158" s="217"/>
      <c r="AD158" s="266">
        <f t="shared" si="38"/>
        <v>0</v>
      </c>
      <c r="AE158" s="217"/>
      <c r="AF158" s="215">
        <f t="shared" si="35"/>
        <v>0</v>
      </c>
    </row>
    <row r="159" spans="1:32">
      <c r="A159" s="325">
        <f t="shared" si="39"/>
        <v>146</v>
      </c>
      <c r="B159" s="185"/>
      <c r="C159" s="185"/>
      <c r="D159" s="185"/>
      <c r="E159" s="209" t="s">
        <v>224</v>
      </c>
      <c r="F159" s="218">
        <f t="shared" ref="F159:S159" si="40">SUM(F143:F158)</f>
        <v>3305687.93</v>
      </c>
      <c r="G159" s="218">
        <f t="shared" si="40"/>
        <v>4854283.8</v>
      </c>
      <c r="H159" s="218">
        <f t="shared" si="40"/>
        <v>2344314.3099999996</v>
      </c>
      <c r="I159" s="218">
        <f t="shared" si="40"/>
        <v>1829838.24</v>
      </c>
      <c r="J159" s="218">
        <f t="shared" si="40"/>
        <v>1685381.63</v>
      </c>
      <c r="K159" s="218">
        <f t="shared" si="40"/>
        <v>1911928.78</v>
      </c>
      <c r="L159" s="218">
        <f t="shared" si="40"/>
        <v>2032371.52</v>
      </c>
      <c r="M159" s="218">
        <f t="shared" si="40"/>
        <v>2299934.65</v>
      </c>
      <c r="N159" s="218">
        <f t="shared" si="40"/>
        <v>2841481.99</v>
      </c>
      <c r="O159" s="218">
        <f t="shared" si="40"/>
        <v>3602679.06</v>
      </c>
      <c r="P159" s="218">
        <f t="shared" si="40"/>
        <v>3207207.61</v>
      </c>
      <c r="Q159" s="218">
        <f t="shared" si="40"/>
        <v>11227914.029999999</v>
      </c>
      <c r="R159" s="218">
        <f t="shared" si="40"/>
        <v>15502937.680000003</v>
      </c>
      <c r="S159" s="219">
        <f t="shared" si="40"/>
        <v>3936804.0354166669</v>
      </c>
      <c r="T159" s="188"/>
      <c r="U159" s="214"/>
      <c r="V159" s="214"/>
      <c r="W159" s="214"/>
      <c r="X159" s="216"/>
      <c r="Y159" s="214"/>
      <c r="Z159" s="214"/>
      <c r="AA159" s="214"/>
      <c r="AB159" s="214"/>
      <c r="AC159" s="217"/>
      <c r="AD159" s="217"/>
      <c r="AE159" s="217"/>
      <c r="AF159" s="215">
        <f t="shared" si="35"/>
        <v>0</v>
      </c>
    </row>
    <row r="160" spans="1:32">
      <c r="A160" s="325">
        <f t="shared" si="39"/>
        <v>147</v>
      </c>
      <c r="B160" s="185"/>
      <c r="C160" s="185"/>
      <c r="D160" s="185"/>
      <c r="E160" s="237"/>
      <c r="F160" s="210"/>
      <c r="G160" s="274"/>
      <c r="H160" s="258"/>
      <c r="I160" s="258"/>
      <c r="J160" s="259"/>
      <c r="K160" s="260"/>
      <c r="L160" s="261"/>
      <c r="M160" s="262"/>
      <c r="N160" s="263"/>
      <c r="O160" s="229"/>
      <c r="P160" s="264"/>
      <c r="Q160" s="275"/>
      <c r="R160" s="210"/>
      <c r="S160" s="228"/>
      <c r="T160" s="188"/>
      <c r="U160" s="214"/>
      <c r="V160" s="214"/>
      <c r="W160" s="214"/>
      <c r="X160" s="216"/>
      <c r="Y160" s="214"/>
      <c r="Z160" s="214"/>
      <c r="AA160" s="214"/>
      <c r="AB160" s="214"/>
      <c r="AC160" s="217"/>
      <c r="AD160" s="217"/>
      <c r="AE160" s="217"/>
      <c r="AF160" s="215">
        <f t="shared" si="35"/>
        <v>0</v>
      </c>
    </row>
    <row r="161" spans="1:32">
      <c r="A161" s="325">
        <f t="shared" si="39"/>
        <v>148</v>
      </c>
      <c r="B161" s="208" t="s">
        <v>522</v>
      </c>
      <c r="C161" s="208" t="s">
        <v>225</v>
      </c>
      <c r="D161" s="208" t="s">
        <v>222</v>
      </c>
      <c r="E161" s="209" t="s">
        <v>604</v>
      </c>
      <c r="F161" s="210">
        <v>4401632.0599999996</v>
      </c>
      <c r="G161" s="210">
        <v>3104501.12</v>
      </c>
      <c r="H161" s="210">
        <v>3857826.72</v>
      </c>
      <c r="I161" s="210">
        <v>2689509.74</v>
      </c>
      <c r="J161" s="210">
        <v>1823247.53</v>
      </c>
      <c r="K161" s="210">
        <v>886772.31</v>
      </c>
      <c r="L161" s="210">
        <v>738260.57</v>
      </c>
      <c r="M161" s="210">
        <v>652416.31000000006</v>
      </c>
      <c r="N161" s="210">
        <v>295167.88</v>
      </c>
      <c r="O161" s="210">
        <v>568386.06000000006</v>
      </c>
      <c r="P161" s="210">
        <v>1527498.31</v>
      </c>
      <c r="Q161" s="210">
        <v>3399844.74</v>
      </c>
      <c r="R161" s="210">
        <v>3996207.51</v>
      </c>
      <c r="S161" s="211">
        <f>((F161+R161)+((G161+H161+I161+J161+K161+L161+M161+N161+O161+P161+Q161)*2))/24</f>
        <v>1978529.2562500003</v>
      </c>
      <c r="T161" s="188"/>
      <c r="U161" s="214">
        <f t="shared" ref="U161:U170" si="41">+S161</f>
        <v>1978529.2562500003</v>
      </c>
      <c r="V161" s="214"/>
      <c r="W161" s="214"/>
      <c r="X161" s="216"/>
      <c r="Y161" s="214"/>
      <c r="Z161" s="214"/>
      <c r="AA161" s="214"/>
      <c r="AB161" s="214"/>
      <c r="AC161" s="217"/>
      <c r="AD161" s="266">
        <f t="shared" ref="AD161:AD170" si="42">+U161</f>
        <v>1978529.2562500003</v>
      </c>
      <c r="AE161" s="217"/>
      <c r="AF161" s="215">
        <f t="shared" si="35"/>
        <v>0</v>
      </c>
    </row>
    <row r="162" spans="1:32">
      <c r="A162" s="325">
        <f t="shared" si="39"/>
        <v>149</v>
      </c>
      <c r="B162" s="208" t="s">
        <v>524</v>
      </c>
      <c r="C162" s="208" t="s">
        <v>225</v>
      </c>
      <c r="D162" s="208" t="s">
        <v>222</v>
      </c>
      <c r="E162" s="209" t="s">
        <v>604</v>
      </c>
      <c r="F162" s="210">
        <v>13598415.529999999</v>
      </c>
      <c r="G162" s="210">
        <v>10397422.24</v>
      </c>
      <c r="H162" s="210">
        <v>11904607.039999999</v>
      </c>
      <c r="I162" s="210">
        <v>8197233.3899999997</v>
      </c>
      <c r="J162" s="210">
        <v>5388538.0099999998</v>
      </c>
      <c r="K162" s="210">
        <v>2567903.9700000002</v>
      </c>
      <c r="L162" s="210">
        <v>2204908.29</v>
      </c>
      <c r="M162" s="210">
        <v>1993803.28</v>
      </c>
      <c r="N162" s="210">
        <v>849822.63999999897</v>
      </c>
      <c r="O162" s="210">
        <v>1584716.52</v>
      </c>
      <c r="P162" s="210">
        <v>3781695.35</v>
      </c>
      <c r="Q162" s="210">
        <v>8107576.8200000003</v>
      </c>
      <c r="R162" s="210">
        <v>9812907.4100000001</v>
      </c>
      <c r="S162" s="211">
        <f t="shared" ref="S162:S169" si="43">((F162+R162)+((G162+H162+I162+J162+K162+L162+M162+N162+O162+P162+Q162)*2))/24</f>
        <v>5723657.4183333339</v>
      </c>
      <c r="T162" s="188"/>
      <c r="U162" s="214">
        <f t="shared" si="41"/>
        <v>5723657.4183333339</v>
      </c>
      <c r="V162" s="214"/>
      <c r="W162" s="214"/>
      <c r="X162" s="216"/>
      <c r="Y162" s="214"/>
      <c r="Z162" s="214"/>
      <c r="AA162" s="214"/>
      <c r="AB162" s="214"/>
      <c r="AC162" s="217"/>
      <c r="AD162" s="266">
        <f t="shared" si="42"/>
        <v>5723657.4183333339</v>
      </c>
      <c r="AE162" s="217"/>
      <c r="AF162" s="215">
        <f t="shared" si="35"/>
        <v>0</v>
      </c>
    </row>
    <row r="163" spans="1:32">
      <c r="A163" s="325">
        <f t="shared" si="39"/>
        <v>150</v>
      </c>
      <c r="B163" s="208" t="s">
        <v>522</v>
      </c>
      <c r="C163" s="208" t="s">
        <v>225</v>
      </c>
      <c r="D163" s="208" t="s">
        <v>207</v>
      </c>
      <c r="E163" s="209" t="s">
        <v>605</v>
      </c>
      <c r="F163" s="210">
        <v>2424546.58</v>
      </c>
      <c r="G163" s="210">
        <v>1824715.45</v>
      </c>
      <c r="H163" s="210">
        <v>1993243.19</v>
      </c>
      <c r="I163" s="210">
        <v>1432195</v>
      </c>
      <c r="J163" s="210">
        <v>932777.02</v>
      </c>
      <c r="K163" s="210">
        <v>487110.29</v>
      </c>
      <c r="L163" s="210">
        <v>473421.44</v>
      </c>
      <c r="M163" s="210">
        <v>467229.31</v>
      </c>
      <c r="N163" s="210">
        <v>225728.08</v>
      </c>
      <c r="O163" s="210">
        <v>425466.04</v>
      </c>
      <c r="P163" s="210">
        <v>853827.67</v>
      </c>
      <c r="Q163" s="210">
        <v>1668358.96</v>
      </c>
      <c r="R163" s="210">
        <v>2076923.47</v>
      </c>
      <c r="S163" s="211">
        <f t="shared" si="43"/>
        <v>1086233.95625</v>
      </c>
      <c r="T163" s="188"/>
      <c r="U163" s="214">
        <f t="shared" si="41"/>
        <v>1086233.95625</v>
      </c>
      <c r="V163" s="214"/>
      <c r="W163" s="214"/>
      <c r="X163" s="216"/>
      <c r="Y163" s="214"/>
      <c r="Z163" s="214"/>
      <c r="AA163" s="214"/>
      <c r="AB163" s="214"/>
      <c r="AC163" s="217"/>
      <c r="AD163" s="266">
        <f t="shared" si="42"/>
        <v>1086233.95625</v>
      </c>
      <c r="AE163" s="217"/>
      <c r="AF163" s="215">
        <f t="shared" si="35"/>
        <v>0</v>
      </c>
    </row>
    <row r="164" spans="1:32">
      <c r="A164" s="325">
        <f t="shared" si="39"/>
        <v>151</v>
      </c>
      <c r="B164" s="208" t="s">
        <v>524</v>
      </c>
      <c r="C164" s="208" t="s">
        <v>225</v>
      </c>
      <c r="D164" s="208" t="s">
        <v>207</v>
      </c>
      <c r="E164" s="209" t="s">
        <v>605</v>
      </c>
      <c r="F164" s="210">
        <v>9109751.1199999992</v>
      </c>
      <c r="G164" s="210">
        <v>7043710.7000000002</v>
      </c>
      <c r="H164" s="210">
        <v>8226382.8300000001</v>
      </c>
      <c r="I164" s="210">
        <v>5525729.21</v>
      </c>
      <c r="J164" s="210">
        <v>3820235.27</v>
      </c>
      <c r="K164" s="210">
        <v>1955324.15</v>
      </c>
      <c r="L164" s="210">
        <v>1934275.19</v>
      </c>
      <c r="M164" s="210">
        <v>1889968.93</v>
      </c>
      <c r="N164" s="210">
        <v>916788.11999999895</v>
      </c>
      <c r="O164" s="210">
        <v>1642628.83</v>
      </c>
      <c r="P164" s="210">
        <v>3243168.02</v>
      </c>
      <c r="Q164" s="210">
        <v>5604087.7400000002</v>
      </c>
      <c r="R164" s="210">
        <v>6666508.6600000001</v>
      </c>
      <c r="S164" s="211">
        <f t="shared" si="43"/>
        <v>4140869.0733333337</v>
      </c>
      <c r="T164" s="188"/>
      <c r="U164" s="214">
        <f t="shared" si="41"/>
        <v>4140869.0733333337</v>
      </c>
      <c r="V164" s="214"/>
      <c r="W164" s="214"/>
      <c r="X164" s="216"/>
      <c r="Y164" s="214"/>
      <c r="Z164" s="214"/>
      <c r="AA164" s="214"/>
      <c r="AB164" s="214"/>
      <c r="AC164" s="217"/>
      <c r="AD164" s="266">
        <f t="shared" si="42"/>
        <v>4140869.0733333337</v>
      </c>
      <c r="AE164" s="217"/>
      <c r="AF164" s="215">
        <f t="shared" si="35"/>
        <v>0</v>
      </c>
    </row>
    <row r="165" spans="1:32">
      <c r="A165" s="325">
        <f t="shared" si="39"/>
        <v>152</v>
      </c>
      <c r="B165" s="208" t="s">
        <v>522</v>
      </c>
      <c r="C165" s="208" t="s">
        <v>225</v>
      </c>
      <c r="D165" s="208" t="s">
        <v>256</v>
      </c>
      <c r="E165" s="209" t="s">
        <v>606</v>
      </c>
      <c r="F165" s="210">
        <v>200362.5</v>
      </c>
      <c r="G165" s="210">
        <v>172112.63</v>
      </c>
      <c r="H165" s="210">
        <v>150662.35999999999</v>
      </c>
      <c r="I165" s="210">
        <v>146668.04999999999</v>
      </c>
      <c r="J165" s="210">
        <v>104848.91</v>
      </c>
      <c r="K165" s="210">
        <v>71829.33</v>
      </c>
      <c r="L165" s="210">
        <v>64329.89</v>
      </c>
      <c r="M165" s="210">
        <v>61020.97</v>
      </c>
      <c r="N165" s="210">
        <v>60851.040000000001</v>
      </c>
      <c r="O165" s="210">
        <v>65777.23</v>
      </c>
      <c r="P165" s="210">
        <v>98711.75</v>
      </c>
      <c r="Q165" s="210">
        <v>133943.29</v>
      </c>
      <c r="R165" s="210">
        <v>160375.5</v>
      </c>
      <c r="S165" s="211">
        <f t="shared" si="43"/>
        <v>109260.37083333333</v>
      </c>
      <c r="T165" s="188"/>
      <c r="U165" s="214">
        <f t="shared" si="41"/>
        <v>109260.37083333333</v>
      </c>
      <c r="V165" s="214"/>
      <c r="W165" s="214"/>
      <c r="X165" s="216"/>
      <c r="Y165" s="214"/>
      <c r="Z165" s="214"/>
      <c r="AA165" s="214"/>
      <c r="AB165" s="214"/>
      <c r="AC165" s="217"/>
      <c r="AD165" s="266">
        <f t="shared" si="42"/>
        <v>109260.37083333333</v>
      </c>
      <c r="AE165" s="217"/>
      <c r="AF165" s="215">
        <f t="shared" si="35"/>
        <v>0</v>
      </c>
    </row>
    <row r="166" spans="1:32">
      <c r="A166" s="325">
        <f t="shared" si="39"/>
        <v>153</v>
      </c>
      <c r="B166" s="208" t="s">
        <v>524</v>
      </c>
      <c r="C166" s="208" t="s">
        <v>225</v>
      </c>
      <c r="D166" s="208" t="s">
        <v>256</v>
      </c>
      <c r="E166" s="209" t="s">
        <v>606</v>
      </c>
      <c r="F166" s="210">
        <v>148832.14000000001</v>
      </c>
      <c r="G166" s="210">
        <v>144737.93</v>
      </c>
      <c r="H166" s="210">
        <v>141837.28</v>
      </c>
      <c r="I166" s="210">
        <v>139757.45000000001</v>
      </c>
      <c r="J166" s="210">
        <v>116519.88</v>
      </c>
      <c r="K166" s="210">
        <v>84025.44</v>
      </c>
      <c r="L166" s="210">
        <v>68236</v>
      </c>
      <c r="M166" s="210">
        <v>68133.440000000002</v>
      </c>
      <c r="N166" s="210">
        <v>54560.23</v>
      </c>
      <c r="O166" s="210">
        <v>68674.52</v>
      </c>
      <c r="P166" s="210">
        <v>114021.23</v>
      </c>
      <c r="Q166" s="210">
        <v>114717.81</v>
      </c>
      <c r="R166" s="210">
        <v>136949.03</v>
      </c>
      <c r="S166" s="211">
        <f t="shared" si="43"/>
        <v>104842.64958333333</v>
      </c>
      <c r="T166" s="188"/>
      <c r="U166" s="214">
        <f t="shared" si="41"/>
        <v>104842.64958333333</v>
      </c>
      <c r="V166" s="214"/>
      <c r="W166" s="214"/>
      <c r="X166" s="216"/>
      <c r="Y166" s="214"/>
      <c r="Z166" s="214"/>
      <c r="AA166" s="214"/>
      <c r="AB166" s="214"/>
      <c r="AC166" s="217"/>
      <c r="AD166" s="266">
        <f t="shared" si="42"/>
        <v>104842.64958333333</v>
      </c>
      <c r="AE166" s="217"/>
      <c r="AF166" s="215">
        <f t="shared" si="35"/>
        <v>0</v>
      </c>
    </row>
    <row r="167" spans="1:32">
      <c r="A167" s="325">
        <f t="shared" si="39"/>
        <v>154</v>
      </c>
      <c r="B167" s="208" t="s">
        <v>522</v>
      </c>
      <c r="C167" s="208" t="s">
        <v>226</v>
      </c>
      <c r="D167" s="208" t="s">
        <v>256</v>
      </c>
      <c r="E167" s="209" t="s">
        <v>607</v>
      </c>
      <c r="F167" s="210">
        <v>231987</v>
      </c>
      <c r="G167" s="210">
        <v>240372.53</v>
      </c>
      <c r="H167" s="210">
        <v>217823.55</v>
      </c>
      <c r="I167" s="210">
        <v>247404.18</v>
      </c>
      <c r="J167" s="210">
        <v>223525.17</v>
      </c>
      <c r="K167" s="210">
        <v>211946.4</v>
      </c>
      <c r="L167" s="210">
        <v>229911.47</v>
      </c>
      <c r="M167" s="210">
        <v>217608.49</v>
      </c>
      <c r="N167" s="210">
        <v>214807.84</v>
      </c>
      <c r="O167" s="210">
        <v>231118.6</v>
      </c>
      <c r="P167" s="210">
        <v>246144.58</v>
      </c>
      <c r="Q167" s="210">
        <v>226944.61</v>
      </c>
      <c r="R167" s="210">
        <v>217372.61</v>
      </c>
      <c r="S167" s="211">
        <f t="shared" si="43"/>
        <v>227690.60208333333</v>
      </c>
      <c r="T167" s="188"/>
      <c r="U167" s="214">
        <f t="shared" si="41"/>
        <v>227690.60208333333</v>
      </c>
      <c r="V167" s="214"/>
      <c r="W167" s="214"/>
      <c r="X167" s="216"/>
      <c r="Y167" s="214"/>
      <c r="Z167" s="214"/>
      <c r="AA167" s="214"/>
      <c r="AB167" s="214"/>
      <c r="AC167" s="217"/>
      <c r="AD167" s="266">
        <f t="shared" si="42"/>
        <v>227690.60208333333</v>
      </c>
      <c r="AE167" s="217"/>
      <c r="AF167" s="215">
        <f t="shared" si="35"/>
        <v>0</v>
      </c>
    </row>
    <row r="168" spans="1:32">
      <c r="A168" s="325">
        <f t="shared" si="39"/>
        <v>155</v>
      </c>
      <c r="B168" s="208" t="s">
        <v>524</v>
      </c>
      <c r="C168" s="208" t="s">
        <v>226</v>
      </c>
      <c r="D168" s="268" t="s">
        <v>256</v>
      </c>
      <c r="E168" s="209" t="s">
        <v>607</v>
      </c>
      <c r="F168" s="210">
        <v>1398404.85</v>
      </c>
      <c r="G168" s="210">
        <v>1400543.83</v>
      </c>
      <c r="H168" s="210">
        <v>1334781.53</v>
      </c>
      <c r="I168" s="210">
        <v>1353081.2</v>
      </c>
      <c r="J168" s="210">
        <v>1270634.6399999999</v>
      </c>
      <c r="K168" s="210">
        <v>1233259.5</v>
      </c>
      <c r="L168" s="210">
        <v>1214311.67</v>
      </c>
      <c r="M168" s="210">
        <v>1198223.68</v>
      </c>
      <c r="N168" s="210">
        <v>1162851.3700000001</v>
      </c>
      <c r="O168" s="210">
        <v>1292835.99</v>
      </c>
      <c r="P168" s="210">
        <v>1349922.41</v>
      </c>
      <c r="Q168" s="210">
        <v>1255888.28</v>
      </c>
      <c r="R168" s="210">
        <v>1287630.96</v>
      </c>
      <c r="S168" s="211">
        <f t="shared" si="43"/>
        <v>1284112.6670833335</v>
      </c>
      <c r="T168" s="188"/>
      <c r="U168" s="214">
        <f t="shared" si="41"/>
        <v>1284112.6670833335</v>
      </c>
      <c r="V168" s="214"/>
      <c r="W168" s="214"/>
      <c r="X168" s="216"/>
      <c r="Y168" s="214"/>
      <c r="Z168" s="214"/>
      <c r="AA168" s="214"/>
      <c r="AB168" s="214"/>
      <c r="AC168" s="217"/>
      <c r="AD168" s="266">
        <f t="shared" si="42"/>
        <v>1284112.6670833335</v>
      </c>
      <c r="AE168" s="217"/>
      <c r="AF168" s="215">
        <f t="shared" si="35"/>
        <v>0</v>
      </c>
    </row>
    <row r="169" spans="1:32">
      <c r="A169" s="325">
        <f t="shared" si="39"/>
        <v>156</v>
      </c>
      <c r="B169" s="208" t="s">
        <v>522</v>
      </c>
      <c r="C169" s="208" t="s">
        <v>226</v>
      </c>
      <c r="D169" s="208" t="s">
        <v>209</v>
      </c>
      <c r="E169" s="209" t="s">
        <v>608</v>
      </c>
      <c r="F169" s="210">
        <v>125987.21</v>
      </c>
      <c r="G169" s="210">
        <v>112053.59</v>
      </c>
      <c r="H169" s="210">
        <v>111900.71</v>
      </c>
      <c r="I169" s="210">
        <v>111718.95</v>
      </c>
      <c r="J169" s="210">
        <v>114559.89</v>
      </c>
      <c r="K169" s="210">
        <v>104016.08</v>
      </c>
      <c r="L169" s="210">
        <v>102566.75</v>
      </c>
      <c r="M169" s="210">
        <v>127776.94</v>
      </c>
      <c r="N169" s="210">
        <v>130661.24</v>
      </c>
      <c r="O169" s="210">
        <v>130849.44</v>
      </c>
      <c r="P169" s="210">
        <v>124977.43</v>
      </c>
      <c r="Q169" s="210">
        <v>126594.12</v>
      </c>
      <c r="R169" s="210">
        <v>131375.94</v>
      </c>
      <c r="S169" s="211">
        <f t="shared" si="43"/>
        <v>118863.05958333331</v>
      </c>
      <c r="T169" s="188"/>
      <c r="U169" s="214">
        <f t="shared" si="41"/>
        <v>118863.05958333331</v>
      </c>
      <c r="V169" s="214"/>
      <c r="W169" s="214"/>
      <c r="X169" s="216"/>
      <c r="Y169" s="214"/>
      <c r="Z169" s="214"/>
      <c r="AA169" s="214"/>
      <c r="AB169" s="214"/>
      <c r="AC169" s="217"/>
      <c r="AD169" s="266">
        <f t="shared" si="42"/>
        <v>118863.05958333331</v>
      </c>
      <c r="AE169" s="217"/>
      <c r="AF169" s="215">
        <f t="shared" si="35"/>
        <v>0</v>
      </c>
    </row>
    <row r="170" spans="1:32">
      <c r="A170" s="325">
        <f t="shared" si="39"/>
        <v>157</v>
      </c>
      <c r="B170" s="208" t="s">
        <v>524</v>
      </c>
      <c r="C170" s="208" t="s">
        <v>226</v>
      </c>
      <c r="D170" s="208" t="s">
        <v>209</v>
      </c>
      <c r="E170" s="209" t="s">
        <v>608</v>
      </c>
      <c r="F170" s="230">
        <v>720287.54</v>
      </c>
      <c r="G170" s="230">
        <v>577758.93999999994</v>
      </c>
      <c r="H170" s="230">
        <v>631133.32999999996</v>
      </c>
      <c r="I170" s="230">
        <v>650208.65</v>
      </c>
      <c r="J170" s="230">
        <v>583537.52</v>
      </c>
      <c r="K170" s="230">
        <v>618769.71</v>
      </c>
      <c r="L170" s="230">
        <v>584942.21</v>
      </c>
      <c r="M170" s="230">
        <v>875059.05</v>
      </c>
      <c r="N170" s="230">
        <v>737193.48</v>
      </c>
      <c r="O170" s="230">
        <v>646555.30000000005</v>
      </c>
      <c r="P170" s="230">
        <v>595701.15</v>
      </c>
      <c r="Q170" s="230">
        <v>531917.47</v>
      </c>
      <c r="R170" s="230">
        <v>678698.73</v>
      </c>
      <c r="S170" s="236">
        <f>((F170+R170)+((G170+H170+I170+J170+K170+L170+M170+N170+O170+P170+Q170)*2))/24</f>
        <v>644355.82874999999</v>
      </c>
      <c r="T170" s="188"/>
      <c r="U170" s="214">
        <f t="shared" si="41"/>
        <v>644355.82874999999</v>
      </c>
      <c r="V170" s="214"/>
      <c r="W170" s="214"/>
      <c r="X170" s="216"/>
      <c r="Y170" s="214"/>
      <c r="Z170" s="214"/>
      <c r="AA170" s="214"/>
      <c r="AB170" s="214"/>
      <c r="AC170" s="217"/>
      <c r="AD170" s="266">
        <f t="shared" si="42"/>
        <v>644355.82874999999</v>
      </c>
      <c r="AE170" s="217"/>
      <c r="AF170" s="215">
        <f t="shared" si="35"/>
        <v>0</v>
      </c>
    </row>
    <row r="171" spans="1:32">
      <c r="A171" s="325">
        <f t="shared" si="39"/>
        <v>158</v>
      </c>
      <c r="B171" s="185"/>
      <c r="C171" s="185"/>
      <c r="D171" s="185"/>
      <c r="E171" s="209" t="s">
        <v>227</v>
      </c>
      <c r="F171" s="218">
        <f>SUM(F161:F170)</f>
        <v>32360206.530000001</v>
      </c>
      <c r="G171" s="218">
        <f t="shared" ref="G171:R171" si="44">SUM(G161:G170)</f>
        <v>25017928.960000001</v>
      </c>
      <c r="H171" s="218">
        <f t="shared" si="44"/>
        <v>28570198.540000003</v>
      </c>
      <c r="I171" s="218">
        <f t="shared" si="44"/>
        <v>20493505.819999997</v>
      </c>
      <c r="J171" s="218">
        <f t="shared" si="44"/>
        <v>14378423.840000002</v>
      </c>
      <c r="K171" s="218">
        <f t="shared" si="44"/>
        <v>8220957.1800000016</v>
      </c>
      <c r="L171" s="218">
        <f t="shared" si="44"/>
        <v>7615163.4799999995</v>
      </c>
      <c r="M171" s="218">
        <f t="shared" si="44"/>
        <v>7551240.4000000004</v>
      </c>
      <c r="N171" s="218">
        <f t="shared" si="44"/>
        <v>4648431.9199999981</v>
      </c>
      <c r="O171" s="218">
        <f t="shared" si="44"/>
        <v>6657008.5300000003</v>
      </c>
      <c r="P171" s="218">
        <f t="shared" si="44"/>
        <v>11935667.9</v>
      </c>
      <c r="Q171" s="218">
        <f t="shared" si="44"/>
        <v>21169873.839999996</v>
      </c>
      <c r="R171" s="218">
        <f t="shared" si="44"/>
        <v>25164949.820000004</v>
      </c>
      <c r="S171" s="219">
        <f>SUM(S161:S170)</f>
        <v>15418414.882083336</v>
      </c>
      <c r="T171" s="188"/>
      <c r="U171" s="214"/>
      <c r="V171" s="214"/>
      <c r="W171" s="214"/>
      <c r="X171" s="216"/>
      <c r="Y171" s="214"/>
      <c r="Z171" s="214"/>
      <c r="AA171" s="214"/>
      <c r="AB171" s="214"/>
      <c r="AC171" s="217"/>
      <c r="AD171" s="217"/>
      <c r="AE171" s="217"/>
      <c r="AF171" s="215">
        <f t="shared" si="35"/>
        <v>0</v>
      </c>
    </row>
    <row r="172" spans="1:32">
      <c r="A172" s="325">
        <f t="shared" si="39"/>
        <v>159</v>
      </c>
      <c r="B172" s="185"/>
      <c r="C172" s="185"/>
      <c r="D172" s="185"/>
      <c r="E172" s="237"/>
      <c r="F172" s="210"/>
      <c r="G172" s="274"/>
      <c r="H172" s="258"/>
      <c r="I172" s="258"/>
      <c r="J172" s="259"/>
      <c r="K172" s="260"/>
      <c r="L172" s="261"/>
      <c r="M172" s="262"/>
      <c r="N172" s="263"/>
      <c r="O172" s="229"/>
      <c r="P172" s="264"/>
      <c r="Q172" s="275"/>
      <c r="R172" s="210"/>
      <c r="S172" s="228"/>
      <c r="T172" s="188"/>
      <c r="U172" s="214"/>
      <c r="V172" s="214"/>
      <c r="W172" s="214"/>
      <c r="X172" s="216"/>
      <c r="Y172" s="214"/>
      <c r="Z172" s="214"/>
      <c r="AA172" s="214"/>
      <c r="AB172" s="214"/>
      <c r="AC172" s="217"/>
      <c r="AD172" s="217"/>
      <c r="AE172" s="217"/>
      <c r="AF172" s="215">
        <f t="shared" si="35"/>
        <v>0</v>
      </c>
    </row>
    <row r="173" spans="1:32">
      <c r="A173" s="325">
        <f t="shared" si="39"/>
        <v>160</v>
      </c>
      <c r="B173" s="208" t="s">
        <v>494</v>
      </c>
      <c r="C173" s="208" t="s">
        <v>228</v>
      </c>
      <c r="D173" s="208" t="s">
        <v>609</v>
      </c>
      <c r="E173" s="209" t="s">
        <v>610</v>
      </c>
      <c r="F173" s="210">
        <v>-94443.78</v>
      </c>
      <c r="G173" s="210">
        <v>-93656.73</v>
      </c>
      <c r="H173" s="210">
        <v>-92869.71</v>
      </c>
      <c r="I173" s="210">
        <v>-92082.7</v>
      </c>
      <c r="J173" s="210">
        <v>-91295.65</v>
      </c>
      <c r="K173" s="210">
        <v>-90508.62</v>
      </c>
      <c r="L173" s="210">
        <v>-89721.58</v>
      </c>
      <c r="M173" s="210">
        <v>-88934.57</v>
      </c>
      <c r="N173" s="210">
        <v>-88147.520000000004</v>
      </c>
      <c r="O173" s="210">
        <v>-87360.51</v>
      </c>
      <c r="P173" s="210">
        <v>-86573.46</v>
      </c>
      <c r="Q173" s="210">
        <v>-85786.43</v>
      </c>
      <c r="R173" s="210">
        <v>-82824.95</v>
      </c>
      <c r="S173" s="211">
        <f>((F173+R173)+((G173+H173+I173+J173+K173+L173+M173+N173+O173+P173+Q173)*2))/24</f>
        <v>-89630.987083333326</v>
      </c>
      <c r="T173" s="188"/>
      <c r="U173" s="214"/>
      <c r="V173" s="214"/>
      <c r="W173" s="214"/>
      <c r="X173" s="216">
        <f>+S173</f>
        <v>-89630.987083333326</v>
      </c>
      <c r="Y173" s="214"/>
      <c r="Z173" s="214"/>
      <c r="AA173" s="214"/>
      <c r="AB173" s="214">
        <f>+S173</f>
        <v>-89630.987083333326</v>
      </c>
      <c r="AC173" s="217"/>
      <c r="AD173" s="266">
        <f>+U173</f>
        <v>0</v>
      </c>
      <c r="AE173" s="217"/>
      <c r="AF173" s="215">
        <f t="shared" si="35"/>
        <v>0</v>
      </c>
    </row>
    <row r="174" spans="1:32">
      <c r="A174" s="325">
        <f t="shared" si="39"/>
        <v>161</v>
      </c>
      <c r="B174" s="208" t="s">
        <v>494</v>
      </c>
      <c r="C174" s="208" t="s">
        <v>228</v>
      </c>
      <c r="D174" s="208" t="s">
        <v>611</v>
      </c>
      <c r="E174" s="209" t="s">
        <v>612</v>
      </c>
      <c r="F174" s="210">
        <v>-358148.8</v>
      </c>
      <c r="G174" s="210">
        <v>-355164.23</v>
      </c>
      <c r="H174" s="210">
        <v>-352179.64</v>
      </c>
      <c r="I174" s="210">
        <v>-349195.1</v>
      </c>
      <c r="J174" s="210">
        <v>-346210.53</v>
      </c>
      <c r="K174" s="210">
        <v>-343225.97</v>
      </c>
      <c r="L174" s="210">
        <v>-340241.41</v>
      </c>
      <c r="M174" s="210">
        <v>-337256.82</v>
      </c>
      <c r="N174" s="210">
        <v>-334272.25</v>
      </c>
      <c r="O174" s="210">
        <v>-331287.65999999997</v>
      </c>
      <c r="P174" s="210">
        <v>-328303.08</v>
      </c>
      <c r="Q174" s="210">
        <v>-325318.53000000003</v>
      </c>
      <c r="R174" s="210">
        <v>-314153.82</v>
      </c>
      <c r="S174" s="211">
        <f>((F174+R174)+((G174+H174+I174+J174+K174+L174+M174+N174+O174+P174+Q174)*2))/24</f>
        <v>-339900.54416666663</v>
      </c>
      <c r="T174" s="188"/>
      <c r="U174" s="214"/>
      <c r="V174" s="214"/>
      <c r="W174" s="214"/>
      <c r="X174" s="216">
        <f>+S174</f>
        <v>-339900.54416666663</v>
      </c>
      <c r="Y174" s="214"/>
      <c r="Z174" s="214"/>
      <c r="AA174" s="214"/>
      <c r="AB174" s="214">
        <f t="shared" ref="AB174:AB176" si="45">+S174</f>
        <v>-339900.54416666663</v>
      </c>
      <c r="AC174" s="217"/>
      <c r="AD174" s="266">
        <f>+U174</f>
        <v>0</v>
      </c>
      <c r="AE174" s="217"/>
      <c r="AF174" s="215">
        <f t="shared" si="35"/>
        <v>0</v>
      </c>
    </row>
    <row r="175" spans="1:32">
      <c r="A175" s="325">
        <f t="shared" si="39"/>
        <v>162</v>
      </c>
      <c r="B175" s="208" t="s">
        <v>494</v>
      </c>
      <c r="C175" s="208" t="s">
        <v>228</v>
      </c>
      <c r="D175" s="208" t="s">
        <v>613</v>
      </c>
      <c r="E175" s="209" t="s">
        <v>614</v>
      </c>
      <c r="F175" s="210">
        <v>697651.87</v>
      </c>
      <c r="G175" s="210">
        <v>697613.36</v>
      </c>
      <c r="H175" s="210">
        <v>697922.4</v>
      </c>
      <c r="I175" s="210">
        <v>698519.61</v>
      </c>
      <c r="J175" s="210">
        <v>678178.7</v>
      </c>
      <c r="K175" s="210">
        <v>678500.27</v>
      </c>
      <c r="L175" s="210">
        <v>681401.76</v>
      </c>
      <c r="M175" s="210">
        <v>685925.9</v>
      </c>
      <c r="N175" s="210">
        <v>686548.36</v>
      </c>
      <c r="O175" s="210">
        <v>688137.33</v>
      </c>
      <c r="P175" s="210">
        <v>680572.31</v>
      </c>
      <c r="Q175" s="210">
        <v>680572.31</v>
      </c>
      <c r="R175" s="210">
        <v>680831.94</v>
      </c>
      <c r="S175" s="211">
        <f>((F175+R175)+((G175+H175+I175+J175+K175+L175+M175+N175+O175+P175+Q175)*2))/24</f>
        <v>686927.85125000018</v>
      </c>
      <c r="T175" s="188"/>
      <c r="U175" s="214"/>
      <c r="V175" s="214"/>
      <c r="W175" s="214"/>
      <c r="X175" s="216">
        <f>+S175</f>
        <v>686927.85125000018</v>
      </c>
      <c r="Y175" s="214"/>
      <c r="Z175" s="214"/>
      <c r="AA175" s="214"/>
      <c r="AB175" s="214">
        <f t="shared" si="45"/>
        <v>686927.85125000018</v>
      </c>
      <c r="AC175" s="217"/>
      <c r="AD175" s="266">
        <f>+U175</f>
        <v>0</v>
      </c>
      <c r="AE175" s="217"/>
      <c r="AF175" s="215">
        <f t="shared" si="35"/>
        <v>0</v>
      </c>
    </row>
    <row r="176" spans="1:32">
      <c r="A176" s="325">
        <f t="shared" si="39"/>
        <v>163</v>
      </c>
      <c r="B176" s="208" t="s">
        <v>494</v>
      </c>
      <c r="C176" s="208" t="s">
        <v>228</v>
      </c>
      <c r="D176" s="208" t="s">
        <v>615</v>
      </c>
      <c r="E176" s="209" t="s">
        <v>616</v>
      </c>
      <c r="F176" s="210">
        <v>2039965.44</v>
      </c>
      <c r="G176" s="210">
        <v>2041399.36</v>
      </c>
      <c r="H176" s="210">
        <v>2043230.19</v>
      </c>
      <c r="I176" s="210">
        <v>2045061.03</v>
      </c>
      <c r="J176" s="210">
        <v>2046891.85</v>
      </c>
      <c r="K176" s="210">
        <v>2049938.21</v>
      </c>
      <c r="L176" s="210">
        <v>2052012.15</v>
      </c>
      <c r="M176" s="210">
        <v>2054086.08</v>
      </c>
      <c r="N176" s="210">
        <v>2056160.02</v>
      </c>
      <c r="O176" s="210">
        <v>2058233.95</v>
      </c>
      <c r="P176" s="210">
        <v>2060307.89</v>
      </c>
      <c r="Q176" s="210">
        <v>2107410</v>
      </c>
      <c r="R176" s="210">
        <v>1956266.79</v>
      </c>
      <c r="S176" s="211">
        <f t="shared" ref="S176:S187" si="46">((F176+R176)+((G176+H176+I176+J176+K176+L176+M176+N176+O176+P176+Q176)*2))/24</f>
        <v>2051070.5704166666</v>
      </c>
      <c r="T176" s="188"/>
      <c r="U176" s="214"/>
      <c r="V176" s="214"/>
      <c r="W176" s="214"/>
      <c r="X176" s="216">
        <f>+S176</f>
        <v>2051070.5704166666</v>
      </c>
      <c r="Y176" s="214"/>
      <c r="Z176" s="214"/>
      <c r="AA176" s="214"/>
      <c r="AB176" s="214">
        <f t="shared" si="45"/>
        <v>2051070.5704166666</v>
      </c>
      <c r="AC176" s="217"/>
      <c r="AD176" s="266">
        <f t="shared" ref="AD176:AD186" si="47">+U176</f>
        <v>0</v>
      </c>
      <c r="AE176" s="217"/>
      <c r="AF176" s="215">
        <f t="shared" si="35"/>
        <v>0</v>
      </c>
    </row>
    <row r="177" spans="1:32">
      <c r="A177" s="325">
        <f t="shared" si="39"/>
        <v>164</v>
      </c>
      <c r="B177" s="208" t="s">
        <v>494</v>
      </c>
      <c r="C177" s="208" t="s">
        <v>228</v>
      </c>
      <c r="D177" s="208" t="s">
        <v>617</v>
      </c>
      <c r="E177" s="209" t="s">
        <v>618</v>
      </c>
      <c r="F177" s="210">
        <v>11771087.18</v>
      </c>
      <c r="G177" s="210">
        <v>11773465.810000001</v>
      </c>
      <c r="H177" s="210">
        <v>11752882.02</v>
      </c>
      <c r="I177" s="210">
        <v>11708882.130000001</v>
      </c>
      <c r="J177" s="210">
        <v>11670592.35</v>
      </c>
      <c r="K177" s="210">
        <v>11651913.210000001</v>
      </c>
      <c r="L177" s="210">
        <v>11725587.689999999</v>
      </c>
      <c r="M177" s="210">
        <v>11705651.25</v>
      </c>
      <c r="N177" s="210">
        <v>11617547.18</v>
      </c>
      <c r="O177" s="210">
        <v>11599931.310000001</v>
      </c>
      <c r="P177" s="210">
        <v>11581247.359999999</v>
      </c>
      <c r="Q177" s="210">
        <v>11554057.15</v>
      </c>
      <c r="R177" s="210">
        <v>11510145.4</v>
      </c>
      <c r="S177" s="211">
        <f t="shared" si="46"/>
        <v>11665197.812500002</v>
      </c>
      <c r="T177" s="188"/>
      <c r="U177" s="214">
        <f t="shared" ref="U177:U188" si="48">+S177</f>
        <v>11665197.812500002</v>
      </c>
      <c r="V177" s="214"/>
      <c r="W177" s="214"/>
      <c r="X177" s="216"/>
      <c r="Y177" s="214"/>
      <c r="Z177" s="214"/>
      <c r="AA177" s="214"/>
      <c r="AB177" s="214"/>
      <c r="AC177" s="217"/>
      <c r="AD177" s="266">
        <f t="shared" si="47"/>
        <v>11665197.812500002</v>
      </c>
      <c r="AE177" s="217"/>
      <c r="AF177" s="215">
        <f t="shared" si="35"/>
        <v>0</v>
      </c>
    </row>
    <row r="178" spans="1:32">
      <c r="A178" s="325">
        <f t="shared" si="39"/>
        <v>165</v>
      </c>
      <c r="B178" s="208" t="s">
        <v>494</v>
      </c>
      <c r="C178" s="208" t="s">
        <v>228</v>
      </c>
      <c r="D178" s="208" t="s">
        <v>619</v>
      </c>
      <c r="E178" s="209" t="s">
        <v>620</v>
      </c>
      <c r="F178" s="210">
        <v>617072.96</v>
      </c>
      <c r="G178" s="210">
        <v>718153.35</v>
      </c>
      <c r="H178" s="210">
        <v>714291.03</v>
      </c>
      <c r="I178" s="210">
        <v>798586.64</v>
      </c>
      <c r="J178" s="210">
        <v>858542.37</v>
      </c>
      <c r="K178" s="210">
        <v>1096073.54</v>
      </c>
      <c r="L178" s="210">
        <v>1434977.89</v>
      </c>
      <c r="M178" s="210">
        <v>1534235.08</v>
      </c>
      <c r="N178" s="210">
        <v>1511238.18</v>
      </c>
      <c r="O178" s="210">
        <v>1568158.85</v>
      </c>
      <c r="P178" s="210">
        <v>1621200.81</v>
      </c>
      <c r="Q178" s="210">
        <v>1670296.35</v>
      </c>
      <c r="R178" s="210">
        <v>1661184.9</v>
      </c>
      <c r="S178" s="211">
        <f t="shared" si="46"/>
        <v>1222073.585</v>
      </c>
      <c r="T178" s="188"/>
      <c r="U178" s="214">
        <f t="shared" si="48"/>
        <v>1222073.585</v>
      </c>
      <c r="V178" s="214"/>
      <c r="W178" s="214"/>
      <c r="X178" s="216"/>
      <c r="Y178" s="214"/>
      <c r="Z178" s="214"/>
      <c r="AA178" s="214"/>
      <c r="AB178" s="214"/>
      <c r="AC178" s="217"/>
      <c r="AD178" s="266">
        <f t="shared" si="47"/>
        <v>1222073.585</v>
      </c>
      <c r="AE178" s="217"/>
      <c r="AF178" s="215">
        <f t="shared" si="35"/>
        <v>0</v>
      </c>
    </row>
    <row r="179" spans="1:32">
      <c r="A179" s="325">
        <f t="shared" si="39"/>
        <v>166</v>
      </c>
      <c r="B179" s="208" t="s">
        <v>522</v>
      </c>
      <c r="C179" s="208" t="s">
        <v>228</v>
      </c>
      <c r="D179" s="208" t="s">
        <v>621</v>
      </c>
      <c r="E179" s="209" t="s">
        <v>622</v>
      </c>
      <c r="F179" s="210">
        <v>-8266.2800000000007</v>
      </c>
      <c r="G179" s="210">
        <v>-8197.4</v>
      </c>
      <c r="H179" s="210">
        <v>-8128.51</v>
      </c>
      <c r="I179" s="210">
        <v>-8059.63</v>
      </c>
      <c r="J179" s="210">
        <v>-7990.74</v>
      </c>
      <c r="K179" s="210">
        <v>-7921.85</v>
      </c>
      <c r="L179" s="210">
        <v>-7852.97</v>
      </c>
      <c r="M179" s="210">
        <v>-7784.08</v>
      </c>
      <c r="N179" s="210">
        <v>-7715.2</v>
      </c>
      <c r="O179" s="210">
        <v>-7646.31</v>
      </c>
      <c r="P179" s="210">
        <v>-7577.43</v>
      </c>
      <c r="Q179" s="210">
        <v>-7508.54</v>
      </c>
      <c r="R179" s="210">
        <v>-7249.34</v>
      </c>
      <c r="S179" s="211">
        <f t="shared" si="46"/>
        <v>-7845.0391666666656</v>
      </c>
      <c r="T179" s="188"/>
      <c r="U179" s="214"/>
      <c r="V179" s="214"/>
      <c r="W179" s="214"/>
      <c r="X179" s="216">
        <f t="shared" ref="X179:X182" si="49">+S179</f>
        <v>-7845.0391666666656</v>
      </c>
      <c r="Y179" s="214"/>
      <c r="Z179" s="214"/>
      <c r="AA179" s="214"/>
      <c r="AB179" s="214">
        <f t="shared" ref="AB179:AB183" si="50">+S179</f>
        <v>-7845.0391666666656</v>
      </c>
      <c r="AC179" s="217"/>
      <c r="AD179" s="266">
        <f t="shared" si="47"/>
        <v>0</v>
      </c>
      <c r="AE179" s="217"/>
      <c r="AF179" s="215">
        <f t="shared" si="35"/>
        <v>0</v>
      </c>
    </row>
    <row r="180" spans="1:32">
      <c r="A180" s="325">
        <f t="shared" si="39"/>
        <v>167</v>
      </c>
      <c r="B180" s="208" t="s">
        <v>522</v>
      </c>
      <c r="C180" s="208" t="s">
        <v>228</v>
      </c>
      <c r="D180" s="208" t="s">
        <v>623</v>
      </c>
      <c r="E180" s="209" t="s">
        <v>624</v>
      </c>
      <c r="F180" s="210">
        <v>2860.27</v>
      </c>
      <c r="G180" s="210">
        <v>2836.43</v>
      </c>
      <c r="H180" s="210">
        <v>2812.6</v>
      </c>
      <c r="I180" s="210">
        <v>2788.78</v>
      </c>
      <c r="J180" s="210">
        <v>2764.94</v>
      </c>
      <c r="K180" s="210">
        <v>2741.09</v>
      </c>
      <c r="L180" s="210">
        <v>2717.26</v>
      </c>
      <c r="M180" s="210">
        <v>2693.42</v>
      </c>
      <c r="N180" s="210">
        <v>2669.58</v>
      </c>
      <c r="O180" s="210">
        <v>2645.76</v>
      </c>
      <c r="P180" s="210">
        <v>2621.92</v>
      </c>
      <c r="Q180" s="210">
        <v>2598.0700000000002</v>
      </c>
      <c r="R180" s="210">
        <v>2574.23</v>
      </c>
      <c r="S180" s="211">
        <f t="shared" si="46"/>
        <v>2717.2583333333332</v>
      </c>
      <c r="T180" s="188"/>
      <c r="U180" s="214"/>
      <c r="V180" s="214"/>
      <c r="W180" s="214"/>
      <c r="X180" s="216">
        <f t="shared" si="49"/>
        <v>2717.2583333333332</v>
      </c>
      <c r="Y180" s="214"/>
      <c r="Z180" s="214"/>
      <c r="AA180" s="214"/>
      <c r="AB180" s="214">
        <f t="shared" si="50"/>
        <v>2717.2583333333332</v>
      </c>
      <c r="AC180" s="217"/>
      <c r="AD180" s="266">
        <f t="shared" si="47"/>
        <v>0</v>
      </c>
      <c r="AE180" s="217"/>
      <c r="AF180" s="215">
        <f t="shared" si="35"/>
        <v>0</v>
      </c>
    </row>
    <row r="181" spans="1:32">
      <c r="A181" s="325">
        <f t="shared" si="39"/>
        <v>168</v>
      </c>
      <c r="B181" s="208" t="s">
        <v>522</v>
      </c>
      <c r="C181" s="208" t="s">
        <v>228</v>
      </c>
      <c r="D181" s="208" t="s">
        <v>625</v>
      </c>
      <c r="E181" s="209" t="s">
        <v>626</v>
      </c>
      <c r="F181" s="210">
        <v>61062.65</v>
      </c>
      <c r="G181" s="210">
        <v>61059.28</v>
      </c>
      <c r="H181" s="210">
        <v>61086.33</v>
      </c>
      <c r="I181" s="210">
        <v>61138.6</v>
      </c>
      <c r="J181" s="210">
        <v>59358.239999999998</v>
      </c>
      <c r="K181" s="210">
        <v>59386.39</v>
      </c>
      <c r="L181" s="210">
        <v>59640.34</v>
      </c>
      <c r="M181" s="210">
        <v>60036.32</v>
      </c>
      <c r="N181" s="210">
        <v>60090.8</v>
      </c>
      <c r="O181" s="210">
        <v>60229.88</v>
      </c>
      <c r="P181" s="210">
        <v>59567.74</v>
      </c>
      <c r="Q181" s="210">
        <v>59567.74</v>
      </c>
      <c r="R181" s="210">
        <v>59590.47</v>
      </c>
      <c r="S181" s="211">
        <f t="shared" si="46"/>
        <v>60124.018333333333</v>
      </c>
      <c r="T181" s="188"/>
      <c r="U181" s="214"/>
      <c r="V181" s="214"/>
      <c r="W181" s="214"/>
      <c r="X181" s="216">
        <f t="shared" si="49"/>
        <v>60124.018333333333</v>
      </c>
      <c r="Y181" s="214"/>
      <c r="Z181" s="214"/>
      <c r="AA181" s="214"/>
      <c r="AB181" s="214">
        <f t="shared" si="50"/>
        <v>60124.018333333333</v>
      </c>
      <c r="AC181" s="217"/>
      <c r="AD181" s="266">
        <f t="shared" si="47"/>
        <v>0</v>
      </c>
      <c r="AE181" s="217"/>
      <c r="AF181" s="215">
        <f t="shared" si="35"/>
        <v>0</v>
      </c>
    </row>
    <row r="182" spans="1:32">
      <c r="A182" s="325">
        <f t="shared" si="39"/>
        <v>169</v>
      </c>
      <c r="B182" s="208" t="s">
        <v>522</v>
      </c>
      <c r="C182" s="208" t="s">
        <v>228</v>
      </c>
      <c r="D182" s="208" t="s">
        <v>627</v>
      </c>
      <c r="E182" s="209" t="s">
        <v>628</v>
      </c>
      <c r="F182" s="210">
        <v>-2860.28</v>
      </c>
      <c r="G182" s="210">
        <v>-2836.44</v>
      </c>
      <c r="H182" s="210">
        <v>-2812.6</v>
      </c>
      <c r="I182" s="210">
        <v>-2788.77</v>
      </c>
      <c r="J182" s="210">
        <v>-2764.93</v>
      </c>
      <c r="K182" s="210">
        <v>-2741.09</v>
      </c>
      <c r="L182" s="210">
        <v>-2717.26</v>
      </c>
      <c r="M182" s="210">
        <v>-2693.42</v>
      </c>
      <c r="N182" s="210">
        <v>-2669.58</v>
      </c>
      <c r="O182" s="210">
        <v>-2645.75</v>
      </c>
      <c r="P182" s="210">
        <v>-2621.91</v>
      </c>
      <c r="Q182" s="210">
        <v>-2598.0700000000002</v>
      </c>
      <c r="R182" s="210">
        <v>-2574.25</v>
      </c>
      <c r="S182" s="211">
        <f t="shared" si="46"/>
        <v>-2717.2570833333334</v>
      </c>
      <c r="T182" s="188"/>
      <c r="U182" s="214"/>
      <c r="V182" s="214"/>
      <c r="W182" s="214"/>
      <c r="X182" s="216">
        <f t="shared" si="49"/>
        <v>-2717.2570833333334</v>
      </c>
      <c r="Y182" s="214"/>
      <c r="Z182" s="214"/>
      <c r="AA182" s="214"/>
      <c r="AB182" s="214">
        <f t="shared" si="50"/>
        <v>-2717.2570833333334</v>
      </c>
      <c r="AC182" s="217"/>
      <c r="AD182" s="266">
        <f t="shared" si="47"/>
        <v>0</v>
      </c>
      <c r="AE182" s="217"/>
      <c r="AF182" s="215">
        <f t="shared" si="35"/>
        <v>0</v>
      </c>
    </row>
    <row r="183" spans="1:32">
      <c r="A183" s="325">
        <f t="shared" si="39"/>
        <v>170</v>
      </c>
      <c r="B183" s="208" t="s">
        <v>522</v>
      </c>
      <c r="C183" s="208" t="s">
        <v>228</v>
      </c>
      <c r="D183" s="208" t="s">
        <v>629</v>
      </c>
      <c r="E183" s="209" t="s">
        <v>630</v>
      </c>
      <c r="F183" s="210">
        <v>178549.95</v>
      </c>
      <c r="G183" s="210">
        <v>178675.45</v>
      </c>
      <c r="H183" s="210">
        <v>178835.7</v>
      </c>
      <c r="I183" s="210">
        <v>178995.94</v>
      </c>
      <c r="J183" s="210">
        <v>179156.19</v>
      </c>
      <c r="K183" s="210">
        <v>179422.82</v>
      </c>
      <c r="L183" s="210">
        <v>179604.35</v>
      </c>
      <c r="M183" s="210">
        <v>179785.87</v>
      </c>
      <c r="N183" s="210">
        <v>179967.39</v>
      </c>
      <c r="O183" s="210">
        <v>180148.92</v>
      </c>
      <c r="P183" s="210">
        <v>180330.44</v>
      </c>
      <c r="Q183" s="210">
        <v>184453.09</v>
      </c>
      <c r="R183" s="210">
        <v>171224.15</v>
      </c>
      <c r="S183" s="211">
        <f t="shared" si="46"/>
        <v>179521.9341666667</v>
      </c>
      <c r="T183" s="188"/>
      <c r="U183" s="214"/>
      <c r="V183" s="214"/>
      <c r="W183" s="214"/>
      <c r="X183" s="216">
        <f>+S183</f>
        <v>179521.9341666667</v>
      </c>
      <c r="Y183" s="214"/>
      <c r="Z183" s="214"/>
      <c r="AA183" s="214"/>
      <c r="AB183" s="214">
        <f t="shared" si="50"/>
        <v>179521.9341666667</v>
      </c>
      <c r="AC183" s="217"/>
      <c r="AD183" s="266">
        <f t="shared" si="47"/>
        <v>0</v>
      </c>
      <c r="AE183" s="217"/>
      <c r="AF183" s="215">
        <f t="shared" si="35"/>
        <v>0</v>
      </c>
    </row>
    <row r="184" spans="1:32">
      <c r="A184" s="325">
        <f t="shared" si="39"/>
        <v>171</v>
      </c>
      <c r="B184" s="208" t="s">
        <v>522</v>
      </c>
      <c r="C184" s="208" t="s">
        <v>228</v>
      </c>
      <c r="D184" s="208" t="s">
        <v>631</v>
      </c>
      <c r="E184" s="209" t="s">
        <v>632</v>
      </c>
      <c r="F184" s="210">
        <v>1026444.73</v>
      </c>
      <c r="G184" s="210">
        <v>1026652.92</v>
      </c>
      <c r="H184" s="210">
        <v>1024851.3</v>
      </c>
      <c r="I184" s="210">
        <v>1024831.27</v>
      </c>
      <c r="J184" s="210">
        <v>1021479.92</v>
      </c>
      <c r="K184" s="210">
        <v>1019845.01</v>
      </c>
      <c r="L184" s="210">
        <v>1026293.44</v>
      </c>
      <c r="M184" s="210">
        <v>1024548.48</v>
      </c>
      <c r="N184" s="210">
        <v>1016837.09</v>
      </c>
      <c r="O184" s="210">
        <v>1015295.24</v>
      </c>
      <c r="P184" s="210">
        <v>1013659.91</v>
      </c>
      <c r="Q184" s="210">
        <v>1011280.06</v>
      </c>
      <c r="R184" s="210">
        <v>1007436.65</v>
      </c>
      <c r="S184" s="211">
        <f t="shared" si="46"/>
        <v>1020209.6108333333</v>
      </c>
      <c r="T184" s="188"/>
      <c r="U184" s="214">
        <f t="shared" si="48"/>
        <v>1020209.6108333333</v>
      </c>
      <c r="V184" s="214"/>
      <c r="W184" s="214"/>
      <c r="X184" s="216"/>
      <c r="Y184" s="214"/>
      <c r="Z184" s="214"/>
      <c r="AA184" s="214"/>
      <c r="AB184" s="214"/>
      <c r="AC184" s="217"/>
      <c r="AD184" s="266">
        <f t="shared" si="47"/>
        <v>1020209.6108333333</v>
      </c>
      <c r="AE184" s="217"/>
      <c r="AF184" s="215">
        <f t="shared" si="35"/>
        <v>0</v>
      </c>
    </row>
    <row r="185" spans="1:32">
      <c r="A185" s="325">
        <f t="shared" si="39"/>
        <v>172</v>
      </c>
      <c r="B185" s="208" t="s">
        <v>522</v>
      </c>
      <c r="C185" s="208" t="s">
        <v>228</v>
      </c>
      <c r="D185" s="208" t="s">
        <v>633</v>
      </c>
      <c r="E185" s="209" t="s">
        <v>634</v>
      </c>
      <c r="F185" s="210">
        <v>54009.9</v>
      </c>
      <c r="G185" s="210">
        <v>62857.06</v>
      </c>
      <c r="H185" s="210">
        <v>62519.01</v>
      </c>
      <c r="I185" s="210">
        <v>69897.05</v>
      </c>
      <c r="J185" s="210">
        <v>75144.73</v>
      </c>
      <c r="K185" s="210">
        <v>95934.89</v>
      </c>
      <c r="L185" s="210">
        <v>125597.82</v>
      </c>
      <c r="M185" s="210">
        <v>134285.41</v>
      </c>
      <c r="N185" s="210">
        <v>132272.57999999999</v>
      </c>
      <c r="O185" s="210">
        <v>137254.6</v>
      </c>
      <c r="P185" s="210">
        <v>141897.17000000001</v>
      </c>
      <c r="Q185" s="210">
        <v>146194.31</v>
      </c>
      <c r="R185" s="210">
        <v>145396.82</v>
      </c>
      <c r="S185" s="211">
        <f t="shared" si="46"/>
        <v>106963.16583333333</v>
      </c>
      <c r="T185" s="188"/>
      <c r="U185" s="214">
        <f t="shared" si="48"/>
        <v>106963.16583333333</v>
      </c>
      <c r="V185" s="214"/>
      <c r="W185" s="214"/>
      <c r="X185" s="216"/>
      <c r="Y185" s="214"/>
      <c r="Z185" s="214"/>
      <c r="AA185" s="214"/>
      <c r="AB185" s="214"/>
      <c r="AC185" s="217"/>
      <c r="AD185" s="266">
        <f t="shared" si="47"/>
        <v>106963.16583333333</v>
      </c>
      <c r="AE185" s="217"/>
      <c r="AF185" s="215">
        <f t="shared" si="35"/>
        <v>0</v>
      </c>
    </row>
    <row r="186" spans="1:32">
      <c r="A186" s="325">
        <f t="shared" si="39"/>
        <v>173</v>
      </c>
      <c r="B186" s="208" t="s">
        <v>522</v>
      </c>
      <c r="C186" s="208" t="s">
        <v>228</v>
      </c>
      <c r="D186" s="208" t="s">
        <v>635</v>
      </c>
      <c r="E186" s="209" t="s">
        <v>636</v>
      </c>
      <c r="F186" s="210">
        <v>81801.2</v>
      </c>
      <c r="G186" s="210">
        <v>81119.520000000004</v>
      </c>
      <c r="H186" s="210">
        <v>80437.84</v>
      </c>
      <c r="I186" s="210">
        <v>79756.17</v>
      </c>
      <c r="J186" s="210">
        <v>79074.490000000005</v>
      </c>
      <c r="K186" s="210">
        <v>78392.81</v>
      </c>
      <c r="L186" s="210">
        <v>77711.14</v>
      </c>
      <c r="M186" s="210">
        <v>77029.460000000006</v>
      </c>
      <c r="N186" s="210">
        <v>76347.78</v>
      </c>
      <c r="O186" s="210">
        <v>75666.11</v>
      </c>
      <c r="P186" s="210">
        <v>74984.430000000095</v>
      </c>
      <c r="Q186" s="210">
        <v>74302.750000000102</v>
      </c>
      <c r="R186" s="210">
        <v>65440.960000000101</v>
      </c>
      <c r="S186" s="211">
        <f t="shared" si="46"/>
        <v>77370.298333333354</v>
      </c>
      <c r="T186" s="188"/>
      <c r="U186" s="214"/>
      <c r="V186" s="214"/>
      <c r="W186" s="214"/>
      <c r="X186" s="216">
        <f t="shared" ref="X186:X187" si="51">+S186</f>
        <v>77370.298333333354</v>
      </c>
      <c r="Y186" s="214"/>
      <c r="Z186" s="214"/>
      <c r="AA186" s="214"/>
      <c r="AB186" s="214">
        <f t="shared" ref="AB186:AB187" si="52">+S186</f>
        <v>77370.298333333354</v>
      </c>
      <c r="AC186" s="217"/>
      <c r="AD186" s="266">
        <f t="shared" si="47"/>
        <v>0</v>
      </c>
      <c r="AE186" s="217"/>
      <c r="AF186" s="215">
        <f t="shared" si="35"/>
        <v>0</v>
      </c>
    </row>
    <row r="187" spans="1:32">
      <c r="A187" s="325">
        <f t="shared" si="39"/>
        <v>174</v>
      </c>
      <c r="B187" s="208" t="s">
        <v>524</v>
      </c>
      <c r="C187" s="208" t="s">
        <v>228</v>
      </c>
      <c r="D187" s="208" t="s">
        <v>635</v>
      </c>
      <c r="E187" s="209" t="s">
        <v>636</v>
      </c>
      <c r="F187" s="210">
        <v>276347.64</v>
      </c>
      <c r="G187" s="210">
        <v>274044.74</v>
      </c>
      <c r="H187" s="210">
        <v>271741.84000000003</v>
      </c>
      <c r="I187" s="210">
        <v>269438.95</v>
      </c>
      <c r="J187" s="210">
        <v>267136.05</v>
      </c>
      <c r="K187" s="210">
        <v>264833.15000000002</v>
      </c>
      <c r="L187" s="210">
        <v>262530.26</v>
      </c>
      <c r="M187" s="210">
        <v>260227.36</v>
      </c>
      <c r="N187" s="210">
        <v>257924.46</v>
      </c>
      <c r="O187" s="210">
        <v>255621.57</v>
      </c>
      <c r="P187" s="210">
        <v>253318.67</v>
      </c>
      <c r="Q187" s="210">
        <v>251015.77</v>
      </c>
      <c r="R187" s="210">
        <v>248712.88</v>
      </c>
      <c r="S187" s="211">
        <f t="shared" si="46"/>
        <v>262530.25666666665</v>
      </c>
      <c r="T187" s="188"/>
      <c r="U187" s="214"/>
      <c r="V187" s="214"/>
      <c r="W187" s="214"/>
      <c r="X187" s="216">
        <f t="shared" si="51"/>
        <v>262530.25666666665</v>
      </c>
      <c r="Y187" s="214"/>
      <c r="Z187" s="214"/>
      <c r="AA187" s="214"/>
      <c r="AB187" s="214">
        <f t="shared" si="52"/>
        <v>262530.25666666665</v>
      </c>
      <c r="AC187" s="217"/>
      <c r="AD187" s="266">
        <f>+U187</f>
        <v>0</v>
      </c>
      <c r="AE187" s="217"/>
      <c r="AF187" s="215">
        <f t="shared" si="35"/>
        <v>0</v>
      </c>
    </row>
    <row r="188" spans="1:32">
      <c r="A188" s="325">
        <f t="shared" si="39"/>
        <v>175</v>
      </c>
      <c r="B188" s="208"/>
      <c r="C188" s="208"/>
      <c r="D188" s="208"/>
      <c r="E188" s="209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28"/>
      <c r="T188" s="188"/>
      <c r="U188" s="214">
        <f t="shared" si="48"/>
        <v>0</v>
      </c>
      <c r="V188" s="214"/>
      <c r="W188" s="214"/>
      <c r="X188" s="216"/>
      <c r="Y188" s="214"/>
      <c r="Z188" s="214"/>
      <c r="AA188" s="214"/>
      <c r="AB188" s="214"/>
      <c r="AC188" s="217"/>
      <c r="AD188" s="266"/>
      <c r="AE188" s="217"/>
      <c r="AF188" s="215">
        <f t="shared" si="35"/>
        <v>0</v>
      </c>
    </row>
    <row r="189" spans="1:32">
      <c r="A189" s="325">
        <f t="shared" si="39"/>
        <v>176</v>
      </c>
      <c r="B189" s="185" t="s">
        <v>522</v>
      </c>
      <c r="C189" s="185" t="s">
        <v>229</v>
      </c>
      <c r="D189" s="185" t="s">
        <v>207</v>
      </c>
      <c r="E189" s="237" t="s">
        <v>230</v>
      </c>
      <c r="F189" s="210">
        <v>0</v>
      </c>
      <c r="G189" s="274">
        <v>0</v>
      </c>
      <c r="H189" s="258">
        <v>0</v>
      </c>
      <c r="I189" s="258">
        <v>0</v>
      </c>
      <c r="J189" s="259">
        <v>0</v>
      </c>
      <c r="K189" s="260">
        <v>0</v>
      </c>
      <c r="L189" s="261">
        <v>0</v>
      </c>
      <c r="M189" s="262">
        <v>0</v>
      </c>
      <c r="N189" s="263">
        <v>0</v>
      </c>
      <c r="O189" s="229">
        <v>0</v>
      </c>
      <c r="P189" s="264">
        <v>0</v>
      </c>
      <c r="Q189" s="275">
        <v>0</v>
      </c>
      <c r="R189" s="210">
        <v>593186.79</v>
      </c>
      <c r="S189" s="211">
        <f>((F189+R189)+((G189+H189+I189+J189+K189+L189+M189+N189+O189+P189+Q189)*2))/24</f>
        <v>24716.116250000003</v>
      </c>
      <c r="T189" s="188"/>
      <c r="U189" s="214"/>
      <c r="V189" s="214"/>
      <c r="W189" s="214"/>
      <c r="X189" s="216">
        <f>+S189</f>
        <v>24716.116250000003</v>
      </c>
      <c r="Y189" s="214"/>
      <c r="Z189" s="214"/>
      <c r="AA189" s="214"/>
      <c r="AB189" s="214">
        <f>+S189</f>
        <v>24716.116250000003</v>
      </c>
      <c r="AC189" s="217"/>
      <c r="AD189" s="217"/>
      <c r="AE189" s="217"/>
      <c r="AF189" s="215">
        <f t="shared" si="35"/>
        <v>0</v>
      </c>
    </row>
    <row r="190" spans="1:32">
      <c r="A190" s="325">
        <f t="shared" si="39"/>
        <v>177</v>
      </c>
      <c r="B190" s="185" t="s">
        <v>524</v>
      </c>
      <c r="C190" s="208" t="s">
        <v>229</v>
      </c>
      <c r="D190" s="208" t="s">
        <v>222</v>
      </c>
      <c r="E190" s="209" t="s">
        <v>230</v>
      </c>
      <c r="F190" s="210">
        <v>11596330.1</v>
      </c>
      <c r="G190" s="210">
        <v>7748798.7199999997</v>
      </c>
      <c r="H190" s="210">
        <v>4221637.78</v>
      </c>
      <c r="I190" s="210">
        <v>1021757.96</v>
      </c>
      <c r="J190" s="210">
        <v>-4.65661287307739E-10</v>
      </c>
      <c r="K190" s="210">
        <v>122870.05</v>
      </c>
      <c r="L190" s="210">
        <v>1144930</v>
      </c>
      <c r="M190" s="210">
        <v>2804968.14</v>
      </c>
      <c r="N190" s="210">
        <v>5871938.7599999998</v>
      </c>
      <c r="O190" s="210">
        <v>6859993.6600000001</v>
      </c>
      <c r="P190" s="210">
        <v>7376195.8399999999</v>
      </c>
      <c r="Q190" s="210">
        <v>17507602.550000001</v>
      </c>
      <c r="R190" s="210">
        <v>40887966.869999997</v>
      </c>
      <c r="S190" s="211">
        <f>((F190+R190)+((G190+H190+I190+J190+K190+L190+M190+N190+O190+P190+Q190)*2))/24</f>
        <v>6743570.1620833343</v>
      </c>
      <c r="T190" s="188"/>
      <c r="U190" s="214"/>
      <c r="V190" s="214"/>
      <c r="W190" s="214"/>
      <c r="X190" s="216">
        <f>+S190</f>
        <v>6743570.1620833343</v>
      </c>
      <c r="Y190" s="214"/>
      <c r="Z190" s="214"/>
      <c r="AA190" s="214"/>
      <c r="AB190" s="214">
        <f>+S190</f>
        <v>6743570.1620833343</v>
      </c>
      <c r="AC190" s="217"/>
      <c r="AD190" s="217"/>
      <c r="AE190" s="217"/>
      <c r="AF190" s="215">
        <f t="shared" si="35"/>
        <v>0</v>
      </c>
    </row>
    <row r="191" spans="1:32">
      <c r="A191" s="325">
        <f t="shared" si="39"/>
        <v>178</v>
      </c>
      <c r="B191" s="185"/>
      <c r="C191" s="185"/>
      <c r="D191" s="185"/>
      <c r="E191" s="237"/>
      <c r="F191" s="210"/>
      <c r="G191" s="274"/>
      <c r="H191" s="258"/>
      <c r="I191" s="258"/>
      <c r="J191" s="259"/>
      <c r="K191" s="260"/>
      <c r="L191" s="261"/>
      <c r="M191" s="262"/>
      <c r="N191" s="263"/>
      <c r="O191" s="229"/>
      <c r="P191" s="264"/>
      <c r="Q191" s="275"/>
      <c r="R191" s="210"/>
      <c r="S191" s="228"/>
      <c r="T191" s="188"/>
      <c r="U191" s="214"/>
      <c r="V191" s="214"/>
      <c r="W191" s="214"/>
      <c r="X191" s="216"/>
      <c r="Y191" s="214"/>
      <c r="Z191" s="214"/>
      <c r="AA191" s="214"/>
      <c r="AB191" s="214"/>
      <c r="AC191" s="217"/>
      <c r="AD191" s="217"/>
      <c r="AE191" s="217"/>
      <c r="AF191" s="215">
        <f t="shared" si="35"/>
        <v>0</v>
      </c>
    </row>
    <row r="192" spans="1:32">
      <c r="A192" s="325">
        <f t="shared" si="39"/>
        <v>179</v>
      </c>
      <c r="B192" s="208" t="s">
        <v>494</v>
      </c>
      <c r="C192" s="268" t="s">
        <v>231</v>
      </c>
      <c r="D192" s="208" t="s">
        <v>46</v>
      </c>
      <c r="E192" s="209" t="s">
        <v>232</v>
      </c>
      <c r="F192" s="210">
        <v>65177.089999999902</v>
      </c>
      <c r="G192" s="210">
        <v>64617.63</v>
      </c>
      <c r="H192" s="210">
        <v>64058.17</v>
      </c>
      <c r="I192" s="210">
        <v>63498.71</v>
      </c>
      <c r="J192" s="210">
        <v>62939.25</v>
      </c>
      <c r="K192" s="210">
        <v>62379.79</v>
      </c>
      <c r="L192" s="210">
        <v>61820.33</v>
      </c>
      <c r="M192" s="210">
        <v>61260.87</v>
      </c>
      <c r="N192" s="210">
        <v>60701.41</v>
      </c>
      <c r="O192" s="210">
        <v>60141.95</v>
      </c>
      <c r="P192" s="210">
        <v>59582.49</v>
      </c>
      <c r="Q192" s="210">
        <v>59023.03</v>
      </c>
      <c r="R192" s="210">
        <v>58463.57</v>
      </c>
      <c r="S192" s="211">
        <f t="shared" ref="S192:S204" si="53">((F192+R192)+((G192+H192+I192+J192+K192+L192+M192+N192+O192+P192+Q192)*2))/24</f>
        <v>61820.329999999994</v>
      </c>
      <c r="T192" s="188"/>
      <c r="U192" s="214"/>
      <c r="V192" s="214"/>
      <c r="W192" s="214">
        <f>+S192</f>
        <v>61820.329999999994</v>
      </c>
      <c r="X192" s="216"/>
      <c r="Y192" s="214"/>
      <c r="Z192" s="214"/>
      <c r="AA192" s="214"/>
      <c r="AB192" s="214"/>
      <c r="AC192" s="266">
        <f t="shared" ref="AC192:AC204" si="54">+S192</f>
        <v>61820.329999999994</v>
      </c>
      <c r="AD192" s="217"/>
      <c r="AE192" s="217"/>
      <c r="AF192" s="215">
        <f t="shared" si="35"/>
        <v>0</v>
      </c>
    </row>
    <row r="193" spans="1:32">
      <c r="A193" s="325">
        <f t="shared" si="39"/>
        <v>180</v>
      </c>
      <c r="B193" s="208" t="s">
        <v>494</v>
      </c>
      <c r="C193" s="268" t="s">
        <v>231</v>
      </c>
      <c r="D193" s="208" t="s">
        <v>233</v>
      </c>
      <c r="E193" s="209" t="s">
        <v>234</v>
      </c>
      <c r="F193" s="210">
        <v>56225.02</v>
      </c>
      <c r="G193" s="210">
        <v>55805.42</v>
      </c>
      <c r="H193" s="210">
        <v>55385.82</v>
      </c>
      <c r="I193" s="210">
        <v>54966.22</v>
      </c>
      <c r="J193" s="210">
        <v>54546.62</v>
      </c>
      <c r="K193" s="210">
        <v>54127.02</v>
      </c>
      <c r="L193" s="210">
        <v>53707.42</v>
      </c>
      <c r="M193" s="210">
        <v>53287.82</v>
      </c>
      <c r="N193" s="210">
        <v>52868.22</v>
      </c>
      <c r="O193" s="210">
        <v>52448.62</v>
      </c>
      <c r="P193" s="210">
        <v>52029.02</v>
      </c>
      <c r="Q193" s="210">
        <v>51609.42</v>
      </c>
      <c r="R193" s="210">
        <v>51189.82</v>
      </c>
      <c r="S193" s="211">
        <f t="shared" si="53"/>
        <v>53707.420000000006</v>
      </c>
      <c r="T193" s="188"/>
      <c r="U193" s="214"/>
      <c r="V193" s="214"/>
      <c r="W193" s="214">
        <f t="shared" ref="W193:W204" si="55">+S193</f>
        <v>53707.420000000006</v>
      </c>
      <c r="X193" s="216"/>
      <c r="Y193" s="214"/>
      <c r="Z193" s="214"/>
      <c r="AA193" s="214"/>
      <c r="AB193" s="214"/>
      <c r="AC193" s="266">
        <f t="shared" si="54"/>
        <v>53707.420000000006</v>
      </c>
      <c r="AD193" s="217"/>
      <c r="AE193" s="217"/>
      <c r="AF193" s="215">
        <f t="shared" si="35"/>
        <v>0</v>
      </c>
    </row>
    <row r="194" spans="1:32">
      <c r="A194" s="325">
        <f t="shared" si="39"/>
        <v>181</v>
      </c>
      <c r="B194" s="208" t="s">
        <v>494</v>
      </c>
      <c r="C194" s="268" t="s">
        <v>231</v>
      </c>
      <c r="D194" s="208" t="s">
        <v>235</v>
      </c>
      <c r="E194" s="209" t="s">
        <v>236</v>
      </c>
      <c r="F194" s="210">
        <v>908285.03999999899</v>
      </c>
      <c r="G194" s="210">
        <v>903854.38</v>
      </c>
      <c r="H194" s="210">
        <v>898503.35</v>
      </c>
      <c r="I194" s="210">
        <v>894077.23</v>
      </c>
      <c r="J194" s="210">
        <v>889651.11</v>
      </c>
      <c r="K194" s="210">
        <v>885043.63</v>
      </c>
      <c r="L194" s="210">
        <v>880618.41</v>
      </c>
      <c r="M194" s="210">
        <v>876193.19</v>
      </c>
      <c r="N194" s="210">
        <v>871767.97</v>
      </c>
      <c r="O194" s="210">
        <v>867342.75</v>
      </c>
      <c r="P194" s="210">
        <v>862917.53</v>
      </c>
      <c r="Q194" s="210">
        <v>857085.01</v>
      </c>
      <c r="R194" s="210">
        <v>852667.05</v>
      </c>
      <c r="S194" s="211">
        <f t="shared" si="53"/>
        <v>880627.55041666667</v>
      </c>
      <c r="T194" s="188"/>
      <c r="U194" s="214"/>
      <c r="V194" s="214"/>
      <c r="W194" s="214">
        <f t="shared" si="55"/>
        <v>880627.55041666667</v>
      </c>
      <c r="X194" s="216"/>
      <c r="Y194" s="214"/>
      <c r="Z194" s="214"/>
      <c r="AA194" s="214"/>
      <c r="AB194" s="214"/>
      <c r="AC194" s="266">
        <f t="shared" si="54"/>
        <v>880627.55041666667</v>
      </c>
      <c r="AD194" s="217"/>
      <c r="AE194" s="217"/>
      <c r="AF194" s="215">
        <f t="shared" si="35"/>
        <v>0</v>
      </c>
    </row>
    <row r="195" spans="1:32">
      <c r="A195" s="325">
        <f t="shared" si="39"/>
        <v>182</v>
      </c>
      <c r="B195" s="208" t="s">
        <v>494</v>
      </c>
      <c r="C195" s="268" t="s">
        <v>231</v>
      </c>
      <c r="D195" s="208" t="s">
        <v>237</v>
      </c>
      <c r="E195" s="209" t="s">
        <v>238</v>
      </c>
      <c r="F195" s="210">
        <v>41473.199999999997</v>
      </c>
      <c r="G195" s="210">
        <v>40125.14</v>
      </c>
      <c r="H195" s="210">
        <v>38777.08</v>
      </c>
      <c r="I195" s="210">
        <v>37429.019999999997</v>
      </c>
      <c r="J195" s="210">
        <v>36080.959999999999</v>
      </c>
      <c r="K195" s="210">
        <v>34732.9</v>
      </c>
      <c r="L195" s="210">
        <v>33384.839999999997</v>
      </c>
      <c r="M195" s="210">
        <v>32036.78</v>
      </c>
      <c r="N195" s="210">
        <v>30688.720000000001</v>
      </c>
      <c r="O195" s="210">
        <v>29340.66</v>
      </c>
      <c r="P195" s="210">
        <v>27992.6</v>
      </c>
      <c r="Q195" s="210">
        <v>26644.54</v>
      </c>
      <c r="R195" s="210">
        <v>25296.48</v>
      </c>
      <c r="S195" s="211">
        <f t="shared" si="53"/>
        <v>33384.839999999989</v>
      </c>
      <c r="T195" s="188"/>
      <c r="U195" s="214"/>
      <c r="V195" s="214"/>
      <c r="W195" s="214">
        <f t="shared" si="55"/>
        <v>33384.839999999989</v>
      </c>
      <c r="X195" s="216"/>
      <c r="Y195" s="214"/>
      <c r="Z195" s="214"/>
      <c r="AA195" s="214"/>
      <c r="AB195" s="214"/>
      <c r="AC195" s="266">
        <f t="shared" si="54"/>
        <v>33384.839999999989</v>
      </c>
      <c r="AD195" s="217"/>
      <c r="AE195" s="217"/>
      <c r="AF195" s="215">
        <f t="shared" si="35"/>
        <v>0</v>
      </c>
    </row>
    <row r="196" spans="1:32">
      <c r="A196" s="325">
        <f t="shared" si="39"/>
        <v>183</v>
      </c>
      <c r="B196" s="208" t="s">
        <v>494</v>
      </c>
      <c r="C196" s="268" t="s">
        <v>231</v>
      </c>
      <c r="D196" s="208" t="s">
        <v>239</v>
      </c>
      <c r="E196" s="209" t="s">
        <v>240</v>
      </c>
      <c r="F196" s="210">
        <v>148975.07999999999</v>
      </c>
      <c r="G196" s="210">
        <v>148327.57999999999</v>
      </c>
      <c r="H196" s="210">
        <v>147680.07999999999</v>
      </c>
      <c r="I196" s="210">
        <v>147032.57999999999</v>
      </c>
      <c r="J196" s="210">
        <v>146385.07999999999</v>
      </c>
      <c r="K196" s="210">
        <v>145737.57999999999</v>
      </c>
      <c r="L196" s="210">
        <v>145090.07999999999</v>
      </c>
      <c r="M196" s="210">
        <v>144442.57999999999</v>
      </c>
      <c r="N196" s="210">
        <v>143795.07999999999</v>
      </c>
      <c r="O196" s="210">
        <v>143147.57999999999</v>
      </c>
      <c r="P196" s="210">
        <v>142500.07999999999</v>
      </c>
      <c r="Q196" s="210">
        <v>141852.57999999999</v>
      </c>
      <c r="R196" s="210">
        <v>141205.07999999999</v>
      </c>
      <c r="S196" s="211">
        <f t="shared" si="53"/>
        <v>145090.08000000002</v>
      </c>
      <c r="T196" s="188"/>
      <c r="U196" s="214"/>
      <c r="V196" s="214"/>
      <c r="W196" s="214">
        <f t="shared" si="55"/>
        <v>145090.08000000002</v>
      </c>
      <c r="X196" s="216"/>
      <c r="Y196" s="214"/>
      <c r="Z196" s="214"/>
      <c r="AA196" s="214"/>
      <c r="AB196" s="214"/>
      <c r="AC196" s="266">
        <f t="shared" si="54"/>
        <v>145090.08000000002</v>
      </c>
      <c r="AD196" s="217"/>
      <c r="AE196" s="217"/>
      <c r="AF196" s="215">
        <f t="shared" si="35"/>
        <v>0</v>
      </c>
    </row>
    <row r="197" spans="1:32">
      <c r="A197" s="325">
        <f t="shared" si="39"/>
        <v>184</v>
      </c>
      <c r="B197" s="208" t="s">
        <v>494</v>
      </c>
      <c r="C197" s="268" t="s">
        <v>231</v>
      </c>
      <c r="D197" s="208" t="s">
        <v>241</v>
      </c>
      <c r="E197" s="276" t="s">
        <v>242</v>
      </c>
      <c r="F197" s="210">
        <v>95428.63</v>
      </c>
      <c r="G197" s="210">
        <v>94379.96</v>
      </c>
      <c r="H197" s="210">
        <v>93331.29</v>
      </c>
      <c r="I197" s="210">
        <v>92282.62</v>
      </c>
      <c r="J197" s="210">
        <v>91233.95</v>
      </c>
      <c r="K197" s="210">
        <v>90185.279999999999</v>
      </c>
      <c r="L197" s="210">
        <v>89136.61</v>
      </c>
      <c r="M197" s="210">
        <v>88087.94</v>
      </c>
      <c r="N197" s="210">
        <v>87039.27</v>
      </c>
      <c r="O197" s="210">
        <v>85990.6</v>
      </c>
      <c r="P197" s="210">
        <v>84941.93</v>
      </c>
      <c r="Q197" s="210">
        <v>83893.26</v>
      </c>
      <c r="R197" s="210">
        <v>82844.59</v>
      </c>
      <c r="S197" s="211">
        <f t="shared" si="53"/>
        <v>89136.61</v>
      </c>
      <c r="T197" s="188"/>
      <c r="U197" s="214"/>
      <c r="V197" s="214"/>
      <c r="W197" s="214">
        <f t="shared" si="55"/>
        <v>89136.61</v>
      </c>
      <c r="X197" s="216"/>
      <c r="Y197" s="214"/>
      <c r="Z197" s="214"/>
      <c r="AA197" s="214"/>
      <c r="AB197" s="214"/>
      <c r="AC197" s="266">
        <f t="shared" si="54"/>
        <v>89136.61</v>
      </c>
      <c r="AD197" s="217"/>
      <c r="AE197" s="217"/>
      <c r="AF197" s="215">
        <f t="shared" si="35"/>
        <v>0</v>
      </c>
    </row>
    <row r="198" spans="1:32">
      <c r="A198" s="325">
        <f t="shared" si="39"/>
        <v>185</v>
      </c>
      <c r="B198" s="208" t="s">
        <v>494</v>
      </c>
      <c r="C198" s="268" t="s">
        <v>231</v>
      </c>
      <c r="D198" s="208" t="s">
        <v>243</v>
      </c>
      <c r="E198" s="276" t="s">
        <v>244</v>
      </c>
      <c r="F198" s="210">
        <v>106544.65</v>
      </c>
      <c r="G198" s="210">
        <v>105705.72</v>
      </c>
      <c r="H198" s="210">
        <v>104866.79</v>
      </c>
      <c r="I198" s="210">
        <v>104027.86</v>
      </c>
      <c r="J198" s="210">
        <v>103188.93</v>
      </c>
      <c r="K198" s="210">
        <v>102350</v>
      </c>
      <c r="L198" s="210">
        <v>101511.07</v>
      </c>
      <c r="M198" s="210">
        <v>100672.14</v>
      </c>
      <c r="N198" s="210">
        <v>99833.210000000094</v>
      </c>
      <c r="O198" s="210">
        <v>98994.280000000101</v>
      </c>
      <c r="P198" s="210">
        <v>98155.350000000093</v>
      </c>
      <c r="Q198" s="210">
        <v>97316.4200000001</v>
      </c>
      <c r="R198" s="210">
        <v>96477.490000000107</v>
      </c>
      <c r="S198" s="211">
        <f t="shared" si="53"/>
        <v>101511.07000000005</v>
      </c>
      <c r="T198" s="188"/>
      <c r="U198" s="214"/>
      <c r="V198" s="214"/>
      <c r="W198" s="214">
        <f t="shared" si="55"/>
        <v>101511.07000000005</v>
      </c>
      <c r="X198" s="216"/>
      <c r="Y198" s="214"/>
      <c r="Z198" s="214"/>
      <c r="AA198" s="214"/>
      <c r="AB198" s="214"/>
      <c r="AC198" s="266">
        <f t="shared" si="54"/>
        <v>101511.07000000005</v>
      </c>
      <c r="AD198" s="217"/>
      <c r="AE198" s="217"/>
      <c r="AF198" s="215">
        <f t="shared" si="35"/>
        <v>0</v>
      </c>
    </row>
    <row r="199" spans="1:32">
      <c r="A199" s="325">
        <f t="shared" si="39"/>
        <v>186</v>
      </c>
      <c r="B199" s="208" t="s">
        <v>494</v>
      </c>
      <c r="C199" s="268" t="s">
        <v>231</v>
      </c>
      <c r="D199" s="208" t="s">
        <v>216</v>
      </c>
      <c r="E199" s="276" t="s">
        <v>245</v>
      </c>
      <c r="F199" s="210">
        <v>177725.47</v>
      </c>
      <c r="G199" s="210">
        <v>171143.04000000001</v>
      </c>
      <c r="H199" s="210">
        <v>164560.60999999999</v>
      </c>
      <c r="I199" s="210">
        <v>157978.18</v>
      </c>
      <c r="J199" s="210">
        <v>151395.75</v>
      </c>
      <c r="K199" s="210">
        <v>144813.32</v>
      </c>
      <c r="L199" s="210">
        <v>138230.89000000001</v>
      </c>
      <c r="M199" s="210">
        <v>131648.46</v>
      </c>
      <c r="N199" s="210">
        <v>125066.03</v>
      </c>
      <c r="O199" s="210">
        <v>118483.6</v>
      </c>
      <c r="P199" s="210">
        <v>111901.17</v>
      </c>
      <c r="Q199" s="210">
        <v>105318.74</v>
      </c>
      <c r="R199" s="210">
        <v>98736.3100000001</v>
      </c>
      <c r="S199" s="211">
        <f t="shared" si="53"/>
        <v>138230.89000000004</v>
      </c>
      <c r="T199" s="188"/>
      <c r="U199" s="214"/>
      <c r="V199" s="214"/>
      <c r="W199" s="214">
        <f t="shared" si="55"/>
        <v>138230.89000000004</v>
      </c>
      <c r="X199" s="216"/>
      <c r="Y199" s="214"/>
      <c r="Z199" s="214"/>
      <c r="AA199" s="214"/>
      <c r="AB199" s="214"/>
      <c r="AC199" s="266">
        <f t="shared" si="54"/>
        <v>138230.89000000004</v>
      </c>
      <c r="AD199" s="217"/>
      <c r="AE199" s="217"/>
      <c r="AF199" s="215">
        <f t="shared" si="35"/>
        <v>0</v>
      </c>
    </row>
    <row r="200" spans="1:32">
      <c r="A200" s="325">
        <f t="shared" si="39"/>
        <v>187</v>
      </c>
      <c r="B200" s="208" t="s">
        <v>494</v>
      </c>
      <c r="C200" s="268" t="s">
        <v>231</v>
      </c>
      <c r="D200" s="208" t="s">
        <v>246</v>
      </c>
      <c r="E200" s="276" t="s">
        <v>247</v>
      </c>
      <c r="F200" s="210">
        <v>55862.720000000001</v>
      </c>
      <c r="G200" s="210">
        <v>55689.23</v>
      </c>
      <c r="H200" s="210">
        <v>55515.74</v>
      </c>
      <c r="I200" s="210">
        <v>55342.25</v>
      </c>
      <c r="J200" s="210">
        <v>55168.76</v>
      </c>
      <c r="K200" s="210">
        <v>54995.27</v>
      </c>
      <c r="L200" s="210">
        <v>54821.78</v>
      </c>
      <c r="M200" s="210">
        <v>54648.29</v>
      </c>
      <c r="N200" s="210">
        <v>54474.8</v>
      </c>
      <c r="O200" s="210">
        <v>54301.31</v>
      </c>
      <c r="P200" s="210">
        <v>54127.82</v>
      </c>
      <c r="Q200" s="210">
        <v>53954.33</v>
      </c>
      <c r="R200" s="210">
        <v>53780.84</v>
      </c>
      <c r="S200" s="211">
        <f t="shared" si="53"/>
        <v>54821.78</v>
      </c>
      <c r="T200" s="188"/>
      <c r="U200" s="214"/>
      <c r="V200" s="214"/>
      <c r="W200" s="214">
        <f t="shared" si="55"/>
        <v>54821.78</v>
      </c>
      <c r="X200" s="216"/>
      <c r="Y200" s="214"/>
      <c r="Z200" s="214"/>
      <c r="AA200" s="214"/>
      <c r="AB200" s="214"/>
      <c r="AC200" s="266">
        <f t="shared" si="54"/>
        <v>54821.78</v>
      </c>
      <c r="AD200" s="217"/>
      <c r="AE200" s="217"/>
      <c r="AF200" s="215">
        <f t="shared" si="35"/>
        <v>0</v>
      </c>
    </row>
    <row r="201" spans="1:32">
      <c r="A201" s="325">
        <f t="shared" si="39"/>
        <v>188</v>
      </c>
      <c r="B201" s="208" t="s">
        <v>494</v>
      </c>
      <c r="C201" s="268" t="s">
        <v>231</v>
      </c>
      <c r="D201" s="208" t="s">
        <v>248</v>
      </c>
      <c r="E201" s="276" t="s">
        <v>249</v>
      </c>
      <c r="F201" s="210">
        <v>56267.94</v>
      </c>
      <c r="G201" s="210">
        <v>56140.639999999999</v>
      </c>
      <c r="H201" s="210">
        <v>56013.34</v>
      </c>
      <c r="I201" s="210">
        <v>55886.04</v>
      </c>
      <c r="J201" s="210">
        <v>55758.74</v>
      </c>
      <c r="K201" s="210">
        <v>55631.44</v>
      </c>
      <c r="L201" s="210">
        <v>55504.14</v>
      </c>
      <c r="M201" s="210">
        <v>55376.84</v>
      </c>
      <c r="N201" s="210">
        <v>55249.54</v>
      </c>
      <c r="O201" s="210">
        <v>55122.239999999998</v>
      </c>
      <c r="P201" s="210">
        <v>54994.94</v>
      </c>
      <c r="Q201" s="210">
        <v>54867.64</v>
      </c>
      <c r="R201" s="210">
        <v>54740.34</v>
      </c>
      <c r="S201" s="211">
        <f t="shared" si="53"/>
        <v>55504.139999999992</v>
      </c>
      <c r="T201" s="188"/>
      <c r="U201" s="214"/>
      <c r="V201" s="214"/>
      <c r="W201" s="214">
        <f t="shared" si="55"/>
        <v>55504.139999999992</v>
      </c>
      <c r="X201" s="216"/>
      <c r="Y201" s="214"/>
      <c r="Z201" s="214"/>
      <c r="AA201" s="214"/>
      <c r="AB201" s="214"/>
      <c r="AC201" s="266">
        <f t="shared" si="54"/>
        <v>55504.139999999992</v>
      </c>
      <c r="AD201" s="217"/>
      <c r="AE201" s="217"/>
      <c r="AF201" s="215">
        <f t="shared" si="35"/>
        <v>0</v>
      </c>
    </row>
    <row r="202" spans="1:32">
      <c r="A202" s="325">
        <f t="shared" si="39"/>
        <v>189</v>
      </c>
      <c r="B202" s="208" t="s">
        <v>494</v>
      </c>
      <c r="C202" s="268" t="s">
        <v>231</v>
      </c>
      <c r="D202" s="208" t="s">
        <v>250</v>
      </c>
      <c r="E202" s="276" t="s">
        <v>249</v>
      </c>
      <c r="F202" s="210">
        <v>56209.7</v>
      </c>
      <c r="G202" s="210">
        <v>56036.21</v>
      </c>
      <c r="H202" s="210">
        <v>55862.720000000001</v>
      </c>
      <c r="I202" s="210">
        <v>55689.23</v>
      </c>
      <c r="J202" s="210">
        <v>55515.74</v>
      </c>
      <c r="K202" s="210">
        <v>55342.25</v>
      </c>
      <c r="L202" s="210">
        <v>55168.76</v>
      </c>
      <c r="M202" s="210">
        <v>54995.27</v>
      </c>
      <c r="N202" s="210">
        <v>54821.78</v>
      </c>
      <c r="O202" s="210">
        <v>54648.29</v>
      </c>
      <c r="P202" s="210">
        <v>54474.8</v>
      </c>
      <c r="Q202" s="210">
        <v>54301.31</v>
      </c>
      <c r="R202" s="210">
        <v>54127.82</v>
      </c>
      <c r="S202" s="211">
        <f t="shared" si="53"/>
        <v>55168.760000000009</v>
      </c>
      <c r="T202" s="188"/>
      <c r="U202" s="214"/>
      <c r="V202" s="214"/>
      <c r="W202" s="214">
        <f t="shared" si="55"/>
        <v>55168.760000000009</v>
      </c>
      <c r="X202" s="216"/>
      <c r="Y202" s="214"/>
      <c r="Z202" s="214"/>
      <c r="AA202" s="214"/>
      <c r="AB202" s="214"/>
      <c r="AC202" s="266">
        <f t="shared" si="54"/>
        <v>55168.760000000009</v>
      </c>
      <c r="AD202" s="217"/>
      <c r="AE202" s="217"/>
      <c r="AF202" s="215">
        <f t="shared" si="35"/>
        <v>0</v>
      </c>
    </row>
    <row r="203" spans="1:32">
      <c r="A203" s="325">
        <f t="shared" si="39"/>
        <v>190</v>
      </c>
      <c r="B203" s="208" t="s">
        <v>494</v>
      </c>
      <c r="C203" s="268" t="s">
        <v>231</v>
      </c>
      <c r="D203" s="208" t="s">
        <v>251</v>
      </c>
      <c r="E203" s="276" t="s">
        <v>249</v>
      </c>
      <c r="F203" s="210">
        <v>56522.54</v>
      </c>
      <c r="G203" s="210">
        <v>56395.24</v>
      </c>
      <c r="H203" s="210">
        <v>56267.94</v>
      </c>
      <c r="I203" s="210">
        <v>56140.639999999999</v>
      </c>
      <c r="J203" s="210">
        <v>56013.34</v>
      </c>
      <c r="K203" s="210">
        <v>55886.04</v>
      </c>
      <c r="L203" s="210">
        <v>55758.74</v>
      </c>
      <c r="M203" s="210">
        <v>55631.44</v>
      </c>
      <c r="N203" s="210">
        <v>55504.14</v>
      </c>
      <c r="O203" s="210">
        <v>55376.84</v>
      </c>
      <c r="P203" s="210">
        <v>55249.54</v>
      </c>
      <c r="Q203" s="210">
        <v>55122.239999999998</v>
      </c>
      <c r="R203" s="210">
        <v>54994.94</v>
      </c>
      <c r="S203" s="211">
        <f t="shared" si="53"/>
        <v>55758.74</v>
      </c>
      <c r="T203" s="188"/>
      <c r="U203" s="214"/>
      <c r="V203" s="214"/>
      <c r="W203" s="214">
        <f t="shared" si="55"/>
        <v>55758.74</v>
      </c>
      <c r="X203" s="216"/>
      <c r="Y203" s="214"/>
      <c r="Z203" s="214"/>
      <c r="AA203" s="214"/>
      <c r="AB203" s="214"/>
      <c r="AC203" s="266">
        <f t="shared" si="54"/>
        <v>55758.74</v>
      </c>
      <c r="AD203" s="217"/>
      <c r="AE203" s="217"/>
      <c r="AF203" s="215">
        <f t="shared" si="35"/>
        <v>0</v>
      </c>
    </row>
    <row r="204" spans="1:32">
      <c r="A204" s="325">
        <f t="shared" si="39"/>
        <v>191</v>
      </c>
      <c r="B204" s="208" t="s">
        <v>494</v>
      </c>
      <c r="C204" s="268" t="s">
        <v>231</v>
      </c>
      <c r="D204" s="208" t="s">
        <v>252</v>
      </c>
      <c r="E204" s="276" t="s">
        <v>253</v>
      </c>
      <c r="F204" s="230">
        <v>-1646971.61</v>
      </c>
      <c r="G204" s="230">
        <v>-1637077.15</v>
      </c>
      <c r="H204" s="230">
        <v>-1626262.32</v>
      </c>
      <c r="I204" s="230">
        <v>-1616372.4</v>
      </c>
      <c r="J204" s="230">
        <v>-1606482.48</v>
      </c>
      <c r="K204" s="230">
        <v>-1596411.2</v>
      </c>
      <c r="L204" s="230">
        <v>-1586522.18</v>
      </c>
      <c r="M204" s="230">
        <v>-1576633.16</v>
      </c>
      <c r="N204" s="230">
        <v>-1566744.14</v>
      </c>
      <c r="O204" s="230">
        <v>-1556855.12</v>
      </c>
      <c r="P204" s="230">
        <v>-1546966.1</v>
      </c>
      <c r="Q204" s="230">
        <v>-1535669.78</v>
      </c>
      <c r="R204" s="230">
        <v>-1525788.02</v>
      </c>
      <c r="S204" s="236">
        <f t="shared" si="53"/>
        <v>-1586531.3204166668</v>
      </c>
      <c r="T204" s="188"/>
      <c r="U204" s="214"/>
      <c r="V204" s="214"/>
      <c r="W204" s="214">
        <f t="shared" si="55"/>
        <v>-1586531.3204166668</v>
      </c>
      <c r="X204" s="216"/>
      <c r="Y204" s="214"/>
      <c r="Z204" s="214"/>
      <c r="AA204" s="214"/>
      <c r="AB204" s="214"/>
      <c r="AC204" s="266">
        <f t="shared" si="54"/>
        <v>-1586531.3204166668</v>
      </c>
      <c r="AD204" s="217"/>
      <c r="AE204" s="217"/>
      <c r="AF204" s="215">
        <f t="shared" si="35"/>
        <v>0</v>
      </c>
    </row>
    <row r="205" spans="1:32">
      <c r="A205" s="325">
        <f t="shared" si="39"/>
        <v>192</v>
      </c>
      <c r="B205" s="185"/>
      <c r="C205" s="185"/>
      <c r="D205" s="185"/>
      <c r="E205" s="277" t="s">
        <v>254</v>
      </c>
      <c r="F205" s="210">
        <f>SUM(F192:F204)</f>
        <v>177725.46999999881</v>
      </c>
      <c r="G205" s="210">
        <f t="shared" ref="G205:S205" si="56">SUM(G192:G204)</f>
        <v>171143.0399999998</v>
      </c>
      <c r="H205" s="210">
        <f t="shared" si="56"/>
        <v>164560.60999999987</v>
      </c>
      <c r="I205" s="210">
        <f t="shared" si="56"/>
        <v>157978.17999999993</v>
      </c>
      <c r="J205" s="210">
        <f t="shared" si="56"/>
        <v>151395.75</v>
      </c>
      <c r="K205" s="210">
        <f t="shared" si="56"/>
        <v>144813.32000000007</v>
      </c>
      <c r="L205" s="210">
        <f t="shared" si="56"/>
        <v>138230.89000000036</v>
      </c>
      <c r="M205" s="210">
        <f t="shared" si="56"/>
        <v>131648.45999999996</v>
      </c>
      <c r="N205" s="210">
        <f t="shared" si="56"/>
        <v>125066.03000000026</v>
      </c>
      <c r="O205" s="210">
        <f t="shared" si="56"/>
        <v>118483.60000000033</v>
      </c>
      <c r="P205" s="210">
        <f t="shared" si="56"/>
        <v>111901.16999999993</v>
      </c>
      <c r="Q205" s="210">
        <f t="shared" si="56"/>
        <v>105318.74000000022</v>
      </c>
      <c r="R205" s="210">
        <f t="shared" si="56"/>
        <v>98736.310000000289</v>
      </c>
      <c r="S205" s="211">
        <f t="shared" si="56"/>
        <v>138230.89000000013</v>
      </c>
      <c r="T205" s="188"/>
      <c r="U205" s="214"/>
      <c r="V205" s="214"/>
      <c r="W205" s="214"/>
      <c r="X205" s="216"/>
      <c r="Y205" s="214"/>
      <c r="Z205" s="214"/>
      <c r="AA205" s="214"/>
      <c r="AB205" s="214"/>
      <c r="AC205" s="217"/>
      <c r="AD205" s="217"/>
      <c r="AE205" s="217"/>
      <c r="AF205" s="215">
        <f t="shared" si="35"/>
        <v>0</v>
      </c>
    </row>
    <row r="206" spans="1:32">
      <c r="A206" s="325">
        <f t="shared" si="39"/>
        <v>193</v>
      </c>
      <c r="B206" s="185"/>
      <c r="C206" s="185"/>
      <c r="D206" s="185"/>
      <c r="E206" s="278"/>
      <c r="F206" s="210"/>
      <c r="G206" s="274"/>
      <c r="H206" s="258"/>
      <c r="I206" s="258"/>
      <c r="J206" s="259"/>
      <c r="K206" s="260"/>
      <c r="L206" s="261"/>
      <c r="M206" s="262"/>
      <c r="N206" s="263"/>
      <c r="O206" s="229"/>
      <c r="P206" s="264"/>
      <c r="Q206" s="275"/>
      <c r="R206" s="210"/>
      <c r="S206" s="228"/>
      <c r="T206" s="188"/>
      <c r="U206" s="214"/>
      <c r="V206" s="214"/>
      <c r="W206" s="214"/>
      <c r="X206" s="216"/>
      <c r="Y206" s="214"/>
      <c r="Z206" s="214"/>
      <c r="AA206" s="214"/>
      <c r="AB206" s="214"/>
      <c r="AC206" s="217"/>
      <c r="AD206" s="217"/>
      <c r="AE206" s="217"/>
      <c r="AF206" s="215">
        <f t="shared" ref="AF206:AF269" si="57">+U206+V206-AD206</f>
        <v>0</v>
      </c>
    </row>
    <row r="207" spans="1:32">
      <c r="A207" s="325">
        <f t="shared" si="39"/>
        <v>194</v>
      </c>
      <c r="B207" s="208" t="s">
        <v>494</v>
      </c>
      <c r="C207" s="208" t="s">
        <v>255</v>
      </c>
      <c r="D207" s="208" t="s">
        <v>209</v>
      </c>
      <c r="E207" s="209" t="s">
        <v>257</v>
      </c>
      <c r="F207" s="210">
        <v>785271.11</v>
      </c>
      <c r="G207" s="210">
        <v>781856.89</v>
      </c>
      <c r="H207" s="210">
        <v>778442.67</v>
      </c>
      <c r="I207" s="210">
        <v>775028.45</v>
      </c>
      <c r="J207" s="210">
        <v>771614.23</v>
      </c>
      <c r="K207" s="210">
        <v>768200.01</v>
      </c>
      <c r="L207" s="210">
        <v>764785.79</v>
      </c>
      <c r="M207" s="210">
        <v>761371.57</v>
      </c>
      <c r="N207" s="210">
        <v>757957.35</v>
      </c>
      <c r="O207" s="210">
        <v>754543.13</v>
      </c>
      <c r="P207" s="210">
        <v>751128.91</v>
      </c>
      <c r="Q207" s="210">
        <v>747714.69</v>
      </c>
      <c r="R207" s="210">
        <v>744300.47</v>
      </c>
      <c r="S207" s="211">
        <f>((F207+R207)+((G207+H207+I207+J207+K207+L207+M207+N207+O207+P207+Q207)*2))/24</f>
        <v>764785.79</v>
      </c>
      <c r="T207" s="188"/>
      <c r="U207" s="214"/>
      <c r="V207" s="214"/>
      <c r="W207" s="214">
        <f t="shared" ref="W207" si="58">+S207</f>
        <v>764785.79</v>
      </c>
      <c r="X207" s="216"/>
      <c r="Y207" s="214"/>
      <c r="Z207" s="214"/>
      <c r="AA207" s="214"/>
      <c r="AB207" s="214"/>
      <c r="AC207" s="266">
        <f>+S207</f>
        <v>764785.79</v>
      </c>
      <c r="AD207" s="217"/>
      <c r="AE207" s="217"/>
      <c r="AF207" s="215">
        <f t="shared" si="57"/>
        <v>0</v>
      </c>
    </row>
    <row r="208" spans="1:32">
      <c r="A208" s="325">
        <f t="shared" ref="A208:A271" si="59">+A207+1</f>
        <v>195</v>
      </c>
      <c r="B208" s="185"/>
      <c r="C208" s="185"/>
      <c r="D208" s="185"/>
      <c r="E208" s="209" t="s">
        <v>254</v>
      </c>
      <c r="F208" s="218">
        <f t="shared" ref="F208:S208" si="60">SUM(F207:F207)</f>
        <v>785271.11</v>
      </c>
      <c r="G208" s="218">
        <f t="shared" si="60"/>
        <v>781856.89</v>
      </c>
      <c r="H208" s="218">
        <f t="shared" si="60"/>
        <v>778442.67</v>
      </c>
      <c r="I208" s="218">
        <f t="shared" si="60"/>
        <v>775028.45</v>
      </c>
      <c r="J208" s="218">
        <f t="shared" si="60"/>
        <v>771614.23</v>
      </c>
      <c r="K208" s="218">
        <f t="shared" si="60"/>
        <v>768200.01</v>
      </c>
      <c r="L208" s="218">
        <f t="shared" si="60"/>
        <v>764785.79</v>
      </c>
      <c r="M208" s="218">
        <f t="shared" si="60"/>
        <v>761371.57</v>
      </c>
      <c r="N208" s="218">
        <f t="shared" si="60"/>
        <v>757957.35</v>
      </c>
      <c r="O208" s="218">
        <f t="shared" si="60"/>
        <v>754543.13</v>
      </c>
      <c r="P208" s="218">
        <f t="shared" si="60"/>
        <v>751128.91</v>
      </c>
      <c r="Q208" s="218">
        <f t="shared" si="60"/>
        <v>747714.69</v>
      </c>
      <c r="R208" s="218">
        <f t="shared" si="60"/>
        <v>744300.47</v>
      </c>
      <c r="S208" s="219">
        <f t="shared" si="60"/>
        <v>764785.79</v>
      </c>
      <c r="T208" s="188"/>
      <c r="U208" s="214"/>
      <c r="V208" s="214"/>
      <c r="W208" s="214"/>
      <c r="X208" s="216"/>
      <c r="Y208" s="214"/>
      <c r="Z208" s="214"/>
      <c r="AA208" s="214"/>
      <c r="AB208" s="214"/>
      <c r="AC208" s="217"/>
      <c r="AD208" s="217"/>
      <c r="AE208" s="217"/>
      <c r="AF208" s="215">
        <f t="shared" si="57"/>
        <v>0</v>
      </c>
    </row>
    <row r="209" spans="1:32">
      <c r="A209" s="325">
        <f t="shared" si="59"/>
        <v>196</v>
      </c>
      <c r="B209" s="185"/>
      <c r="C209" s="185"/>
      <c r="D209" s="185"/>
      <c r="E209" s="237"/>
      <c r="F209" s="210"/>
      <c r="G209" s="274"/>
      <c r="H209" s="258"/>
      <c r="I209" s="258"/>
      <c r="J209" s="259"/>
      <c r="K209" s="260"/>
      <c r="L209" s="261"/>
      <c r="M209" s="262"/>
      <c r="N209" s="263"/>
      <c r="O209" s="229"/>
      <c r="P209" s="264"/>
      <c r="Q209" s="275"/>
      <c r="R209" s="210"/>
      <c r="S209" s="228"/>
      <c r="T209" s="188"/>
      <c r="U209" s="214"/>
      <c r="V209" s="214"/>
      <c r="W209" s="214"/>
      <c r="X209" s="216"/>
      <c r="Y209" s="214"/>
      <c r="Z209" s="214"/>
      <c r="AA209" s="214"/>
      <c r="AB209" s="214"/>
      <c r="AC209" s="217"/>
      <c r="AD209" s="217"/>
      <c r="AE209" s="217"/>
      <c r="AF209" s="215">
        <f t="shared" si="57"/>
        <v>0</v>
      </c>
    </row>
    <row r="210" spans="1:32">
      <c r="A210" s="325">
        <f t="shared" si="59"/>
        <v>197</v>
      </c>
      <c r="B210" s="208" t="s">
        <v>494</v>
      </c>
      <c r="C210" s="208" t="s">
        <v>221</v>
      </c>
      <c r="D210" s="208" t="s">
        <v>207</v>
      </c>
      <c r="E210" s="209" t="s">
        <v>258</v>
      </c>
      <c r="F210" s="210">
        <v>0</v>
      </c>
      <c r="G210" s="210">
        <v>0</v>
      </c>
      <c r="H210" s="210">
        <v>0</v>
      </c>
      <c r="I210" s="210">
        <v>0</v>
      </c>
      <c r="J210" s="210">
        <v>0</v>
      </c>
      <c r="K210" s="210">
        <v>0</v>
      </c>
      <c r="L210" s="210">
        <v>0</v>
      </c>
      <c r="M210" s="210">
        <v>0</v>
      </c>
      <c r="N210" s="210">
        <v>0</v>
      </c>
      <c r="O210" s="210">
        <v>0</v>
      </c>
      <c r="P210" s="210">
        <v>0</v>
      </c>
      <c r="Q210" s="210">
        <v>0</v>
      </c>
      <c r="R210" s="210">
        <v>0</v>
      </c>
      <c r="S210" s="211">
        <f t="shared" ref="S210:S266" si="61">((F210+R210)+((G210+H210+I210+J210+K210+L210+M210+N210+O210+P210+Q210)*2))/24</f>
        <v>0</v>
      </c>
      <c r="T210" s="188"/>
      <c r="U210" s="214">
        <f t="shared" ref="U210:U243" si="62">+S210</f>
        <v>0</v>
      </c>
      <c r="V210" s="214"/>
      <c r="W210" s="214"/>
      <c r="X210" s="216"/>
      <c r="Y210" s="214"/>
      <c r="Z210" s="214"/>
      <c r="AA210" s="214"/>
      <c r="AB210" s="214"/>
      <c r="AC210" s="217"/>
      <c r="AD210" s="266">
        <f t="shared" ref="AD210:AD241" si="63">+U210</f>
        <v>0</v>
      </c>
      <c r="AE210" s="217"/>
      <c r="AF210" s="215">
        <f t="shared" si="57"/>
        <v>0</v>
      </c>
    </row>
    <row r="211" spans="1:32">
      <c r="A211" s="325">
        <f t="shared" si="59"/>
        <v>198</v>
      </c>
      <c r="B211" s="208" t="s">
        <v>522</v>
      </c>
      <c r="C211" s="208" t="s">
        <v>259</v>
      </c>
      <c r="D211" s="208" t="s">
        <v>637</v>
      </c>
      <c r="E211" s="209" t="s">
        <v>638</v>
      </c>
      <c r="F211" s="210">
        <v>1.0000000125728501E-2</v>
      </c>
      <c r="G211" s="210">
        <v>0.01</v>
      </c>
      <c r="H211" s="210">
        <v>0.01</v>
      </c>
      <c r="I211" s="210">
        <v>0</v>
      </c>
      <c r="J211" s="210">
        <v>0</v>
      </c>
      <c r="K211" s="210">
        <v>0</v>
      </c>
      <c r="L211" s="210">
        <v>0</v>
      </c>
      <c r="M211" s="210">
        <v>0</v>
      </c>
      <c r="N211" s="210">
        <v>0</v>
      </c>
      <c r="O211" s="210">
        <v>0</v>
      </c>
      <c r="P211" s="210">
        <v>0</v>
      </c>
      <c r="Q211" s="210">
        <v>0</v>
      </c>
      <c r="R211" s="210">
        <v>0</v>
      </c>
      <c r="S211" s="211">
        <f t="shared" si="61"/>
        <v>2.0833333385720208E-3</v>
      </c>
      <c r="T211" s="185"/>
      <c r="U211" s="214">
        <f t="shared" si="62"/>
        <v>2.0833333385720208E-3</v>
      </c>
      <c r="V211" s="214"/>
      <c r="W211" s="214"/>
      <c r="X211" s="216"/>
      <c r="Y211" s="214"/>
      <c r="Z211" s="214"/>
      <c r="AA211" s="214"/>
      <c r="AB211" s="214"/>
      <c r="AC211" s="217"/>
      <c r="AD211" s="266">
        <f t="shared" si="63"/>
        <v>2.0833333385720208E-3</v>
      </c>
      <c r="AE211" s="217"/>
      <c r="AF211" s="215">
        <f t="shared" si="57"/>
        <v>0</v>
      </c>
    </row>
    <row r="212" spans="1:32">
      <c r="A212" s="325">
        <f t="shared" si="59"/>
        <v>199</v>
      </c>
      <c r="B212" s="208" t="s">
        <v>524</v>
      </c>
      <c r="C212" s="208" t="s">
        <v>259</v>
      </c>
      <c r="D212" s="208" t="s">
        <v>639</v>
      </c>
      <c r="E212" s="209" t="s">
        <v>640</v>
      </c>
      <c r="F212" s="210">
        <v>46332277.100000001</v>
      </c>
      <c r="G212" s="210">
        <v>46332277.100000001</v>
      </c>
      <c r="H212" s="210">
        <v>46332277.100000001</v>
      </c>
      <c r="I212" s="210">
        <v>46332277.100000001</v>
      </c>
      <c r="J212" s="210">
        <v>46332277.100000001</v>
      </c>
      <c r="K212" s="210">
        <v>46332277.100000001</v>
      </c>
      <c r="L212" s="210">
        <v>46332277.100000001</v>
      </c>
      <c r="M212" s="210">
        <v>46332277.100000001</v>
      </c>
      <c r="N212" s="210">
        <v>46332277.100000001</v>
      </c>
      <c r="O212" s="210">
        <v>46332277.100000001</v>
      </c>
      <c r="P212" s="210">
        <v>46332277.100000001</v>
      </c>
      <c r="Q212" s="210">
        <v>46332277.100000001</v>
      </c>
      <c r="R212" s="210">
        <v>47614629.100000001</v>
      </c>
      <c r="S212" s="211">
        <f t="shared" si="61"/>
        <v>46385708.433333345</v>
      </c>
      <c r="T212" s="185"/>
      <c r="U212" s="214">
        <f t="shared" si="62"/>
        <v>46385708.433333345</v>
      </c>
      <c r="V212" s="214"/>
      <c r="W212" s="214"/>
      <c r="X212" s="216"/>
      <c r="Y212" s="214"/>
      <c r="Z212" s="214"/>
      <c r="AA212" s="214"/>
      <c r="AB212" s="214"/>
      <c r="AC212" s="217"/>
      <c r="AD212" s="266">
        <f t="shared" si="63"/>
        <v>46385708.433333345</v>
      </c>
      <c r="AE212" s="217"/>
      <c r="AF212" s="215">
        <f t="shared" si="57"/>
        <v>0</v>
      </c>
    </row>
    <row r="213" spans="1:32">
      <c r="A213" s="325">
        <f t="shared" si="59"/>
        <v>200</v>
      </c>
      <c r="B213" s="208" t="s">
        <v>524</v>
      </c>
      <c r="C213" s="208" t="s">
        <v>259</v>
      </c>
      <c r="D213" s="208" t="s">
        <v>641</v>
      </c>
      <c r="E213" s="209" t="s">
        <v>642</v>
      </c>
      <c r="F213" s="210">
        <v>930129</v>
      </c>
      <c r="G213" s="210">
        <v>930129</v>
      </c>
      <c r="H213" s="210">
        <v>930129</v>
      </c>
      <c r="I213" s="210">
        <v>930129</v>
      </c>
      <c r="J213" s="210">
        <v>930129</v>
      </c>
      <c r="K213" s="210">
        <v>930129</v>
      </c>
      <c r="L213" s="210">
        <v>930129</v>
      </c>
      <c r="M213" s="210">
        <v>930129</v>
      </c>
      <c r="N213" s="210">
        <v>930129</v>
      </c>
      <c r="O213" s="210">
        <v>930129</v>
      </c>
      <c r="P213" s="210">
        <v>930129</v>
      </c>
      <c r="Q213" s="210">
        <v>930129</v>
      </c>
      <c r="R213" s="210">
        <v>974030</v>
      </c>
      <c r="S213" s="211">
        <f t="shared" si="61"/>
        <v>931958.20833333337</v>
      </c>
      <c r="T213" s="185"/>
      <c r="U213" s="214">
        <f t="shared" si="62"/>
        <v>931958.20833333337</v>
      </c>
      <c r="V213" s="214"/>
      <c r="W213" s="214"/>
      <c r="X213" s="216"/>
      <c r="Y213" s="214"/>
      <c r="Z213" s="214"/>
      <c r="AA213" s="214"/>
      <c r="AB213" s="214"/>
      <c r="AC213" s="217"/>
      <c r="AD213" s="266">
        <f t="shared" si="63"/>
        <v>931958.20833333337</v>
      </c>
      <c r="AE213" s="217"/>
      <c r="AF213" s="215">
        <f t="shared" si="57"/>
        <v>0</v>
      </c>
    </row>
    <row r="214" spans="1:32">
      <c r="A214" s="325">
        <f t="shared" si="59"/>
        <v>201</v>
      </c>
      <c r="B214" s="208" t="s">
        <v>522</v>
      </c>
      <c r="C214" s="208" t="s">
        <v>259</v>
      </c>
      <c r="D214" s="208" t="s">
        <v>643</v>
      </c>
      <c r="E214" s="209" t="s">
        <v>644</v>
      </c>
      <c r="F214" s="210">
        <v>532792.21</v>
      </c>
      <c r="G214" s="210">
        <v>536088.28</v>
      </c>
      <c r="H214" s="210">
        <v>539083.79</v>
      </c>
      <c r="I214" s="210">
        <v>542418.78</v>
      </c>
      <c r="J214" s="210">
        <v>545666.16</v>
      </c>
      <c r="K214" s="210">
        <v>549041.88</v>
      </c>
      <c r="L214" s="210">
        <v>552328.91</v>
      </c>
      <c r="M214" s="210">
        <v>555745.84</v>
      </c>
      <c r="N214" s="210">
        <v>559183.91</v>
      </c>
      <c r="O214" s="210">
        <v>562531.66</v>
      </c>
      <c r="P214" s="210">
        <v>566011.71</v>
      </c>
      <c r="Q214" s="210">
        <v>569400.34</v>
      </c>
      <c r="R214" s="210">
        <v>572922.88</v>
      </c>
      <c r="S214" s="211">
        <f t="shared" si="61"/>
        <v>552529.90041666664</v>
      </c>
      <c r="T214" s="188"/>
      <c r="U214" s="214">
        <f t="shared" si="62"/>
        <v>552529.90041666664</v>
      </c>
      <c r="V214" s="214"/>
      <c r="W214" s="214"/>
      <c r="X214" s="216"/>
      <c r="Y214" s="214"/>
      <c r="Z214" s="214"/>
      <c r="AA214" s="214"/>
      <c r="AB214" s="214"/>
      <c r="AC214" s="217"/>
      <c r="AD214" s="266">
        <f t="shared" si="63"/>
        <v>552529.90041666664</v>
      </c>
      <c r="AE214" s="217"/>
      <c r="AF214" s="215">
        <f t="shared" si="57"/>
        <v>0</v>
      </c>
    </row>
    <row r="215" spans="1:32">
      <c r="A215" s="325">
        <f t="shared" si="59"/>
        <v>202</v>
      </c>
      <c r="B215" s="208" t="s">
        <v>524</v>
      </c>
      <c r="C215" s="208" t="s">
        <v>259</v>
      </c>
      <c r="D215" s="268" t="s">
        <v>645</v>
      </c>
      <c r="E215" s="209" t="s">
        <v>646</v>
      </c>
      <c r="F215" s="210">
        <v>0</v>
      </c>
      <c r="G215" s="210">
        <v>349663.66</v>
      </c>
      <c r="H215" s="210">
        <v>460698.81</v>
      </c>
      <c r="I215" s="210">
        <v>462361.74</v>
      </c>
      <c r="J215" s="210">
        <v>522328.37</v>
      </c>
      <c r="K215" s="210">
        <v>584010.86</v>
      </c>
      <c r="L215" s="210">
        <v>749514.8</v>
      </c>
      <c r="M215" s="210">
        <v>858054.38</v>
      </c>
      <c r="N215" s="210">
        <v>904314.46</v>
      </c>
      <c r="O215" s="210">
        <v>907800.41</v>
      </c>
      <c r="P215" s="210">
        <v>1157381.75</v>
      </c>
      <c r="Q215" s="210">
        <v>353024.26</v>
      </c>
      <c r="R215" s="210">
        <v>384645.37</v>
      </c>
      <c r="S215" s="211">
        <f t="shared" si="61"/>
        <v>625123.01541666663</v>
      </c>
      <c r="T215" s="188"/>
      <c r="U215" s="214">
        <f t="shared" si="62"/>
        <v>625123.01541666663</v>
      </c>
      <c r="V215" s="214"/>
      <c r="W215" s="214"/>
      <c r="X215" s="216"/>
      <c r="Y215" s="214"/>
      <c r="Z215" s="214"/>
      <c r="AA215" s="214"/>
      <c r="AB215" s="214"/>
      <c r="AC215" s="217"/>
      <c r="AD215" s="266">
        <f t="shared" si="63"/>
        <v>625123.01541666663</v>
      </c>
      <c r="AE215" s="217"/>
      <c r="AF215" s="215">
        <f t="shared" si="57"/>
        <v>0</v>
      </c>
    </row>
    <row r="216" spans="1:32">
      <c r="A216" s="325">
        <f t="shared" si="59"/>
        <v>203</v>
      </c>
      <c r="B216" s="208" t="s">
        <v>524</v>
      </c>
      <c r="C216" s="208" t="s">
        <v>259</v>
      </c>
      <c r="D216" s="208" t="s">
        <v>647</v>
      </c>
      <c r="E216" s="209" t="s">
        <v>648</v>
      </c>
      <c r="F216" s="210">
        <v>0</v>
      </c>
      <c r="G216" s="210">
        <v>121284.45</v>
      </c>
      <c r="H216" s="210">
        <v>158770.69</v>
      </c>
      <c r="I216" s="210">
        <v>172291.69</v>
      </c>
      <c r="J216" s="210">
        <v>192912.46</v>
      </c>
      <c r="K216" s="210">
        <v>236018.77</v>
      </c>
      <c r="L216" s="210">
        <v>249760.26</v>
      </c>
      <c r="M216" s="210">
        <v>254796.39</v>
      </c>
      <c r="N216" s="210">
        <v>255811.32</v>
      </c>
      <c r="O216" s="210">
        <v>279069.86</v>
      </c>
      <c r="P216" s="210">
        <v>298243.67</v>
      </c>
      <c r="Q216" s="210">
        <v>77280.75</v>
      </c>
      <c r="R216" s="210">
        <v>99041.79</v>
      </c>
      <c r="S216" s="211">
        <f t="shared" si="61"/>
        <v>195480.10041666668</v>
      </c>
      <c r="T216" s="188"/>
      <c r="U216" s="214">
        <f t="shared" si="62"/>
        <v>195480.10041666668</v>
      </c>
      <c r="V216" s="214"/>
      <c r="W216" s="214"/>
      <c r="X216" s="216"/>
      <c r="Y216" s="214"/>
      <c r="Z216" s="214"/>
      <c r="AA216" s="214"/>
      <c r="AB216" s="214"/>
      <c r="AC216" s="217"/>
      <c r="AD216" s="266">
        <f t="shared" si="63"/>
        <v>195480.10041666668</v>
      </c>
      <c r="AE216" s="217"/>
      <c r="AF216" s="215">
        <f t="shared" si="57"/>
        <v>0</v>
      </c>
    </row>
    <row r="217" spans="1:32">
      <c r="A217" s="325">
        <f t="shared" si="59"/>
        <v>204</v>
      </c>
      <c r="B217" s="208" t="s">
        <v>524</v>
      </c>
      <c r="C217" s="208" t="s">
        <v>259</v>
      </c>
      <c r="D217" s="208" t="s">
        <v>649</v>
      </c>
      <c r="E217" s="209" t="s">
        <v>650</v>
      </c>
      <c r="F217" s="210">
        <v>0</v>
      </c>
      <c r="G217" s="210">
        <v>1025565.04</v>
      </c>
      <c r="H217" s="210">
        <v>1275151.3400000001</v>
      </c>
      <c r="I217" s="210">
        <v>1505606.22</v>
      </c>
      <c r="J217" s="210">
        <v>1648182.07</v>
      </c>
      <c r="K217" s="210">
        <v>1988945.76</v>
      </c>
      <c r="L217" s="210">
        <v>2296169.4900000002</v>
      </c>
      <c r="M217" s="210">
        <v>2507139.35</v>
      </c>
      <c r="N217" s="210">
        <v>2673844.92</v>
      </c>
      <c r="O217" s="210">
        <v>2956027.24</v>
      </c>
      <c r="P217" s="210">
        <v>3061278.08</v>
      </c>
      <c r="Q217" s="210">
        <v>636930.14999999898</v>
      </c>
      <c r="R217" s="210">
        <v>951817.28999999899</v>
      </c>
      <c r="S217" s="211">
        <f t="shared" si="61"/>
        <v>1837562.3587499997</v>
      </c>
      <c r="T217" s="188"/>
      <c r="U217" s="214">
        <f t="shared" si="62"/>
        <v>1837562.3587499997</v>
      </c>
      <c r="V217" s="214"/>
      <c r="W217" s="214"/>
      <c r="X217" s="216"/>
      <c r="Y217" s="214"/>
      <c r="Z217" s="214"/>
      <c r="AA217" s="214"/>
      <c r="AB217" s="214"/>
      <c r="AC217" s="217"/>
      <c r="AD217" s="266">
        <f t="shared" si="63"/>
        <v>1837562.3587499997</v>
      </c>
      <c r="AE217" s="217"/>
      <c r="AF217" s="215">
        <f t="shared" si="57"/>
        <v>0</v>
      </c>
    </row>
    <row r="218" spans="1:32">
      <c r="A218" s="325">
        <f t="shared" si="59"/>
        <v>205</v>
      </c>
      <c r="B218" s="208" t="s">
        <v>524</v>
      </c>
      <c r="C218" s="208" t="s">
        <v>259</v>
      </c>
      <c r="D218" s="208" t="s">
        <v>651</v>
      </c>
      <c r="E218" s="209" t="s">
        <v>652</v>
      </c>
      <c r="F218" s="210">
        <v>0</v>
      </c>
      <c r="G218" s="210">
        <v>808750.85</v>
      </c>
      <c r="H218" s="210">
        <v>955991.1</v>
      </c>
      <c r="I218" s="210">
        <v>1103442.48</v>
      </c>
      <c r="J218" s="210">
        <v>1335689.25</v>
      </c>
      <c r="K218" s="210">
        <v>1590874.11</v>
      </c>
      <c r="L218" s="210">
        <v>1850119.19</v>
      </c>
      <c r="M218" s="210">
        <v>2146780.5</v>
      </c>
      <c r="N218" s="210">
        <v>2389751.2400000002</v>
      </c>
      <c r="O218" s="210">
        <v>2608046.4900000002</v>
      </c>
      <c r="P218" s="210">
        <v>2837510.4</v>
      </c>
      <c r="Q218" s="210">
        <v>846306.01</v>
      </c>
      <c r="R218" s="210">
        <v>1070638.9099999999</v>
      </c>
      <c r="S218" s="211">
        <f t="shared" si="61"/>
        <v>1584048.4229166666</v>
      </c>
      <c r="T218" s="188"/>
      <c r="U218" s="214">
        <f t="shared" si="62"/>
        <v>1584048.4229166666</v>
      </c>
      <c r="V218" s="214"/>
      <c r="W218" s="214"/>
      <c r="X218" s="216"/>
      <c r="Y218" s="214"/>
      <c r="Z218" s="214"/>
      <c r="AA218" s="214"/>
      <c r="AB218" s="214"/>
      <c r="AC218" s="217"/>
      <c r="AD218" s="266">
        <f t="shared" si="63"/>
        <v>1584048.4229166666</v>
      </c>
      <c r="AE218" s="217"/>
      <c r="AF218" s="215">
        <f t="shared" si="57"/>
        <v>0</v>
      </c>
    </row>
    <row r="219" spans="1:32">
      <c r="A219" s="325">
        <f t="shared" si="59"/>
        <v>206</v>
      </c>
      <c r="B219" s="208" t="s">
        <v>524</v>
      </c>
      <c r="C219" s="208" t="s">
        <v>259</v>
      </c>
      <c r="D219" s="208" t="s">
        <v>653</v>
      </c>
      <c r="E219" s="209" t="s">
        <v>654</v>
      </c>
      <c r="F219" s="210">
        <v>0</v>
      </c>
      <c r="G219" s="210">
        <v>1979104.45</v>
      </c>
      <c r="H219" s="210">
        <v>1554003.88</v>
      </c>
      <c r="I219" s="210">
        <v>1209256.4099999999</v>
      </c>
      <c r="J219" s="210">
        <v>973306.74</v>
      </c>
      <c r="K219" s="210">
        <v>857941.86</v>
      </c>
      <c r="L219" s="210">
        <v>750487.89</v>
      </c>
      <c r="M219" s="210">
        <v>662139.71</v>
      </c>
      <c r="N219" s="210">
        <v>608839.5</v>
      </c>
      <c r="O219" s="210">
        <v>495044.16</v>
      </c>
      <c r="P219" s="210">
        <v>276806.53999999998</v>
      </c>
      <c r="Q219" s="210">
        <v>5423949.5199999996</v>
      </c>
      <c r="R219" s="210">
        <v>4501119.47</v>
      </c>
      <c r="S219" s="211">
        <f t="shared" si="61"/>
        <v>1420120.0329166667</v>
      </c>
      <c r="T219" s="188"/>
      <c r="U219" s="214">
        <f t="shared" si="62"/>
        <v>1420120.0329166667</v>
      </c>
      <c r="V219" s="214"/>
      <c r="W219" s="214"/>
      <c r="X219" s="216"/>
      <c r="Y219" s="214"/>
      <c r="Z219" s="214"/>
      <c r="AA219" s="214"/>
      <c r="AB219" s="214"/>
      <c r="AC219" s="217"/>
      <c r="AD219" s="266">
        <f t="shared" si="63"/>
        <v>1420120.0329166667</v>
      </c>
      <c r="AE219" s="217"/>
      <c r="AF219" s="215">
        <f t="shared" si="57"/>
        <v>0</v>
      </c>
    </row>
    <row r="220" spans="1:32">
      <c r="A220" s="325">
        <f t="shared" si="59"/>
        <v>207</v>
      </c>
      <c r="B220" s="208" t="s">
        <v>494</v>
      </c>
      <c r="C220" s="208" t="s">
        <v>260</v>
      </c>
      <c r="D220" s="208" t="s">
        <v>127</v>
      </c>
      <c r="E220" s="209" t="s">
        <v>261</v>
      </c>
      <c r="F220" s="210">
        <v>366.69</v>
      </c>
      <c r="G220" s="210">
        <v>366.69</v>
      </c>
      <c r="H220" s="210">
        <v>366.69</v>
      </c>
      <c r="I220" s="210">
        <v>366.69</v>
      </c>
      <c r="J220" s="210">
        <v>366.69</v>
      </c>
      <c r="K220" s="210">
        <v>366.69</v>
      </c>
      <c r="L220" s="210">
        <v>366.69</v>
      </c>
      <c r="M220" s="210">
        <v>366.69</v>
      </c>
      <c r="N220" s="210">
        <v>366.69</v>
      </c>
      <c r="O220" s="210">
        <v>366.69</v>
      </c>
      <c r="P220" s="210">
        <v>366.69</v>
      </c>
      <c r="Q220" s="210">
        <v>0</v>
      </c>
      <c r="R220" s="210">
        <v>0</v>
      </c>
      <c r="S220" s="211">
        <f t="shared" si="61"/>
        <v>320.85374999999999</v>
      </c>
      <c r="T220" s="188"/>
      <c r="U220" s="214">
        <f t="shared" si="62"/>
        <v>320.85374999999999</v>
      </c>
      <c r="V220" s="214"/>
      <c r="W220" s="214"/>
      <c r="X220" s="216"/>
      <c r="Y220" s="214"/>
      <c r="Z220" s="214"/>
      <c r="AA220" s="214"/>
      <c r="AB220" s="214"/>
      <c r="AC220" s="217"/>
      <c r="AD220" s="266">
        <f t="shared" si="63"/>
        <v>320.85374999999999</v>
      </c>
      <c r="AE220" s="217"/>
      <c r="AF220" s="215">
        <f t="shared" si="57"/>
        <v>0</v>
      </c>
    </row>
    <row r="221" spans="1:32">
      <c r="A221" s="325">
        <f t="shared" si="59"/>
        <v>208</v>
      </c>
      <c r="B221" s="208" t="s">
        <v>494</v>
      </c>
      <c r="C221" s="208" t="s">
        <v>262</v>
      </c>
      <c r="D221" s="208" t="s">
        <v>655</v>
      </c>
      <c r="E221" s="209" t="s">
        <v>656</v>
      </c>
      <c r="F221" s="210">
        <v>3.6379788070917101E-12</v>
      </c>
      <c r="G221" s="210">
        <v>-353763.36</v>
      </c>
      <c r="H221" s="210">
        <v>-641860.75</v>
      </c>
      <c r="I221" s="210">
        <v>-45312.1</v>
      </c>
      <c r="J221" s="210">
        <v>111008.69</v>
      </c>
      <c r="K221" s="210">
        <v>86148.93</v>
      </c>
      <c r="L221" s="210">
        <v>83938.96</v>
      </c>
      <c r="M221" s="210">
        <v>18194.88</v>
      </c>
      <c r="N221" s="210">
        <v>-9692.7899999999609</v>
      </c>
      <c r="O221" s="210">
        <v>-923.52999999996405</v>
      </c>
      <c r="P221" s="210">
        <v>-25054.75</v>
      </c>
      <c r="Q221" s="210">
        <v>-43985.06</v>
      </c>
      <c r="R221" s="210">
        <v>2.91038304567337E-11</v>
      </c>
      <c r="S221" s="211">
        <f t="shared" si="61"/>
        <v>-68441.739999999991</v>
      </c>
      <c r="T221" s="188"/>
      <c r="U221" s="214">
        <f t="shared" si="62"/>
        <v>-68441.739999999991</v>
      </c>
      <c r="V221" s="214"/>
      <c r="W221" s="214"/>
      <c r="X221" s="216"/>
      <c r="Y221" s="214"/>
      <c r="Z221" s="214"/>
      <c r="AA221" s="214"/>
      <c r="AB221" s="214"/>
      <c r="AC221" s="217"/>
      <c r="AD221" s="266">
        <f t="shared" si="63"/>
        <v>-68441.739999999991</v>
      </c>
      <c r="AE221" s="217"/>
      <c r="AF221" s="215">
        <f t="shared" si="57"/>
        <v>0</v>
      </c>
    </row>
    <row r="222" spans="1:32">
      <c r="A222" s="325">
        <f t="shared" si="59"/>
        <v>209</v>
      </c>
      <c r="B222" s="208" t="s">
        <v>494</v>
      </c>
      <c r="C222" s="208" t="s">
        <v>262</v>
      </c>
      <c r="D222" s="268" t="s">
        <v>657</v>
      </c>
      <c r="E222" s="209" t="s">
        <v>658</v>
      </c>
      <c r="F222" s="210">
        <v>0</v>
      </c>
      <c r="G222" s="210">
        <v>285787.24</v>
      </c>
      <c r="H222" s="210">
        <v>585232.24</v>
      </c>
      <c r="I222" s="210">
        <v>0</v>
      </c>
      <c r="J222" s="210">
        <v>0</v>
      </c>
      <c r="K222" s="210">
        <v>0</v>
      </c>
      <c r="L222" s="210">
        <v>0</v>
      </c>
      <c r="M222" s="210">
        <v>0</v>
      </c>
      <c r="N222" s="210">
        <v>0</v>
      </c>
      <c r="O222" s="210">
        <v>0</v>
      </c>
      <c r="P222" s="210">
        <v>0</v>
      </c>
      <c r="Q222" s="210">
        <v>0</v>
      </c>
      <c r="R222" s="210">
        <v>0</v>
      </c>
      <c r="S222" s="211">
        <f t="shared" si="61"/>
        <v>72584.956666666665</v>
      </c>
      <c r="T222" s="188"/>
      <c r="U222" s="214">
        <f t="shared" si="62"/>
        <v>72584.956666666665</v>
      </c>
      <c r="V222" s="214"/>
      <c r="W222" s="214"/>
      <c r="X222" s="216"/>
      <c r="Y222" s="214"/>
      <c r="Z222" s="214"/>
      <c r="AA222" s="214"/>
      <c r="AB222" s="214"/>
      <c r="AC222" s="217"/>
      <c r="AD222" s="266">
        <f t="shared" si="63"/>
        <v>72584.956666666665</v>
      </c>
      <c r="AE222" s="217"/>
      <c r="AF222" s="215">
        <f t="shared" si="57"/>
        <v>0</v>
      </c>
    </row>
    <row r="223" spans="1:32">
      <c r="A223" s="325">
        <f t="shared" si="59"/>
        <v>210</v>
      </c>
      <c r="B223" s="208" t="s">
        <v>494</v>
      </c>
      <c r="C223" s="208" t="s">
        <v>262</v>
      </c>
      <c r="D223" s="208" t="s">
        <v>659</v>
      </c>
      <c r="E223" s="209" t="s">
        <v>660</v>
      </c>
      <c r="F223" s="210">
        <v>4.65661287307739E-10</v>
      </c>
      <c r="G223" s="210">
        <v>25772.51</v>
      </c>
      <c r="H223" s="210">
        <v>25772.51</v>
      </c>
      <c r="I223" s="210">
        <v>0</v>
      </c>
      <c r="J223" s="210">
        <v>0</v>
      </c>
      <c r="K223" s="210">
        <v>0</v>
      </c>
      <c r="L223" s="210">
        <v>0</v>
      </c>
      <c r="M223" s="210">
        <v>0</v>
      </c>
      <c r="N223" s="210">
        <v>0</v>
      </c>
      <c r="O223" s="210">
        <v>0</v>
      </c>
      <c r="P223" s="210">
        <v>0</v>
      </c>
      <c r="Q223" s="210">
        <v>0</v>
      </c>
      <c r="R223" s="210">
        <v>0</v>
      </c>
      <c r="S223" s="211">
        <f t="shared" si="61"/>
        <v>4295.4183333333522</v>
      </c>
      <c r="T223" s="188"/>
      <c r="U223" s="214">
        <f t="shared" si="62"/>
        <v>4295.4183333333522</v>
      </c>
      <c r="V223" s="214"/>
      <c r="W223" s="214"/>
      <c r="X223" s="216"/>
      <c r="Y223" s="214"/>
      <c r="Z223" s="214"/>
      <c r="AA223" s="214"/>
      <c r="AB223" s="214"/>
      <c r="AC223" s="217"/>
      <c r="AD223" s="266">
        <f t="shared" si="63"/>
        <v>4295.4183333333522</v>
      </c>
      <c r="AE223" s="217"/>
      <c r="AF223" s="215">
        <f t="shared" si="57"/>
        <v>0</v>
      </c>
    </row>
    <row r="224" spans="1:32">
      <c r="A224" s="325">
        <f t="shared" si="59"/>
        <v>211</v>
      </c>
      <c r="B224" s="208" t="s">
        <v>494</v>
      </c>
      <c r="C224" s="208" t="s">
        <v>262</v>
      </c>
      <c r="D224" s="208" t="s">
        <v>661</v>
      </c>
      <c r="E224" s="209" t="s">
        <v>662</v>
      </c>
      <c r="F224" s="210">
        <v>0</v>
      </c>
      <c r="G224" s="210">
        <v>-26689.83</v>
      </c>
      <c r="H224" s="210">
        <v>-49725.9</v>
      </c>
      <c r="I224" s="210">
        <v>-1975.75</v>
      </c>
      <c r="J224" s="210">
        <v>-856.32</v>
      </c>
      <c r="K224" s="210">
        <v>-776.67</v>
      </c>
      <c r="L224" s="210">
        <v>648.38</v>
      </c>
      <c r="M224" s="210">
        <v>-5074.3999999999996</v>
      </c>
      <c r="N224" s="210">
        <v>-5383.61</v>
      </c>
      <c r="O224" s="210">
        <v>-3714.36</v>
      </c>
      <c r="P224" s="210">
        <v>-3671.23</v>
      </c>
      <c r="Q224" s="210">
        <v>-3478.09</v>
      </c>
      <c r="R224" s="210">
        <v>4.5474735088646402E-13</v>
      </c>
      <c r="S224" s="211">
        <f t="shared" si="61"/>
        <v>-8391.4816666666666</v>
      </c>
      <c r="T224" s="188"/>
      <c r="U224" s="214">
        <f t="shared" si="62"/>
        <v>-8391.4816666666666</v>
      </c>
      <c r="V224" s="214"/>
      <c r="W224" s="214"/>
      <c r="X224" s="216"/>
      <c r="Y224" s="214"/>
      <c r="Z224" s="214"/>
      <c r="AA224" s="214"/>
      <c r="AB224" s="214"/>
      <c r="AC224" s="217"/>
      <c r="AD224" s="266">
        <f t="shared" si="63"/>
        <v>-8391.4816666666666</v>
      </c>
      <c r="AE224" s="217"/>
      <c r="AF224" s="215">
        <f t="shared" si="57"/>
        <v>0</v>
      </c>
    </row>
    <row r="225" spans="1:32">
      <c r="A225" s="325">
        <f t="shared" si="59"/>
        <v>212</v>
      </c>
      <c r="B225" s="208" t="s">
        <v>494</v>
      </c>
      <c r="C225" s="208" t="s">
        <v>262</v>
      </c>
      <c r="D225" s="208" t="s">
        <v>663</v>
      </c>
      <c r="E225" s="209" t="s">
        <v>664</v>
      </c>
      <c r="F225" s="210">
        <v>0</v>
      </c>
      <c r="G225" s="210">
        <v>20849.68</v>
      </c>
      <c r="H225" s="210">
        <v>45822.68</v>
      </c>
      <c r="I225" s="210">
        <v>0</v>
      </c>
      <c r="J225" s="210">
        <v>0</v>
      </c>
      <c r="K225" s="210">
        <v>0</v>
      </c>
      <c r="L225" s="210">
        <v>0</v>
      </c>
      <c r="M225" s="210">
        <v>0</v>
      </c>
      <c r="N225" s="210">
        <v>0</v>
      </c>
      <c r="O225" s="210">
        <v>0</v>
      </c>
      <c r="P225" s="210">
        <v>0</v>
      </c>
      <c r="Q225" s="210">
        <v>0</v>
      </c>
      <c r="R225" s="210">
        <v>0</v>
      </c>
      <c r="S225" s="211">
        <f t="shared" si="61"/>
        <v>5556.03</v>
      </c>
      <c r="T225" s="188"/>
      <c r="U225" s="214">
        <f t="shared" si="62"/>
        <v>5556.03</v>
      </c>
      <c r="V225" s="214"/>
      <c r="W225" s="214"/>
      <c r="X225" s="216"/>
      <c r="Y225" s="214"/>
      <c r="Z225" s="214"/>
      <c r="AA225" s="214"/>
      <c r="AB225" s="214"/>
      <c r="AC225" s="217"/>
      <c r="AD225" s="266">
        <f t="shared" si="63"/>
        <v>5556.03</v>
      </c>
      <c r="AE225" s="217"/>
      <c r="AF225" s="215">
        <f t="shared" si="57"/>
        <v>0</v>
      </c>
    </row>
    <row r="226" spans="1:32">
      <c r="A226" s="325">
        <f t="shared" si="59"/>
        <v>213</v>
      </c>
      <c r="B226" s="208" t="s">
        <v>494</v>
      </c>
      <c r="C226" s="208" t="s">
        <v>262</v>
      </c>
      <c r="D226" s="208" t="s">
        <v>665</v>
      </c>
      <c r="E226" s="209" t="s">
        <v>666</v>
      </c>
      <c r="F226" s="210">
        <v>-2.91038304567337E-11</v>
      </c>
      <c r="G226" s="210">
        <v>1412.95</v>
      </c>
      <c r="H226" s="210">
        <v>1412.95</v>
      </c>
      <c r="I226" s="210">
        <v>0</v>
      </c>
      <c r="J226" s="210">
        <v>0</v>
      </c>
      <c r="K226" s="210">
        <v>0</v>
      </c>
      <c r="L226" s="210">
        <v>0</v>
      </c>
      <c r="M226" s="210">
        <v>0</v>
      </c>
      <c r="N226" s="210">
        <v>0</v>
      </c>
      <c r="O226" s="210">
        <v>0</v>
      </c>
      <c r="P226" s="210">
        <v>0</v>
      </c>
      <c r="Q226" s="210">
        <v>0</v>
      </c>
      <c r="R226" s="210">
        <v>0</v>
      </c>
      <c r="S226" s="211">
        <f t="shared" si="61"/>
        <v>235.49166666666545</v>
      </c>
      <c r="T226" s="188"/>
      <c r="U226" s="214">
        <f t="shared" si="62"/>
        <v>235.49166666666545</v>
      </c>
      <c r="V226" s="214"/>
      <c r="W226" s="214"/>
      <c r="X226" s="216"/>
      <c r="Y226" s="214"/>
      <c r="Z226" s="214"/>
      <c r="AA226" s="214"/>
      <c r="AB226" s="214"/>
      <c r="AC226" s="217"/>
      <c r="AD226" s="266">
        <f t="shared" si="63"/>
        <v>235.49166666666545</v>
      </c>
      <c r="AE226" s="217"/>
      <c r="AF226" s="215">
        <f t="shared" si="57"/>
        <v>0</v>
      </c>
    </row>
    <row r="227" spans="1:32">
      <c r="A227" s="325">
        <f t="shared" si="59"/>
        <v>214</v>
      </c>
      <c r="B227" s="208" t="s">
        <v>494</v>
      </c>
      <c r="C227" s="208" t="s">
        <v>262</v>
      </c>
      <c r="D227" s="208" t="s">
        <v>667</v>
      </c>
      <c r="E227" s="209" t="s">
        <v>668</v>
      </c>
      <c r="F227" s="210">
        <v>0</v>
      </c>
      <c r="G227" s="210">
        <v>-4292.71</v>
      </c>
      <c r="H227" s="210">
        <v>-8543.41</v>
      </c>
      <c r="I227" s="210">
        <v>-1102.52</v>
      </c>
      <c r="J227" s="210">
        <v>-790.81999999999903</v>
      </c>
      <c r="K227" s="210">
        <v>-413.27999999999901</v>
      </c>
      <c r="L227" s="210">
        <v>-81.039999999999495</v>
      </c>
      <c r="M227" s="210">
        <v>-1832.6</v>
      </c>
      <c r="N227" s="210">
        <v>-1518.76</v>
      </c>
      <c r="O227" s="210">
        <v>-1263.48</v>
      </c>
      <c r="P227" s="210">
        <v>-884.72</v>
      </c>
      <c r="Q227" s="210">
        <v>-570.5</v>
      </c>
      <c r="R227" s="210">
        <v>4.5474735088646402E-13</v>
      </c>
      <c r="S227" s="211">
        <f t="shared" si="61"/>
        <v>-1774.4866666666665</v>
      </c>
      <c r="T227" s="188"/>
      <c r="U227" s="214">
        <f t="shared" si="62"/>
        <v>-1774.4866666666665</v>
      </c>
      <c r="V227" s="214"/>
      <c r="W227" s="214"/>
      <c r="X227" s="216"/>
      <c r="Y227" s="214"/>
      <c r="Z227" s="214"/>
      <c r="AA227" s="214"/>
      <c r="AB227" s="214"/>
      <c r="AC227" s="217"/>
      <c r="AD227" s="266">
        <f t="shared" si="63"/>
        <v>-1774.4866666666665</v>
      </c>
      <c r="AE227" s="217"/>
      <c r="AF227" s="215">
        <f t="shared" si="57"/>
        <v>0</v>
      </c>
    </row>
    <row r="228" spans="1:32">
      <c r="A228" s="325">
        <f t="shared" si="59"/>
        <v>215</v>
      </c>
      <c r="B228" s="208" t="s">
        <v>494</v>
      </c>
      <c r="C228" s="208" t="s">
        <v>262</v>
      </c>
      <c r="D228" s="208" t="s">
        <v>152</v>
      </c>
      <c r="E228" s="209" t="s">
        <v>669</v>
      </c>
      <c r="F228" s="210">
        <v>-2.2737367544323201E-13</v>
      </c>
      <c r="G228" s="210">
        <v>2485.65</v>
      </c>
      <c r="H228" s="210">
        <v>7085.65</v>
      </c>
      <c r="I228" s="210">
        <v>0</v>
      </c>
      <c r="J228" s="210">
        <v>0</v>
      </c>
      <c r="K228" s="210">
        <v>0</v>
      </c>
      <c r="L228" s="210">
        <v>0</v>
      </c>
      <c r="M228" s="210">
        <v>0</v>
      </c>
      <c r="N228" s="210">
        <v>0</v>
      </c>
      <c r="O228" s="210">
        <v>0</v>
      </c>
      <c r="P228" s="210">
        <v>0</v>
      </c>
      <c r="Q228" s="210">
        <v>0</v>
      </c>
      <c r="R228" s="210">
        <v>0</v>
      </c>
      <c r="S228" s="211">
        <f t="shared" si="61"/>
        <v>797.60833333333323</v>
      </c>
      <c r="T228" s="188"/>
      <c r="U228" s="214">
        <f t="shared" si="62"/>
        <v>797.60833333333323</v>
      </c>
      <c r="V228" s="214"/>
      <c r="W228" s="214"/>
      <c r="X228" s="216"/>
      <c r="Y228" s="214"/>
      <c r="Z228" s="214"/>
      <c r="AA228" s="214"/>
      <c r="AB228" s="214"/>
      <c r="AC228" s="217"/>
      <c r="AD228" s="266">
        <f t="shared" si="63"/>
        <v>797.60833333333323</v>
      </c>
      <c r="AE228" s="217"/>
      <c r="AF228" s="215">
        <f t="shared" si="57"/>
        <v>0</v>
      </c>
    </row>
    <row r="229" spans="1:32">
      <c r="A229" s="325">
        <f t="shared" si="59"/>
        <v>216</v>
      </c>
      <c r="B229" s="208" t="s">
        <v>494</v>
      </c>
      <c r="C229" s="208" t="s">
        <v>262</v>
      </c>
      <c r="D229" s="208" t="s">
        <v>670</v>
      </c>
      <c r="E229" s="209" t="s">
        <v>671</v>
      </c>
      <c r="F229" s="210">
        <v>1.4210854715202001E-14</v>
      </c>
      <c r="G229" s="210">
        <v>-117.07</v>
      </c>
      <c r="H229" s="210">
        <v>35.630000000000003</v>
      </c>
      <c r="I229" s="210">
        <v>-7.1054273576010003E-15</v>
      </c>
      <c r="J229" s="210">
        <v>2569.6</v>
      </c>
      <c r="K229" s="210">
        <v>2569.6</v>
      </c>
      <c r="L229" s="210">
        <v>0</v>
      </c>
      <c r="M229" s="210">
        <v>0</v>
      </c>
      <c r="N229" s="210">
        <v>0</v>
      </c>
      <c r="O229" s="210">
        <v>0</v>
      </c>
      <c r="P229" s="210">
        <v>0</v>
      </c>
      <c r="Q229" s="210">
        <v>0</v>
      </c>
      <c r="R229" s="210">
        <v>0</v>
      </c>
      <c r="S229" s="211">
        <f t="shared" si="61"/>
        <v>421.48</v>
      </c>
      <c r="T229" s="188"/>
      <c r="U229" s="214">
        <f t="shared" si="62"/>
        <v>421.48</v>
      </c>
      <c r="V229" s="214"/>
      <c r="W229" s="214"/>
      <c r="X229" s="216"/>
      <c r="Y229" s="214"/>
      <c r="Z229" s="214"/>
      <c r="AA229" s="214"/>
      <c r="AB229" s="214"/>
      <c r="AC229" s="217"/>
      <c r="AD229" s="266">
        <f t="shared" si="63"/>
        <v>421.48</v>
      </c>
      <c r="AE229" s="217"/>
      <c r="AF229" s="215">
        <f t="shared" si="57"/>
        <v>0</v>
      </c>
    </row>
    <row r="230" spans="1:32">
      <c r="A230" s="325">
        <f t="shared" si="59"/>
        <v>217</v>
      </c>
      <c r="B230" s="208" t="s">
        <v>494</v>
      </c>
      <c r="C230" s="208" t="s">
        <v>262</v>
      </c>
      <c r="D230" s="268" t="s">
        <v>329</v>
      </c>
      <c r="E230" s="209" t="s">
        <v>672</v>
      </c>
      <c r="F230" s="210">
        <v>5.6843418860808002E-14</v>
      </c>
      <c r="G230" s="210">
        <v>-2420.94</v>
      </c>
      <c r="H230" s="210">
        <v>-1900.79</v>
      </c>
      <c r="I230" s="210">
        <v>-1524.87</v>
      </c>
      <c r="J230" s="210">
        <v>-1087.28</v>
      </c>
      <c r="K230" s="210">
        <v>-675.12</v>
      </c>
      <c r="L230" s="210">
        <v>-222.42</v>
      </c>
      <c r="M230" s="210">
        <v>-2594.8200000000002</v>
      </c>
      <c r="N230" s="210">
        <v>-2068.52</v>
      </c>
      <c r="O230" s="210">
        <v>-1750.23</v>
      </c>
      <c r="P230" s="210">
        <v>-1359.32</v>
      </c>
      <c r="Q230" s="210">
        <v>-1020.51</v>
      </c>
      <c r="R230" s="210">
        <v>-4.5474735088646402E-13</v>
      </c>
      <c r="S230" s="211">
        <f t="shared" si="61"/>
        <v>-1385.4016666666666</v>
      </c>
      <c r="T230" s="188"/>
      <c r="U230" s="214">
        <f t="shared" si="62"/>
        <v>-1385.4016666666666</v>
      </c>
      <c r="V230" s="214"/>
      <c r="W230" s="214"/>
      <c r="X230" s="216"/>
      <c r="Y230" s="214"/>
      <c r="Z230" s="214"/>
      <c r="AA230" s="214"/>
      <c r="AB230" s="214"/>
      <c r="AC230" s="217"/>
      <c r="AD230" s="266">
        <f t="shared" si="63"/>
        <v>-1385.4016666666666</v>
      </c>
      <c r="AE230" s="217"/>
      <c r="AF230" s="215">
        <f t="shared" si="57"/>
        <v>0</v>
      </c>
    </row>
    <row r="231" spans="1:32">
      <c r="A231" s="325">
        <f t="shared" si="59"/>
        <v>218</v>
      </c>
      <c r="B231" s="208" t="s">
        <v>494</v>
      </c>
      <c r="C231" s="208" t="s">
        <v>262</v>
      </c>
      <c r="D231" s="208" t="s">
        <v>673</v>
      </c>
      <c r="E231" s="209" t="s">
        <v>674</v>
      </c>
      <c r="F231" s="210">
        <v>5.6843418860808002E-14</v>
      </c>
      <c r="G231" s="210">
        <v>-620.12</v>
      </c>
      <c r="H231" s="210">
        <v>-1662.86</v>
      </c>
      <c r="I231" s="210">
        <v>-229.36</v>
      </c>
      <c r="J231" s="210">
        <v>487</v>
      </c>
      <c r="K231" s="210">
        <v>540.66</v>
      </c>
      <c r="L231" s="210">
        <v>613.07000000000005</v>
      </c>
      <c r="M231" s="210">
        <v>230.59</v>
      </c>
      <c r="N231" s="210">
        <v>279.41000000000003</v>
      </c>
      <c r="O231" s="210">
        <v>344.74</v>
      </c>
      <c r="P231" s="210">
        <v>394.87</v>
      </c>
      <c r="Q231" s="210">
        <v>439.52</v>
      </c>
      <c r="R231" s="210">
        <v>-2.2737367544323201E-13</v>
      </c>
      <c r="S231" s="211">
        <f t="shared" si="61"/>
        <v>68.126666666666637</v>
      </c>
      <c r="T231" s="188"/>
      <c r="U231" s="214">
        <f t="shared" si="62"/>
        <v>68.126666666666637</v>
      </c>
      <c r="V231" s="214"/>
      <c r="W231" s="214"/>
      <c r="X231" s="216"/>
      <c r="Y231" s="214"/>
      <c r="Z231" s="214"/>
      <c r="AA231" s="214"/>
      <c r="AB231" s="214"/>
      <c r="AC231" s="217"/>
      <c r="AD231" s="266">
        <f t="shared" si="63"/>
        <v>68.126666666666637</v>
      </c>
      <c r="AE231" s="217"/>
      <c r="AF231" s="215">
        <f t="shared" si="57"/>
        <v>0</v>
      </c>
    </row>
    <row r="232" spans="1:32">
      <c r="A232" s="325">
        <f t="shared" si="59"/>
        <v>219</v>
      </c>
      <c r="B232" s="208" t="s">
        <v>494</v>
      </c>
      <c r="C232" s="208" t="s">
        <v>262</v>
      </c>
      <c r="D232" s="208" t="s">
        <v>675</v>
      </c>
      <c r="E232" s="209" t="s">
        <v>676</v>
      </c>
      <c r="F232" s="210">
        <v>0</v>
      </c>
      <c r="G232" s="210">
        <v>240</v>
      </c>
      <c r="H232" s="210">
        <v>1368.18</v>
      </c>
      <c r="I232" s="210">
        <v>0</v>
      </c>
      <c r="J232" s="210">
        <v>0</v>
      </c>
      <c r="K232" s="210">
        <v>0</v>
      </c>
      <c r="L232" s="210">
        <v>0</v>
      </c>
      <c r="M232" s="210">
        <v>0</v>
      </c>
      <c r="N232" s="210">
        <v>0</v>
      </c>
      <c r="O232" s="210">
        <v>0</v>
      </c>
      <c r="P232" s="210">
        <v>0</v>
      </c>
      <c r="Q232" s="210">
        <v>0</v>
      </c>
      <c r="R232" s="210">
        <v>0</v>
      </c>
      <c r="S232" s="211">
        <f t="shared" si="61"/>
        <v>134.01500000000001</v>
      </c>
      <c r="T232" s="188"/>
      <c r="U232" s="214">
        <f t="shared" si="62"/>
        <v>134.01500000000001</v>
      </c>
      <c r="V232" s="214"/>
      <c r="W232" s="214"/>
      <c r="X232" s="216"/>
      <c r="Y232" s="214"/>
      <c r="Z232" s="214"/>
      <c r="AA232" s="214"/>
      <c r="AB232" s="214"/>
      <c r="AC232" s="217"/>
      <c r="AD232" s="266">
        <f t="shared" si="63"/>
        <v>134.01500000000001</v>
      </c>
      <c r="AE232" s="217"/>
      <c r="AF232" s="215">
        <f t="shared" si="57"/>
        <v>0</v>
      </c>
    </row>
    <row r="233" spans="1:32">
      <c r="A233" s="325">
        <f t="shared" si="59"/>
        <v>220</v>
      </c>
      <c r="B233" s="208" t="s">
        <v>494</v>
      </c>
      <c r="C233" s="208" t="s">
        <v>262</v>
      </c>
      <c r="D233" s="208" t="s">
        <v>405</v>
      </c>
      <c r="E233" s="209" t="s">
        <v>677</v>
      </c>
      <c r="F233" s="210">
        <v>-6.2172489379008804E-14</v>
      </c>
      <c r="G233" s="210">
        <v>-684.42</v>
      </c>
      <c r="H233" s="210">
        <v>-535.55999999999995</v>
      </c>
      <c r="I233" s="210">
        <v>-375.68</v>
      </c>
      <c r="J233" s="210">
        <v>-241.59</v>
      </c>
      <c r="K233" s="210">
        <v>-160.52000000000001</v>
      </c>
      <c r="L233" s="210">
        <v>-57.19</v>
      </c>
      <c r="M233" s="210">
        <v>-700.39</v>
      </c>
      <c r="N233" s="210">
        <v>-561.44000000000005</v>
      </c>
      <c r="O233" s="210">
        <v>-474</v>
      </c>
      <c r="P233" s="210">
        <v>-384.51</v>
      </c>
      <c r="Q233" s="210">
        <v>-299.86</v>
      </c>
      <c r="R233" s="210">
        <v>0</v>
      </c>
      <c r="S233" s="211">
        <f t="shared" si="61"/>
        <v>-372.93</v>
      </c>
      <c r="T233" s="188"/>
      <c r="U233" s="214">
        <f t="shared" si="62"/>
        <v>-372.93</v>
      </c>
      <c r="V233" s="214"/>
      <c r="W233" s="214"/>
      <c r="X233" s="216"/>
      <c r="Y233" s="214"/>
      <c r="Z233" s="214"/>
      <c r="AA233" s="214"/>
      <c r="AB233" s="214"/>
      <c r="AC233" s="217"/>
      <c r="AD233" s="266">
        <f t="shared" si="63"/>
        <v>-372.93</v>
      </c>
      <c r="AE233" s="217"/>
      <c r="AF233" s="215">
        <f t="shared" si="57"/>
        <v>0</v>
      </c>
    </row>
    <row r="234" spans="1:32">
      <c r="A234" s="325">
        <f t="shared" si="59"/>
        <v>221</v>
      </c>
      <c r="B234" s="208" t="s">
        <v>494</v>
      </c>
      <c r="C234" s="208" t="s">
        <v>262</v>
      </c>
      <c r="D234" s="208" t="s">
        <v>678</v>
      </c>
      <c r="E234" s="209" t="s">
        <v>679</v>
      </c>
      <c r="F234" s="210">
        <v>-1.7763568394002501E-15</v>
      </c>
      <c r="G234" s="210">
        <v>-20.88</v>
      </c>
      <c r="H234" s="210">
        <v>-17.399999999999999</v>
      </c>
      <c r="I234" s="210">
        <v>-13.92</v>
      </c>
      <c r="J234" s="210">
        <v>-11</v>
      </c>
      <c r="K234" s="210">
        <v>-7</v>
      </c>
      <c r="L234" s="210">
        <v>-49.78</v>
      </c>
      <c r="M234" s="210">
        <v>-70.14</v>
      </c>
      <c r="N234" s="210">
        <v>-66.739999999999995</v>
      </c>
      <c r="O234" s="210">
        <v>-63.34</v>
      </c>
      <c r="P234" s="210">
        <v>-59.66</v>
      </c>
      <c r="Q234" s="210">
        <v>-57.14</v>
      </c>
      <c r="R234" s="210">
        <v>7.1054273576010003E-15</v>
      </c>
      <c r="S234" s="211">
        <f t="shared" si="61"/>
        <v>-36.416666666666664</v>
      </c>
      <c r="T234" s="188"/>
      <c r="U234" s="214">
        <f t="shared" si="62"/>
        <v>-36.416666666666664</v>
      </c>
      <c r="V234" s="214"/>
      <c r="W234" s="214"/>
      <c r="X234" s="216"/>
      <c r="Y234" s="214"/>
      <c r="Z234" s="214"/>
      <c r="AA234" s="214"/>
      <c r="AB234" s="214"/>
      <c r="AC234" s="217"/>
      <c r="AD234" s="266">
        <f t="shared" si="63"/>
        <v>-36.416666666666664</v>
      </c>
      <c r="AE234" s="217"/>
      <c r="AF234" s="215">
        <f t="shared" si="57"/>
        <v>0</v>
      </c>
    </row>
    <row r="235" spans="1:32">
      <c r="A235" s="325">
        <f t="shared" si="59"/>
        <v>222</v>
      </c>
      <c r="B235" s="208" t="s">
        <v>494</v>
      </c>
      <c r="C235" s="208" t="s">
        <v>262</v>
      </c>
      <c r="D235" s="185" t="s">
        <v>680</v>
      </c>
      <c r="E235" s="209" t="s">
        <v>681</v>
      </c>
      <c r="F235" s="210">
        <v>1.8189894035458601E-12</v>
      </c>
      <c r="G235" s="210">
        <v>-594.38</v>
      </c>
      <c r="H235" s="210">
        <v>-1110.3800000000001</v>
      </c>
      <c r="I235" s="210">
        <v>-1673.78</v>
      </c>
      <c r="J235" s="210">
        <v>-2210.85</v>
      </c>
      <c r="K235" s="210">
        <v>-2795.1</v>
      </c>
      <c r="L235" s="210">
        <v>-3331.2</v>
      </c>
      <c r="M235" s="210">
        <v>-3971.03</v>
      </c>
      <c r="N235" s="210">
        <v>-4560</v>
      </c>
      <c r="O235" s="210">
        <v>-5073</v>
      </c>
      <c r="P235" s="210">
        <v>-5593.05</v>
      </c>
      <c r="Q235" s="210">
        <v>-6166.13</v>
      </c>
      <c r="R235" s="210">
        <v>0</v>
      </c>
      <c r="S235" s="211">
        <f t="shared" si="61"/>
        <v>-3089.9083333333333</v>
      </c>
      <c r="T235" s="188"/>
      <c r="U235" s="214">
        <f t="shared" si="62"/>
        <v>-3089.9083333333333</v>
      </c>
      <c r="V235" s="214"/>
      <c r="W235" s="214"/>
      <c r="X235" s="216"/>
      <c r="Y235" s="214"/>
      <c r="Z235" s="214"/>
      <c r="AA235" s="214"/>
      <c r="AB235" s="214"/>
      <c r="AC235" s="217"/>
      <c r="AD235" s="266">
        <f t="shared" si="63"/>
        <v>-3089.9083333333333</v>
      </c>
      <c r="AE235" s="217"/>
      <c r="AF235" s="215">
        <f t="shared" si="57"/>
        <v>0</v>
      </c>
    </row>
    <row r="236" spans="1:32">
      <c r="A236" s="325">
        <f t="shared" si="59"/>
        <v>223</v>
      </c>
      <c r="B236" s="208" t="s">
        <v>494</v>
      </c>
      <c r="C236" s="208" t="s">
        <v>262</v>
      </c>
      <c r="D236" s="208" t="s">
        <v>682</v>
      </c>
      <c r="E236" s="209" t="s">
        <v>683</v>
      </c>
      <c r="F236" s="210">
        <v>0</v>
      </c>
      <c r="G236" s="210">
        <v>-3885.69</v>
      </c>
      <c r="H236" s="210">
        <v>-6246.98</v>
      </c>
      <c r="I236" s="210">
        <v>-1382.39</v>
      </c>
      <c r="J236" s="210">
        <v>-1546.73</v>
      </c>
      <c r="K236" s="210">
        <v>-1645.87</v>
      </c>
      <c r="L236" s="210">
        <v>-1634.43</v>
      </c>
      <c r="M236" s="210">
        <v>-2205.77</v>
      </c>
      <c r="N236" s="210">
        <v>-2465.0100000000002</v>
      </c>
      <c r="O236" s="210">
        <v>-2024.71</v>
      </c>
      <c r="P236" s="210">
        <v>-1751.01</v>
      </c>
      <c r="Q236" s="210">
        <v>-1200.27</v>
      </c>
      <c r="R236" s="210">
        <v>6.8212102632969598E-13</v>
      </c>
      <c r="S236" s="211">
        <f t="shared" si="61"/>
        <v>-2165.7383333333332</v>
      </c>
      <c r="T236" s="188"/>
      <c r="U236" s="214">
        <f t="shared" si="62"/>
        <v>-2165.7383333333332</v>
      </c>
      <c r="V236" s="214"/>
      <c r="W236" s="214"/>
      <c r="X236" s="216"/>
      <c r="Y236" s="214"/>
      <c r="Z236" s="214"/>
      <c r="AA236" s="214"/>
      <c r="AB236" s="214"/>
      <c r="AC236" s="217"/>
      <c r="AD236" s="266">
        <f t="shared" si="63"/>
        <v>-2165.7383333333332</v>
      </c>
      <c r="AE236" s="217"/>
      <c r="AF236" s="215">
        <f t="shared" si="57"/>
        <v>0</v>
      </c>
    </row>
    <row r="237" spans="1:32">
      <c r="A237" s="325">
        <f t="shared" si="59"/>
        <v>224</v>
      </c>
      <c r="B237" s="208" t="s">
        <v>494</v>
      </c>
      <c r="C237" s="208" t="s">
        <v>262</v>
      </c>
      <c r="D237" s="208" t="s">
        <v>684</v>
      </c>
      <c r="E237" s="209" t="s">
        <v>685</v>
      </c>
      <c r="F237" s="210">
        <v>0</v>
      </c>
      <c r="G237" s="210">
        <v>2646.24</v>
      </c>
      <c r="H237" s="210">
        <v>5050.63</v>
      </c>
      <c r="I237" s="210">
        <v>-9.0949470177292804E-13</v>
      </c>
      <c r="J237" s="210">
        <v>-9.0949470177292804E-13</v>
      </c>
      <c r="K237" s="210">
        <v>-9.0949470177292804E-13</v>
      </c>
      <c r="L237" s="210">
        <v>-9.0949470177292804E-13</v>
      </c>
      <c r="M237" s="210">
        <v>-9.0949470177292804E-13</v>
      </c>
      <c r="N237" s="210">
        <v>-9.0949470177292804E-13</v>
      </c>
      <c r="O237" s="210">
        <v>-9.0949470177292804E-13</v>
      </c>
      <c r="P237" s="210">
        <v>-9.0949470177292804E-13</v>
      </c>
      <c r="Q237" s="210">
        <v>-9.0949470177292804E-13</v>
      </c>
      <c r="R237" s="210">
        <v>-9.0949470177292804E-13</v>
      </c>
      <c r="S237" s="211">
        <f t="shared" si="61"/>
        <v>641.40583333333268</v>
      </c>
      <c r="T237" s="188"/>
      <c r="U237" s="214">
        <f t="shared" si="62"/>
        <v>641.40583333333268</v>
      </c>
      <c r="V237" s="214"/>
      <c r="W237" s="214"/>
      <c r="X237" s="216"/>
      <c r="Y237" s="214"/>
      <c r="Z237" s="214"/>
      <c r="AA237" s="214"/>
      <c r="AB237" s="214"/>
      <c r="AC237" s="217"/>
      <c r="AD237" s="266">
        <f t="shared" si="63"/>
        <v>641.40583333333268</v>
      </c>
      <c r="AE237" s="217"/>
      <c r="AF237" s="215">
        <f t="shared" si="57"/>
        <v>0</v>
      </c>
    </row>
    <row r="238" spans="1:32">
      <c r="A238" s="325">
        <f t="shared" si="59"/>
        <v>225</v>
      </c>
      <c r="B238" s="208" t="s">
        <v>494</v>
      </c>
      <c r="C238" s="208" t="s">
        <v>262</v>
      </c>
      <c r="D238" s="208" t="s">
        <v>686</v>
      </c>
      <c r="E238" s="209" t="s">
        <v>687</v>
      </c>
      <c r="F238" s="210">
        <v>-4.5474735088646402E-13</v>
      </c>
      <c r="G238" s="210">
        <v>-260.41000000000003</v>
      </c>
      <c r="H238" s="210">
        <v>-486.85</v>
      </c>
      <c r="I238" s="210">
        <v>-734.51</v>
      </c>
      <c r="J238" s="210">
        <v>-963.29</v>
      </c>
      <c r="K238" s="210">
        <v>-1215.33</v>
      </c>
      <c r="L238" s="210">
        <v>-1446.57</v>
      </c>
      <c r="M238" s="210">
        <v>-1722.17</v>
      </c>
      <c r="N238" s="210">
        <v>-1980.64</v>
      </c>
      <c r="O238" s="210">
        <v>-2208.1</v>
      </c>
      <c r="P238" s="210">
        <v>-2466.16</v>
      </c>
      <c r="Q238" s="210">
        <v>-2720.65</v>
      </c>
      <c r="R238" s="210">
        <v>4.5474735088646402E-13</v>
      </c>
      <c r="S238" s="211">
        <f t="shared" si="61"/>
        <v>-1350.39</v>
      </c>
      <c r="T238" s="185"/>
      <c r="U238" s="214">
        <f t="shared" si="62"/>
        <v>-1350.39</v>
      </c>
      <c r="V238" s="214"/>
      <c r="W238" s="214"/>
      <c r="X238" s="216"/>
      <c r="Y238" s="214"/>
      <c r="Z238" s="214"/>
      <c r="AA238" s="214"/>
      <c r="AB238" s="214"/>
      <c r="AC238" s="217"/>
      <c r="AD238" s="266">
        <f t="shared" si="63"/>
        <v>-1350.39</v>
      </c>
      <c r="AE238" s="217"/>
      <c r="AF238" s="215">
        <f t="shared" si="57"/>
        <v>0</v>
      </c>
    </row>
    <row r="239" spans="1:32">
      <c r="A239" s="325">
        <f t="shared" si="59"/>
        <v>226</v>
      </c>
      <c r="B239" s="208" t="s">
        <v>494</v>
      </c>
      <c r="C239" s="208" t="s">
        <v>262</v>
      </c>
      <c r="D239" s="208" t="s">
        <v>392</v>
      </c>
      <c r="E239" s="209" t="s">
        <v>688</v>
      </c>
      <c r="F239" s="210">
        <v>-8.5265128291212002E-13</v>
      </c>
      <c r="G239" s="210">
        <v>2367.6999999999998</v>
      </c>
      <c r="H239" s="210">
        <v>5937.97</v>
      </c>
      <c r="I239" s="210">
        <v>7850.44</v>
      </c>
      <c r="J239" s="210">
        <v>9979.2199999999993</v>
      </c>
      <c r="K239" s="210">
        <v>12357.84</v>
      </c>
      <c r="L239" s="210">
        <v>14571.88</v>
      </c>
      <c r="M239" s="210">
        <v>18378.07</v>
      </c>
      <c r="N239" s="210">
        <v>18308.939999999999</v>
      </c>
      <c r="O239" s="210">
        <v>0</v>
      </c>
      <c r="P239" s="210">
        <v>22545.21</v>
      </c>
      <c r="Q239" s="210">
        <v>26764.69</v>
      </c>
      <c r="R239" s="210">
        <v>0</v>
      </c>
      <c r="S239" s="211">
        <f t="shared" si="61"/>
        <v>11588.496666666666</v>
      </c>
      <c r="T239" s="188"/>
      <c r="U239" s="214">
        <f t="shared" si="62"/>
        <v>11588.496666666666</v>
      </c>
      <c r="V239" s="214"/>
      <c r="W239" s="214"/>
      <c r="X239" s="216"/>
      <c r="Y239" s="214"/>
      <c r="Z239" s="214"/>
      <c r="AA239" s="214"/>
      <c r="AB239" s="214"/>
      <c r="AC239" s="217"/>
      <c r="AD239" s="266">
        <f t="shared" si="63"/>
        <v>11588.496666666666</v>
      </c>
      <c r="AE239" s="217"/>
      <c r="AF239" s="215">
        <f t="shared" si="57"/>
        <v>0</v>
      </c>
    </row>
    <row r="240" spans="1:32">
      <c r="A240" s="325">
        <f t="shared" si="59"/>
        <v>227</v>
      </c>
      <c r="B240" s="208" t="s">
        <v>494</v>
      </c>
      <c r="C240" s="208" t="s">
        <v>262</v>
      </c>
      <c r="D240" s="208" t="s">
        <v>689</v>
      </c>
      <c r="E240" s="209" t="s">
        <v>690</v>
      </c>
      <c r="F240" s="210">
        <v>-991.09</v>
      </c>
      <c r="G240" s="210">
        <v>-120.42</v>
      </c>
      <c r="H240" s="210">
        <v>-120.42</v>
      </c>
      <c r="I240" s="210">
        <v>-120.42</v>
      </c>
      <c r="J240" s="210">
        <v>883.12</v>
      </c>
      <c r="K240" s="210">
        <v>-1.13686837721616E-13</v>
      </c>
      <c r="L240" s="210">
        <v>-1.13686837721616E-13</v>
      </c>
      <c r="M240" s="210">
        <v>895.13</v>
      </c>
      <c r="N240" s="210">
        <v>1790.26</v>
      </c>
      <c r="O240" s="210">
        <v>-2.2737367544323201E-13</v>
      </c>
      <c r="P240" s="210">
        <v>1790.26</v>
      </c>
      <c r="Q240" s="210">
        <v>-685.07</v>
      </c>
      <c r="R240" s="210">
        <v>-1.13686837721616E-13</v>
      </c>
      <c r="S240" s="211">
        <f t="shared" si="61"/>
        <v>318.07458333333335</v>
      </c>
      <c r="T240" s="188"/>
      <c r="U240" s="214">
        <f t="shared" si="62"/>
        <v>318.07458333333335</v>
      </c>
      <c r="V240" s="214"/>
      <c r="W240" s="214"/>
      <c r="X240" s="216"/>
      <c r="Y240" s="214"/>
      <c r="Z240" s="214"/>
      <c r="AA240" s="214"/>
      <c r="AB240" s="214"/>
      <c r="AC240" s="217"/>
      <c r="AD240" s="266">
        <f t="shared" si="63"/>
        <v>318.07458333333335</v>
      </c>
      <c r="AE240" s="217"/>
      <c r="AF240" s="215">
        <f t="shared" si="57"/>
        <v>0</v>
      </c>
    </row>
    <row r="241" spans="1:32">
      <c r="A241" s="325">
        <f t="shared" si="59"/>
        <v>228</v>
      </c>
      <c r="B241" s="208" t="s">
        <v>494</v>
      </c>
      <c r="C241" s="208" t="s">
        <v>262</v>
      </c>
      <c r="D241" s="208" t="s">
        <v>391</v>
      </c>
      <c r="E241" s="209" t="s">
        <v>691</v>
      </c>
      <c r="F241" s="210">
        <v>-57906.559999999998</v>
      </c>
      <c r="G241" s="210">
        <v>-76279.28</v>
      </c>
      <c r="H241" s="210">
        <v>-39418.65</v>
      </c>
      <c r="I241" s="210">
        <v>-56992.27</v>
      </c>
      <c r="J241" s="210">
        <v>-73459.06</v>
      </c>
      <c r="K241" s="210">
        <v>-38524.49</v>
      </c>
      <c r="L241" s="210">
        <v>-54732.22</v>
      </c>
      <c r="M241" s="210">
        <v>-68894.009999999995</v>
      </c>
      <c r="N241" s="210">
        <v>-10450.370000000001</v>
      </c>
      <c r="O241" s="210">
        <v>-9.0949470177292808E-12</v>
      </c>
      <c r="P241" s="210">
        <v>-43242.6</v>
      </c>
      <c r="Q241" s="210">
        <v>-49864.76</v>
      </c>
      <c r="R241" s="210">
        <v>-7.2759576141834308E-12</v>
      </c>
      <c r="S241" s="211">
        <f t="shared" si="61"/>
        <v>-45067.582499999997</v>
      </c>
      <c r="T241" s="188"/>
      <c r="U241" s="214">
        <f t="shared" si="62"/>
        <v>-45067.582499999997</v>
      </c>
      <c r="V241" s="214"/>
      <c r="W241" s="214"/>
      <c r="X241" s="216"/>
      <c r="Y241" s="214"/>
      <c r="Z241" s="214"/>
      <c r="AA241" s="214"/>
      <c r="AB241" s="214"/>
      <c r="AC241" s="217"/>
      <c r="AD241" s="266">
        <f t="shared" si="63"/>
        <v>-45067.582499999997</v>
      </c>
      <c r="AE241" s="217"/>
      <c r="AF241" s="215">
        <f t="shared" si="57"/>
        <v>0</v>
      </c>
    </row>
    <row r="242" spans="1:32">
      <c r="A242" s="325">
        <f t="shared" si="59"/>
        <v>229</v>
      </c>
      <c r="B242" s="208" t="s">
        <v>127</v>
      </c>
      <c r="C242" s="208" t="s">
        <v>263</v>
      </c>
      <c r="D242" s="208" t="s">
        <v>127</v>
      </c>
      <c r="E242" s="209" t="s">
        <v>264</v>
      </c>
      <c r="F242" s="210">
        <v>98313.789999999557</v>
      </c>
      <c r="G242" s="210">
        <v>181342.5</v>
      </c>
      <c r="H242" s="210">
        <v>190218.62</v>
      </c>
      <c r="I242" s="210">
        <v>152481.63999999998</v>
      </c>
      <c r="J242" s="210">
        <v>121472.93999999999</v>
      </c>
      <c r="K242" s="210">
        <v>92550.510000000009</v>
      </c>
      <c r="L242" s="210">
        <v>6204.6399999999703</v>
      </c>
      <c r="M242" s="210">
        <v>42781.239999999991</v>
      </c>
      <c r="N242" s="210">
        <v>132846.85999999996</v>
      </c>
      <c r="O242" s="210">
        <v>111830.06999999998</v>
      </c>
      <c r="P242" s="210">
        <v>159343.88</v>
      </c>
      <c r="Q242" s="210">
        <v>234120.56</v>
      </c>
      <c r="R242" s="210">
        <v>59785.299999999981</v>
      </c>
      <c r="S242" s="211">
        <f t="shared" si="61"/>
        <v>125353.58374999998</v>
      </c>
      <c r="T242" s="188"/>
      <c r="U242" s="214">
        <f t="shared" si="62"/>
        <v>125353.58374999998</v>
      </c>
      <c r="V242" s="214"/>
      <c r="W242" s="214"/>
      <c r="X242" s="216"/>
      <c r="Y242" s="214"/>
      <c r="Z242" s="214"/>
      <c r="AA242" s="214"/>
      <c r="AB242" s="279"/>
      <c r="AC242" s="217"/>
      <c r="AD242" s="214">
        <f>+S242</f>
        <v>125353.58374999998</v>
      </c>
      <c r="AE242" s="217"/>
      <c r="AF242" s="215">
        <f t="shared" si="57"/>
        <v>0</v>
      </c>
    </row>
    <row r="243" spans="1:32">
      <c r="A243" s="325">
        <f t="shared" si="59"/>
        <v>230</v>
      </c>
      <c r="B243" s="208" t="s">
        <v>494</v>
      </c>
      <c r="C243" s="208" t="s">
        <v>218</v>
      </c>
      <c r="D243" s="208" t="s">
        <v>692</v>
      </c>
      <c r="E243" s="209" t="s">
        <v>693</v>
      </c>
      <c r="F243" s="210">
        <v>2414472.8199999998</v>
      </c>
      <c r="G243" s="210">
        <v>2405799.87</v>
      </c>
      <c r="H243" s="210">
        <v>2400302.73</v>
      </c>
      <c r="I243" s="210">
        <v>2392972.9700000002</v>
      </c>
      <c r="J243" s="210">
        <v>2370630.61</v>
      </c>
      <c r="K243" s="210">
        <v>2514230.54</v>
      </c>
      <c r="L243" s="210">
        <v>2535905.41</v>
      </c>
      <c r="M243" s="210">
        <v>2556047.44</v>
      </c>
      <c r="N243" s="210">
        <v>2575415.15</v>
      </c>
      <c r="O243" s="210">
        <v>2596937.81</v>
      </c>
      <c r="P243" s="210">
        <v>2604700.02</v>
      </c>
      <c r="Q243" s="210">
        <v>2612527.48</v>
      </c>
      <c r="R243" s="210">
        <v>2988574.1</v>
      </c>
      <c r="S243" s="211">
        <f t="shared" si="61"/>
        <v>2522249.4575</v>
      </c>
      <c r="T243" s="188"/>
      <c r="U243" s="214">
        <f t="shared" si="62"/>
        <v>2522249.4575</v>
      </c>
      <c r="V243" s="214"/>
      <c r="W243" s="214"/>
      <c r="X243" s="216"/>
      <c r="Y243" s="214"/>
      <c r="Z243" s="214"/>
      <c r="AA243" s="214"/>
      <c r="AB243" s="214"/>
      <c r="AC243" s="217"/>
      <c r="AD243" s="266">
        <f>+U243</f>
        <v>2522249.4575</v>
      </c>
      <c r="AE243" s="217"/>
      <c r="AF243" s="215">
        <f t="shared" si="57"/>
        <v>0</v>
      </c>
    </row>
    <row r="244" spans="1:32">
      <c r="A244" s="325">
        <f t="shared" si="59"/>
        <v>231</v>
      </c>
      <c r="B244" s="208" t="s">
        <v>522</v>
      </c>
      <c r="C244" s="208" t="s">
        <v>218</v>
      </c>
      <c r="D244" s="208" t="s">
        <v>694</v>
      </c>
      <c r="E244" s="209" t="s">
        <v>695</v>
      </c>
      <c r="F244" s="210">
        <v>34575.51</v>
      </c>
      <c r="G244" s="210">
        <v>25809.91</v>
      </c>
      <c r="H244" s="210">
        <v>19844.240000000002</v>
      </c>
      <c r="I244" s="210">
        <v>12549.22</v>
      </c>
      <c r="J244" s="210">
        <v>7556.18</v>
      </c>
      <c r="K244" s="210">
        <v>4513.1900000000096</v>
      </c>
      <c r="L244" s="210">
        <v>2941.4100000000099</v>
      </c>
      <c r="M244" s="210">
        <v>1750.5700000000099</v>
      </c>
      <c r="N244" s="210">
        <v>713.36000000000502</v>
      </c>
      <c r="O244" s="210">
        <v>-387.14999999999498</v>
      </c>
      <c r="P244" s="210">
        <v>-2716.2599999999902</v>
      </c>
      <c r="Q244" s="210">
        <v>35525.760000000002</v>
      </c>
      <c r="R244" s="210">
        <v>29758.74</v>
      </c>
      <c r="S244" s="211">
        <f t="shared" si="61"/>
        <v>11688.962916666671</v>
      </c>
      <c r="T244" s="188"/>
      <c r="U244" s="214"/>
      <c r="V244" s="214"/>
      <c r="W244" s="214"/>
      <c r="X244" s="216">
        <f>+S244</f>
        <v>11688.962916666671</v>
      </c>
      <c r="Y244" s="214"/>
      <c r="Z244" s="214"/>
      <c r="AA244" s="214"/>
      <c r="AB244" s="214">
        <f>+S244</f>
        <v>11688.962916666671</v>
      </c>
      <c r="AC244" s="217"/>
      <c r="AD244" s="266"/>
      <c r="AE244" s="217"/>
      <c r="AF244" s="215">
        <f t="shared" si="57"/>
        <v>0</v>
      </c>
    </row>
    <row r="245" spans="1:32">
      <c r="A245" s="325">
        <f t="shared" si="59"/>
        <v>232</v>
      </c>
      <c r="B245" s="208" t="s">
        <v>522</v>
      </c>
      <c r="C245" s="208" t="s">
        <v>218</v>
      </c>
      <c r="D245" s="208" t="s">
        <v>696</v>
      </c>
      <c r="E245" s="209" t="s">
        <v>697</v>
      </c>
      <c r="F245" s="210">
        <v>-7.2759576141834308E-12</v>
      </c>
      <c r="G245" s="210">
        <v>39500</v>
      </c>
      <c r="H245" s="210">
        <v>39720.720000000001</v>
      </c>
      <c r="I245" s="210">
        <v>39966.449999999997</v>
      </c>
      <c r="J245" s="210">
        <v>40205.72</v>
      </c>
      <c r="K245" s="210">
        <v>40454.449999999997</v>
      </c>
      <c r="L245" s="210">
        <v>40696.639999999999</v>
      </c>
      <c r="M245" s="210">
        <v>40948.410000000003</v>
      </c>
      <c r="N245" s="210">
        <v>43201.73</v>
      </c>
      <c r="O245" s="210">
        <v>43460.37</v>
      </c>
      <c r="P245" s="210">
        <v>43729.23</v>
      </c>
      <c r="Q245" s="210">
        <v>2036.53000000001</v>
      </c>
      <c r="R245" s="210">
        <v>2049.1300000000101</v>
      </c>
      <c r="S245" s="211">
        <f t="shared" si="61"/>
        <v>34578.734583333331</v>
      </c>
      <c r="T245" s="185"/>
      <c r="U245" s="214"/>
      <c r="V245" s="214"/>
      <c r="W245" s="214"/>
      <c r="X245" s="216">
        <f t="shared" ref="X245:X246" si="64">+S245</f>
        <v>34578.734583333331</v>
      </c>
      <c r="Y245" s="214"/>
      <c r="Z245" s="214"/>
      <c r="AA245" s="214"/>
      <c r="AB245" s="214">
        <f t="shared" ref="AB245:AB246" si="65">+S245</f>
        <v>34578.734583333331</v>
      </c>
      <c r="AC245" s="217"/>
      <c r="AD245" s="266"/>
      <c r="AE245" s="217"/>
      <c r="AF245" s="215">
        <f t="shared" si="57"/>
        <v>0</v>
      </c>
    </row>
    <row r="246" spans="1:32" s="267" customFormat="1">
      <c r="A246" s="325">
        <f t="shared" si="59"/>
        <v>233</v>
      </c>
      <c r="B246" s="208" t="s">
        <v>522</v>
      </c>
      <c r="C246" s="208" t="s">
        <v>218</v>
      </c>
      <c r="D246" s="208" t="s">
        <v>698</v>
      </c>
      <c r="E246" s="209" t="s">
        <v>699</v>
      </c>
      <c r="F246" s="210">
        <v>24066.33</v>
      </c>
      <c r="G246" s="210">
        <v>21291.01</v>
      </c>
      <c r="H246" s="210">
        <v>19108.43</v>
      </c>
      <c r="I246" s="210">
        <v>16323.19</v>
      </c>
      <c r="J246" s="210">
        <v>14062.5</v>
      </c>
      <c r="K246" s="210">
        <v>12028.85</v>
      </c>
      <c r="L246" s="210">
        <v>9828.7800000000007</v>
      </c>
      <c r="M246" s="210">
        <v>7773.7</v>
      </c>
      <c r="N246" s="210">
        <v>5805.16</v>
      </c>
      <c r="O246" s="210">
        <v>3670.75</v>
      </c>
      <c r="P246" s="210">
        <v>1104.74</v>
      </c>
      <c r="Q246" s="210">
        <v>3573.57</v>
      </c>
      <c r="R246" s="210">
        <v>3298.72</v>
      </c>
      <c r="S246" s="211">
        <f t="shared" si="61"/>
        <v>10687.767083333334</v>
      </c>
      <c r="T246" s="185"/>
      <c r="U246" s="214"/>
      <c r="V246" s="214"/>
      <c r="W246" s="214"/>
      <c r="X246" s="216">
        <f t="shared" si="64"/>
        <v>10687.767083333334</v>
      </c>
      <c r="Y246" s="214"/>
      <c r="Z246" s="214"/>
      <c r="AA246" s="214"/>
      <c r="AB246" s="214">
        <f t="shared" si="65"/>
        <v>10687.767083333334</v>
      </c>
      <c r="AC246" s="217"/>
      <c r="AD246" s="266"/>
      <c r="AE246" s="217"/>
      <c r="AF246" s="215">
        <f t="shared" si="57"/>
        <v>0</v>
      </c>
    </row>
    <row r="247" spans="1:32">
      <c r="A247" s="325">
        <f t="shared" si="59"/>
        <v>234</v>
      </c>
      <c r="B247" s="208" t="s">
        <v>522</v>
      </c>
      <c r="C247" s="208" t="s">
        <v>218</v>
      </c>
      <c r="D247" s="208" t="s">
        <v>700</v>
      </c>
      <c r="E247" s="209" t="s">
        <v>697</v>
      </c>
      <c r="F247" s="210">
        <v>7.2759576141834308E-12</v>
      </c>
      <c r="G247" s="210">
        <v>2756.75</v>
      </c>
      <c r="H247" s="210">
        <v>2772.15</v>
      </c>
      <c r="I247" s="210">
        <v>2789.3</v>
      </c>
      <c r="J247" s="210">
        <v>2806</v>
      </c>
      <c r="K247" s="210">
        <v>2823.36</v>
      </c>
      <c r="L247" s="210">
        <v>2840.26</v>
      </c>
      <c r="M247" s="210">
        <v>2857.83</v>
      </c>
      <c r="N247" s="210">
        <v>2875.51</v>
      </c>
      <c r="O247" s="210">
        <v>2892.73</v>
      </c>
      <c r="P247" s="210">
        <v>9886.2099999999991</v>
      </c>
      <c r="Q247" s="210">
        <v>7017.34</v>
      </c>
      <c r="R247" s="210">
        <v>7060.75</v>
      </c>
      <c r="S247" s="211">
        <f t="shared" si="61"/>
        <v>3820.6512500000003</v>
      </c>
      <c r="T247" s="188"/>
      <c r="U247" s="280"/>
      <c r="V247" s="214"/>
      <c r="W247" s="214"/>
      <c r="X247" s="216">
        <f>+S247</f>
        <v>3820.6512500000003</v>
      </c>
      <c r="Y247" s="214"/>
      <c r="Z247" s="214"/>
      <c r="AA247" s="214"/>
      <c r="AB247" s="281">
        <f>+S247</f>
        <v>3820.6512500000003</v>
      </c>
      <c r="AC247" s="217"/>
      <c r="AD247" s="214"/>
      <c r="AE247" s="217"/>
      <c r="AF247" s="215">
        <f t="shared" si="57"/>
        <v>0</v>
      </c>
    </row>
    <row r="248" spans="1:32">
      <c r="A248" s="325">
        <f t="shared" si="59"/>
        <v>235</v>
      </c>
      <c r="B248" s="208" t="s">
        <v>524</v>
      </c>
      <c r="C248" s="208" t="s">
        <v>218</v>
      </c>
      <c r="D248" s="208" t="s">
        <v>701</v>
      </c>
      <c r="E248" s="209" t="s">
        <v>702</v>
      </c>
      <c r="F248" s="210">
        <v>16285659.689999999</v>
      </c>
      <c r="G248" s="210">
        <v>16289004.07</v>
      </c>
      <c r="H248" s="210">
        <v>16264484.9</v>
      </c>
      <c r="I248" s="210">
        <v>16189573.91</v>
      </c>
      <c r="J248" s="210">
        <v>16218041.33</v>
      </c>
      <c r="K248" s="210">
        <v>16124887.07</v>
      </c>
      <c r="L248" s="210">
        <v>16124887.07</v>
      </c>
      <c r="M248" s="210">
        <v>16128251.859999999</v>
      </c>
      <c r="N248" s="210">
        <v>15487946.050000001</v>
      </c>
      <c r="O248" s="210">
        <v>15503598.550000001</v>
      </c>
      <c r="P248" s="210">
        <v>14060621.75</v>
      </c>
      <c r="Q248" s="210">
        <v>14082715.25</v>
      </c>
      <c r="R248" s="210">
        <v>14082715.25</v>
      </c>
      <c r="S248" s="211">
        <f t="shared" si="61"/>
        <v>15638183.273333333</v>
      </c>
      <c r="T248" s="188"/>
      <c r="U248" s="280">
        <f>+S248</f>
        <v>15638183.273333333</v>
      </c>
      <c r="V248" s="214"/>
      <c r="W248" s="214"/>
      <c r="X248" s="216"/>
      <c r="Y248" s="214"/>
      <c r="Z248" s="214"/>
      <c r="AA248" s="214"/>
      <c r="AB248" s="279"/>
      <c r="AC248" s="217"/>
      <c r="AD248" s="214">
        <f>+S248</f>
        <v>15638183.273333333</v>
      </c>
      <c r="AE248" s="217"/>
      <c r="AF248" s="215">
        <f t="shared" si="57"/>
        <v>0</v>
      </c>
    </row>
    <row r="249" spans="1:32">
      <c r="A249" s="325">
        <f t="shared" si="59"/>
        <v>236</v>
      </c>
      <c r="B249" s="208" t="s">
        <v>524</v>
      </c>
      <c r="C249" s="208" t="s">
        <v>218</v>
      </c>
      <c r="D249" s="208" t="s">
        <v>703</v>
      </c>
      <c r="E249" s="209" t="s">
        <v>704</v>
      </c>
      <c r="F249" s="210">
        <v>0</v>
      </c>
      <c r="G249" s="210">
        <v>0</v>
      </c>
      <c r="H249" s="210">
        <v>0</v>
      </c>
      <c r="I249" s="210">
        <v>0</v>
      </c>
      <c r="J249" s="210">
        <v>0</v>
      </c>
      <c r="K249" s="210">
        <v>0</v>
      </c>
      <c r="L249" s="210">
        <v>466500</v>
      </c>
      <c r="M249" s="210">
        <v>466500</v>
      </c>
      <c r="N249" s="210">
        <v>466500</v>
      </c>
      <c r="O249" s="210">
        <v>466500</v>
      </c>
      <c r="P249" s="210">
        <v>466500</v>
      </c>
      <c r="Q249" s="210">
        <v>466500</v>
      </c>
      <c r="R249" s="210">
        <v>466500</v>
      </c>
      <c r="S249" s="211">
        <f t="shared" si="61"/>
        <v>252687.5</v>
      </c>
      <c r="T249" s="188"/>
      <c r="U249" s="280">
        <f>+S249</f>
        <v>252687.5</v>
      </c>
      <c r="V249" s="214"/>
      <c r="W249" s="214"/>
      <c r="X249" s="216"/>
      <c r="Y249" s="214"/>
      <c r="Z249" s="214"/>
      <c r="AA249" s="214"/>
      <c r="AB249" s="279"/>
      <c r="AC249" s="217"/>
      <c r="AD249" s="214">
        <f>+S249</f>
        <v>252687.5</v>
      </c>
      <c r="AE249" s="217"/>
      <c r="AF249" s="215">
        <f t="shared" si="57"/>
        <v>0</v>
      </c>
    </row>
    <row r="250" spans="1:32">
      <c r="A250" s="325">
        <f t="shared" si="59"/>
        <v>237</v>
      </c>
      <c r="B250" s="208" t="s">
        <v>522</v>
      </c>
      <c r="C250" s="208" t="s">
        <v>218</v>
      </c>
      <c r="D250" s="208" t="s">
        <v>705</v>
      </c>
      <c r="E250" s="209" t="s">
        <v>706</v>
      </c>
      <c r="F250" s="210">
        <v>1801565.66</v>
      </c>
      <c r="G250" s="210">
        <v>1807322.83</v>
      </c>
      <c r="H250" s="210">
        <v>1806118.35</v>
      </c>
      <c r="I250" s="210">
        <v>1872773.75</v>
      </c>
      <c r="J250" s="210">
        <v>1819592.15</v>
      </c>
      <c r="K250" s="210">
        <v>1818776.4</v>
      </c>
      <c r="L250" s="210">
        <v>1819924.72</v>
      </c>
      <c r="M250" s="210">
        <v>1823117.1</v>
      </c>
      <c r="N250" s="210">
        <v>1868103.47</v>
      </c>
      <c r="O250" s="210">
        <v>1871905.13</v>
      </c>
      <c r="P250" s="210">
        <v>1864078.78</v>
      </c>
      <c r="Q250" s="210">
        <v>1878314.93</v>
      </c>
      <c r="R250" s="210">
        <v>1883502.85</v>
      </c>
      <c r="S250" s="211">
        <f t="shared" si="61"/>
        <v>1841046.8220833335</v>
      </c>
      <c r="T250" s="188"/>
      <c r="U250" s="280"/>
      <c r="V250" s="214"/>
      <c r="W250" s="214"/>
      <c r="X250" s="216">
        <f t="shared" ref="X250:X266" si="66">+S250</f>
        <v>1841046.8220833335</v>
      </c>
      <c r="Y250" s="214"/>
      <c r="Z250" s="214"/>
      <c r="AA250" s="214"/>
      <c r="AB250" s="214">
        <f t="shared" ref="AB250:AB266" si="67">+S250</f>
        <v>1841046.8220833335</v>
      </c>
      <c r="AC250" s="217"/>
      <c r="AD250" s="266"/>
      <c r="AE250" s="217"/>
      <c r="AF250" s="215">
        <f t="shared" si="57"/>
        <v>0</v>
      </c>
    </row>
    <row r="251" spans="1:32">
      <c r="A251" s="325">
        <f t="shared" si="59"/>
        <v>238</v>
      </c>
      <c r="B251" s="208" t="s">
        <v>524</v>
      </c>
      <c r="C251" s="208" t="s">
        <v>218</v>
      </c>
      <c r="D251" s="208" t="s">
        <v>707</v>
      </c>
      <c r="E251" s="209" t="s">
        <v>708</v>
      </c>
      <c r="F251" s="210">
        <v>6038694.4900000002</v>
      </c>
      <c r="G251" s="210">
        <v>6064955.6500000004</v>
      </c>
      <c r="H251" s="210">
        <v>6082352.1299999999</v>
      </c>
      <c r="I251" s="210">
        <v>6420363.6900000004</v>
      </c>
      <c r="J251" s="210">
        <v>6572098.1799999997</v>
      </c>
      <c r="K251" s="210">
        <v>5651597.4699999997</v>
      </c>
      <c r="L251" s="210">
        <v>5791226.9500000002</v>
      </c>
      <c r="M251" s="210">
        <v>5875649.1399999997</v>
      </c>
      <c r="N251" s="210">
        <v>904757.700000001</v>
      </c>
      <c r="O251" s="210">
        <v>1878830.87</v>
      </c>
      <c r="P251" s="210">
        <v>2436647.81</v>
      </c>
      <c r="Q251" s="210">
        <v>2552903.35</v>
      </c>
      <c r="R251" s="210">
        <v>5432079.7599999998</v>
      </c>
      <c r="S251" s="211">
        <f t="shared" si="61"/>
        <v>4663897.5054166671</v>
      </c>
      <c r="T251" s="188"/>
      <c r="U251" s="280">
        <f>+S251</f>
        <v>4663897.5054166671</v>
      </c>
      <c r="V251" s="214"/>
      <c r="W251" s="214"/>
      <c r="X251" s="216"/>
      <c r="Y251" s="214"/>
      <c r="Z251" s="214"/>
      <c r="AA251" s="214"/>
      <c r="AB251" s="214"/>
      <c r="AC251" s="217"/>
      <c r="AD251" s="266">
        <f>+S251</f>
        <v>4663897.5054166671</v>
      </c>
      <c r="AE251" s="217"/>
      <c r="AF251" s="215">
        <f t="shared" si="57"/>
        <v>0</v>
      </c>
    </row>
    <row r="252" spans="1:32">
      <c r="A252" s="325">
        <f t="shared" si="59"/>
        <v>239</v>
      </c>
      <c r="B252" s="208" t="s">
        <v>524</v>
      </c>
      <c r="C252" s="208" t="s">
        <v>218</v>
      </c>
      <c r="D252" s="208" t="s">
        <v>709</v>
      </c>
      <c r="E252" s="209" t="s">
        <v>710</v>
      </c>
      <c r="F252" s="210">
        <v>0</v>
      </c>
      <c r="G252" s="210">
        <v>0</v>
      </c>
      <c r="H252" s="210">
        <v>0</v>
      </c>
      <c r="I252" s="210">
        <v>0</v>
      </c>
      <c r="J252" s="210">
        <v>0</v>
      </c>
      <c r="K252" s="210">
        <v>0</v>
      </c>
      <c r="L252" s="210">
        <v>0</v>
      </c>
      <c r="M252" s="210">
        <v>0</v>
      </c>
      <c r="N252" s="210">
        <v>5377825.54</v>
      </c>
      <c r="O252" s="210">
        <v>5332633.7300000004</v>
      </c>
      <c r="P252" s="210">
        <v>5287441.92</v>
      </c>
      <c r="Q252" s="210">
        <v>5242250.1100000003</v>
      </c>
      <c r="R252" s="210">
        <v>5197058.3</v>
      </c>
      <c r="S252" s="211">
        <f t="shared" si="61"/>
        <v>1986556.7041666666</v>
      </c>
      <c r="T252" s="188"/>
      <c r="U252" s="280">
        <f>+S252</f>
        <v>1986556.7041666666</v>
      </c>
      <c r="V252" s="214"/>
      <c r="W252" s="214"/>
      <c r="X252" s="216"/>
      <c r="Y252" s="214"/>
      <c r="Z252" s="214"/>
      <c r="AA252" s="214"/>
      <c r="AB252" s="214">
        <f>+X252</f>
        <v>0</v>
      </c>
      <c r="AC252" s="217"/>
      <c r="AD252" s="266">
        <f>+S252</f>
        <v>1986556.7041666666</v>
      </c>
      <c r="AE252" s="217"/>
      <c r="AF252" s="215">
        <f t="shared" si="57"/>
        <v>0</v>
      </c>
    </row>
    <row r="253" spans="1:32">
      <c r="A253" s="325">
        <f t="shared" si="59"/>
        <v>240</v>
      </c>
      <c r="B253" s="208" t="s">
        <v>522</v>
      </c>
      <c r="C253" s="208" t="s">
        <v>218</v>
      </c>
      <c r="D253" s="208" t="s">
        <v>711</v>
      </c>
      <c r="E253" s="209" t="s">
        <v>712</v>
      </c>
      <c r="F253" s="210">
        <v>125655.57</v>
      </c>
      <c r="G253" s="210">
        <v>117154.43</v>
      </c>
      <c r="H253" s="210">
        <v>111240.3</v>
      </c>
      <c r="I253" s="210">
        <v>103862.92</v>
      </c>
      <c r="J253" s="210">
        <v>98643.06</v>
      </c>
      <c r="K253" s="210">
        <v>95018.8</v>
      </c>
      <c r="L253" s="210">
        <v>92328.48</v>
      </c>
      <c r="M253" s="210">
        <v>90015.35</v>
      </c>
      <c r="N253" s="210">
        <v>87865.53</v>
      </c>
      <c r="O253" s="210">
        <v>85550.92</v>
      </c>
      <c r="P253" s="210">
        <v>82091.25</v>
      </c>
      <c r="Q253" s="210">
        <v>77766.16</v>
      </c>
      <c r="R253" s="210">
        <v>70723.14</v>
      </c>
      <c r="S253" s="211">
        <f t="shared" si="61"/>
        <v>94977.212916666685</v>
      </c>
      <c r="T253" s="188"/>
      <c r="U253" s="214"/>
      <c r="V253" s="214"/>
      <c r="W253" s="214"/>
      <c r="X253" s="216">
        <f t="shared" si="66"/>
        <v>94977.212916666685</v>
      </c>
      <c r="Y253" s="214"/>
      <c r="Z253" s="214"/>
      <c r="AA253" s="214"/>
      <c r="AB253" s="214">
        <f>+X253</f>
        <v>94977.212916666685</v>
      </c>
      <c r="AC253" s="217"/>
      <c r="AD253" s="266"/>
      <c r="AE253" s="217"/>
      <c r="AF253" s="215">
        <f t="shared" si="57"/>
        <v>0</v>
      </c>
    </row>
    <row r="254" spans="1:32">
      <c r="A254" s="325">
        <f t="shared" si="59"/>
        <v>241</v>
      </c>
      <c r="B254" s="208" t="s">
        <v>524</v>
      </c>
      <c r="C254" s="208" t="s">
        <v>265</v>
      </c>
      <c r="D254" s="208" t="s">
        <v>713</v>
      </c>
      <c r="E254" s="209" t="s">
        <v>714</v>
      </c>
      <c r="F254" s="210">
        <v>331911.34999999998</v>
      </c>
      <c r="G254" s="210">
        <v>0</v>
      </c>
      <c r="H254" s="210">
        <v>0</v>
      </c>
      <c r="I254" s="210">
        <v>0</v>
      </c>
      <c r="J254" s="210">
        <v>0</v>
      </c>
      <c r="K254" s="210">
        <v>0</v>
      </c>
      <c r="L254" s="210">
        <v>0</v>
      </c>
      <c r="M254" s="210">
        <v>0</v>
      </c>
      <c r="N254" s="210">
        <v>0</v>
      </c>
      <c r="O254" s="210">
        <v>0</v>
      </c>
      <c r="P254" s="210">
        <v>0</v>
      </c>
      <c r="Q254" s="210">
        <v>0</v>
      </c>
      <c r="R254" s="210">
        <v>0</v>
      </c>
      <c r="S254" s="211">
        <f t="shared" si="61"/>
        <v>13829.639583333332</v>
      </c>
      <c r="T254" s="188"/>
      <c r="U254" s="214"/>
      <c r="V254" s="214"/>
      <c r="W254" s="214"/>
      <c r="X254" s="216">
        <f t="shared" si="66"/>
        <v>13829.639583333332</v>
      </c>
      <c r="Y254" s="214"/>
      <c r="Z254" s="214"/>
      <c r="AA254" s="214"/>
      <c r="AB254" s="214">
        <f t="shared" ref="AB254:AB263" si="68">+X254</f>
        <v>13829.639583333332</v>
      </c>
      <c r="AC254" s="217"/>
      <c r="AD254" s="266"/>
      <c r="AE254" s="217"/>
      <c r="AF254" s="215">
        <f t="shared" si="57"/>
        <v>0</v>
      </c>
    </row>
    <row r="255" spans="1:32">
      <c r="A255" s="325">
        <f t="shared" si="59"/>
        <v>242</v>
      </c>
      <c r="B255" s="208" t="s">
        <v>524</v>
      </c>
      <c r="C255" s="208" t="s">
        <v>265</v>
      </c>
      <c r="D255" s="208" t="s">
        <v>715</v>
      </c>
      <c r="E255" s="209" t="s">
        <v>716</v>
      </c>
      <c r="F255" s="210">
        <v>113979.49</v>
      </c>
      <c r="G255" s="210">
        <v>0</v>
      </c>
      <c r="H255" s="210">
        <v>0</v>
      </c>
      <c r="I255" s="210">
        <v>0</v>
      </c>
      <c r="J255" s="210">
        <v>0</v>
      </c>
      <c r="K255" s="210">
        <v>0</v>
      </c>
      <c r="L255" s="210">
        <v>0</v>
      </c>
      <c r="M255" s="210">
        <v>0</v>
      </c>
      <c r="N255" s="210">
        <v>0</v>
      </c>
      <c r="O255" s="210">
        <v>0</v>
      </c>
      <c r="P255" s="210">
        <v>0</v>
      </c>
      <c r="Q255" s="210">
        <v>0</v>
      </c>
      <c r="R255" s="210">
        <v>0</v>
      </c>
      <c r="S255" s="211">
        <f t="shared" si="61"/>
        <v>4749.1454166666672</v>
      </c>
      <c r="T255" s="188"/>
      <c r="U255" s="214"/>
      <c r="V255" s="214"/>
      <c r="W255" s="214"/>
      <c r="X255" s="216">
        <f t="shared" si="66"/>
        <v>4749.1454166666672</v>
      </c>
      <c r="Y255" s="214"/>
      <c r="Z255" s="214"/>
      <c r="AA255" s="214"/>
      <c r="AB255" s="214">
        <f t="shared" si="68"/>
        <v>4749.1454166666672</v>
      </c>
      <c r="AC255" s="217"/>
      <c r="AD255" s="266"/>
      <c r="AE255" s="217"/>
      <c r="AF255" s="215">
        <f t="shared" si="57"/>
        <v>0</v>
      </c>
    </row>
    <row r="256" spans="1:32">
      <c r="A256" s="325">
        <f t="shared" si="59"/>
        <v>243</v>
      </c>
      <c r="B256" s="208" t="s">
        <v>524</v>
      </c>
      <c r="C256" s="208" t="s">
        <v>265</v>
      </c>
      <c r="D256" s="208" t="s">
        <v>696</v>
      </c>
      <c r="E256" s="209" t="s">
        <v>717</v>
      </c>
      <c r="F256" s="210">
        <v>976150.82</v>
      </c>
      <c r="G256" s="210">
        <v>0</v>
      </c>
      <c r="H256" s="210">
        <v>0</v>
      </c>
      <c r="I256" s="210">
        <v>0</v>
      </c>
      <c r="J256" s="210">
        <v>0</v>
      </c>
      <c r="K256" s="210">
        <v>0</v>
      </c>
      <c r="L256" s="210">
        <v>0</v>
      </c>
      <c r="M256" s="210">
        <v>0</v>
      </c>
      <c r="N256" s="210">
        <v>0</v>
      </c>
      <c r="O256" s="210">
        <v>0</v>
      </c>
      <c r="P256" s="210">
        <v>0</v>
      </c>
      <c r="Q256" s="210">
        <v>0</v>
      </c>
      <c r="R256" s="210">
        <v>0</v>
      </c>
      <c r="S256" s="211">
        <f t="shared" si="61"/>
        <v>40672.950833333329</v>
      </c>
      <c r="T256" s="188"/>
      <c r="U256" s="214"/>
      <c r="V256" s="214"/>
      <c r="W256" s="214"/>
      <c r="X256" s="216">
        <f t="shared" si="66"/>
        <v>40672.950833333329</v>
      </c>
      <c r="Y256" s="214"/>
      <c r="Z256" s="214"/>
      <c r="AA256" s="214"/>
      <c r="AB256" s="214">
        <f t="shared" si="68"/>
        <v>40672.950833333329</v>
      </c>
      <c r="AC256" s="217"/>
      <c r="AD256" s="266"/>
      <c r="AE256" s="217"/>
      <c r="AF256" s="215">
        <f t="shared" si="57"/>
        <v>0</v>
      </c>
    </row>
    <row r="257" spans="1:32">
      <c r="A257" s="325">
        <f t="shared" si="59"/>
        <v>244</v>
      </c>
      <c r="B257" s="208" t="s">
        <v>524</v>
      </c>
      <c r="C257" s="208" t="s">
        <v>265</v>
      </c>
      <c r="D257" s="208" t="s">
        <v>700</v>
      </c>
      <c r="E257" s="209" t="s">
        <v>718</v>
      </c>
      <c r="F257" s="210">
        <v>700519.26</v>
      </c>
      <c r="G257" s="210">
        <v>0</v>
      </c>
      <c r="H257" s="210">
        <v>0</v>
      </c>
      <c r="I257" s="210">
        <v>0</v>
      </c>
      <c r="J257" s="210">
        <v>0</v>
      </c>
      <c r="K257" s="210">
        <v>0</v>
      </c>
      <c r="L257" s="210">
        <v>0</v>
      </c>
      <c r="M257" s="210">
        <v>0</v>
      </c>
      <c r="N257" s="210">
        <v>0</v>
      </c>
      <c r="O257" s="210">
        <v>0</v>
      </c>
      <c r="P257" s="210">
        <v>0</v>
      </c>
      <c r="Q257" s="210">
        <v>0</v>
      </c>
      <c r="R257" s="210">
        <v>0</v>
      </c>
      <c r="S257" s="211">
        <f t="shared" si="61"/>
        <v>29188.302500000002</v>
      </c>
      <c r="T257" s="188"/>
      <c r="U257" s="214"/>
      <c r="V257" s="214"/>
      <c r="W257" s="214"/>
      <c r="X257" s="216">
        <f t="shared" si="66"/>
        <v>29188.302500000002</v>
      </c>
      <c r="Y257" s="214"/>
      <c r="Z257" s="214"/>
      <c r="AA257" s="214"/>
      <c r="AB257" s="214">
        <f t="shared" si="68"/>
        <v>29188.302500000002</v>
      </c>
      <c r="AC257" s="217"/>
      <c r="AD257" s="266"/>
      <c r="AE257" s="217"/>
      <c r="AF257" s="215">
        <f t="shared" si="57"/>
        <v>0</v>
      </c>
    </row>
    <row r="258" spans="1:32">
      <c r="A258" s="325">
        <f t="shared" si="59"/>
        <v>245</v>
      </c>
      <c r="B258" s="208" t="s">
        <v>522</v>
      </c>
      <c r="C258" s="208" t="s">
        <v>265</v>
      </c>
      <c r="D258" s="208" t="s">
        <v>719</v>
      </c>
      <c r="E258" s="209" t="s">
        <v>720</v>
      </c>
      <c r="F258" s="210">
        <v>-127054.48</v>
      </c>
      <c r="G258" s="210">
        <v>112599.89</v>
      </c>
      <c r="H258" s="210">
        <v>64307.17</v>
      </c>
      <c r="I258" s="210">
        <v>5704.35</v>
      </c>
      <c r="J258" s="210">
        <v>105521.48</v>
      </c>
      <c r="K258" s="210">
        <v>403722.96</v>
      </c>
      <c r="L258" s="210">
        <v>511191.86</v>
      </c>
      <c r="M258" s="210">
        <v>579615.27</v>
      </c>
      <c r="N258" s="210">
        <v>627784.15</v>
      </c>
      <c r="O258" s="210">
        <v>640100.43999999994</v>
      </c>
      <c r="P258" s="210">
        <v>698247.58</v>
      </c>
      <c r="Q258" s="210">
        <v>224362.23999999999</v>
      </c>
      <c r="R258" s="210">
        <v>643838.16</v>
      </c>
      <c r="S258" s="211">
        <f t="shared" si="61"/>
        <v>352629.10249999998</v>
      </c>
      <c r="T258" s="188"/>
      <c r="U258" s="214"/>
      <c r="V258" s="214"/>
      <c r="W258" s="214"/>
      <c r="X258" s="216">
        <f t="shared" si="66"/>
        <v>352629.10249999998</v>
      </c>
      <c r="Y258" s="214"/>
      <c r="Z258" s="214"/>
      <c r="AA258" s="214"/>
      <c r="AB258" s="214">
        <f t="shared" si="68"/>
        <v>352629.10249999998</v>
      </c>
      <c r="AC258" s="217"/>
      <c r="AD258" s="266"/>
      <c r="AE258" s="217"/>
      <c r="AF258" s="215">
        <f t="shared" si="57"/>
        <v>0</v>
      </c>
    </row>
    <row r="259" spans="1:32">
      <c r="A259" s="325">
        <f t="shared" si="59"/>
        <v>246</v>
      </c>
      <c r="B259" s="208" t="s">
        <v>522</v>
      </c>
      <c r="C259" s="208" t="s">
        <v>265</v>
      </c>
      <c r="D259" s="208" t="s">
        <v>721</v>
      </c>
      <c r="E259" s="209" t="s">
        <v>722</v>
      </c>
      <c r="F259" s="210">
        <v>-134381.76999999999</v>
      </c>
      <c r="G259" s="210">
        <v>-384479.74</v>
      </c>
      <c r="H259" s="210">
        <v>-207714.31</v>
      </c>
      <c r="I259" s="210">
        <v>-864763.28</v>
      </c>
      <c r="J259" s="210">
        <v>-1360079.25</v>
      </c>
      <c r="K259" s="210">
        <v>-1504989.27</v>
      </c>
      <c r="L259" s="210">
        <v>-1706939.14</v>
      </c>
      <c r="M259" s="210">
        <v>-1785092.34</v>
      </c>
      <c r="N259" s="210">
        <v>-1528441.42</v>
      </c>
      <c r="O259" s="210">
        <v>-1380726.1</v>
      </c>
      <c r="P259" s="210">
        <v>-1530780.52</v>
      </c>
      <c r="Q259" s="210">
        <v>193667.13</v>
      </c>
      <c r="R259" s="210">
        <v>-228902.82</v>
      </c>
      <c r="S259" s="211">
        <f t="shared" si="61"/>
        <v>-1020165.0445833332</v>
      </c>
      <c r="T259" s="188"/>
      <c r="U259" s="214"/>
      <c r="V259" s="214"/>
      <c r="W259" s="214"/>
      <c r="X259" s="216">
        <f t="shared" si="66"/>
        <v>-1020165.0445833332</v>
      </c>
      <c r="Y259" s="214"/>
      <c r="Z259" s="214"/>
      <c r="AA259" s="214"/>
      <c r="AB259" s="214">
        <f t="shared" si="68"/>
        <v>-1020165.0445833332</v>
      </c>
      <c r="AC259" s="217"/>
      <c r="AD259" s="266"/>
      <c r="AE259" s="217"/>
      <c r="AF259" s="215">
        <f t="shared" si="57"/>
        <v>0</v>
      </c>
    </row>
    <row r="260" spans="1:32">
      <c r="A260" s="325">
        <f t="shared" si="59"/>
        <v>247</v>
      </c>
      <c r="B260" s="208" t="s">
        <v>522</v>
      </c>
      <c r="C260" s="208" t="s">
        <v>265</v>
      </c>
      <c r="D260" s="208" t="s">
        <v>723</v>
      </c>
      <c r="E260" s="209" t="s">
        <v>724</v>
      </c>
      <c r="F260" s="210">
        <v>4059966.67</v>
      </c>
      <c r="G260" s="210">
        <v>3212318.44</v>
      </c>
      <c r="H260" s="210">
        <v>2505235.73</v>
      </c>
      <c r="I260" s="210">
        <v>2507308.9</v>
      </c>
      <c r="J260" s="210">
        <v>2418602.59</v>
      </c>
      <c r="K260" s="210">
        <v>1964038.5</v>
      </c>
      <c r="L260" s="210">
        <v>1892252.25</v>
      </c>
      <c r="M260" s="210">
        <v>1770213.93</v>
      </c>
      <c r="N260" s="210">
        <v>1346690.53</v>
      </c>
      <c r="O260" s="210">
        <v>1062416.03</v>
      </c>
      <c r="P260" s="210">
        <v>921734.44</v>
      </c>
      <c r="Q260" s="210">
        <v>624129.18000000005</v>
      </c>
      <c r="R260" s="210">
        <v>444461.68</v>
      </c>
      <c r="S260" s="211">
        <f t="shared" si="61"/>
        <v>1873096.2245833336</v>
      </c>
      <c r="T260" s="188"/>
      <c r="U260" s="214"/>
      <c r="V260" s="214"/>
      <c r="W260" s="214"/>
      <c r="X260" s="216">
        <f t="shared" si="66"/>
        <v>1873096.2245833336</v>
      </c>
      <c r="Y260" s="214"/>
      <c r="Z260" s="214"/>
      <c r="AA260" s="214"/>
      <c r="AB260" s="214">
        <f t="shared" si="68"/>
        <v>1873096.2245833336</v>
      </c>
      <c r="AC260" s="217"/>
      <c r="AD260" s="266"/>
      <c r="AE260" s="217"/>
      <c r="AF260" s="215">
        <f t="shared" si="57"/>
        <v>0</v>
      </c>
    </row>
    <row r="261" spans="1:32">
      <c r="A261" s="325">
        <f t="shared" si="59"/>
        <v>248</v>
      </c>
      <c r="B261" s="208" t="s">
        <v>522</v>
      </c>
      <c r="C261" s="208" t="s">
        <v>265</v>
      </c>
      <c r="D261" s="208" t="s">
        <v>725</v>
      </c>
      <c r="E261" s="209" t="s">
        <v>726</v>
      </c>
      <c r="F261" s="210">
        <v>-3798530.42</v>
      </c>
      <c r="G261" s="210">
        <v>-2940438.59</v>
      </c>
      <c r="H261" s="210">
        <v>-2361828.59</v>
      </c>
      <c r="I261" s="210">
        <v>-1648249.97</v>
      </c>
      <c r="J261" s="210">
        <v>-1164044.82</v>
      </c>
      <c r="K261" s="210">
        <v>-862772.19</v>
      </c>
      <c r="L261" s="210">
        <v>-696504.97</v>
      </c>
      <c r="M261" s="210">
        <v>-564736.86</v>
      </c>
      <c r="N261" s="210">
        <v>-446033.26</v>
      </c>
      <c r="O261" s="210">
        <v>-321790.37</v>
      </c>
      <c r="P261" s="210">
        <v>-89201.499999999898</v>
      </c>
      <c r="Q261" s="210">
        <v>-1042158.55</v>
      </c>
      <c r="R261" s="210">
        <v>-859397.02</v>
      </c>
      <c r="S261" s="211">
        <f t="shared" si="61"/>
        <v>-1205560.2825</v>
      </c>
      <c r="T261" s="188"/>
      <c r="U261" s="214"/>
      <c r="V261" s="214"/>
      <c r="W261" s="214"/>
      <c r="X261" s="216">
        <f t="shared" si="66"/>
        <v>-1205560.2825</v>
      </c>
      <c r="Y261" s="214"/>
      <c r="Z261" s="214"/>
      <c r="AA261" s="214"/>
      <c r="AB261" s="214">
        <f t="shared" si="68"/>
        <v>-1205560.2825</v>
      </c>
      <c r="AC261" s="217"/>
      <c r="AD261" s="266"/>
      <c r="AE261" s="217"/>
      <c r="AF261" s="215">
        <f t="shared" si="57"/>
        <v>0</v>
      </c>
    </row>
    <row r="262" spans="1:32">
      <c r="A262" s="325">
        <f t="shared" si="59"/>
        <v>249</v>
      </c>
      <c r="B262" s="208" t="s">
        <v>524</v>
      </c>
      <c r="C262" s="208" t="s">
        <v>265</v>
      </c>
      <c r="D262" s="208" t="s">
        <v>727</v>
      </c>
      <c r="E262" s="209" t="s">
        <v>728</v>
      </c>
      <c r="F262" s="210">
        <v>-5899262.8300000001</v>
      </c>
      <c r="G262" s="210">
        <v>-5665638.0599999996</v>
      </c>
      <c r="H262" s="210">
        <v>-6495911.1799999997</v>
      </c>
      <c r="I262" s="210">
        <v>-6967711.3200000003</v>
      </c>
      <c r="J262" s="210">
        <v>-7545664.8799999999</v>
      </c>
      <c r="K262" s="210">
        <v>-7027571.9299999997</v>
      </c>
      <c r="L262" s="210">
        <v>-7146164.71</v>
      </c>
      <c r="M262" s="210">
        <v>-7151359.0899999999</v>
      </c>
      <c r="N262" s="210">
        <v>-6729387.8300000001</v>
      </c>
      <c r="O262" s="210">
        <v>-6838631.5999999996</v>
      </c>
      <c r="P262" s="210">
        <v>-6565400.29</v>
      </c>
      <c r="Q262" s="210">
        <v>-93709.3200000012</v>
      </c>
      <c r="R262" s="210">
        <v>1013703.17</v>
      </c>
      <c r="S262" s="211">
        <f t="shared" si="61"/>
        <v>-5889160.8366666669</v>
      </c>
      <c r="T262" s="188"/>
      <c r="U262" s="214"/>
      <c r="V262" s="214"/>
      <c r="W262" s="214"/>
      <c r="X262" s="216">
        <f t="shared" si="66"/>
        <v>-5889160.8366666669</v>
      </c>
      <c r="Y262" s="214"/>
      <c r="Z262" s="214"/>
      <c r="AA262" s="214"/>
      <c r="AB262" s="214">
        <f t="shared" si="68"/>
        <v>-5889160.8366666669</v>
      </c>
      <c r="AC262" s="217"/>
      <c r="AD262" s="266"/>
      <c r="AE262" s="217"/>
      <c r="AF262" s="215">
        <f t="shared" si="57"/>
        <v>0</v>
      </c>
    </row>
    <row r="263" spans="1:32">
      <c r="A263" s="325">
        <f t="shared" si="59"/>
        <v>250</v>
      </c>
      <c r="B263" s="208" t="s">
        <v>524</v>
      </c>
      <c r="C263" s="208" t="s">
        <v>265</v>
      </c>
      <c r="D263" s="208" t="s">
        <v>729</v>
      </c>
      <c r="E263" s="209" t="s">
        <v>730</v>
      </c>
      <c r="F263" s="210">
        <v>2427759.54</v>
      </c>
      <c r="G263" s="210">
        <v>0</v>
      </c>
      <c r="H263" s="210">
        <v>0</v>
      </c>
      <c r="I263" s="210">
        <v>0</v>
      </c>
      <c r="J263" s="210">
        <v>0</v>
      </c>
      <c r="K263" s="210">
        <v>0</v>
      </c>
      <c r="L263" s="210">
        <v>0</v>
      </c>
      <c r="M263" s="210">
        <v>0</v>
      </c>
      <c r="N263" s="210">
        <v>0</v>
      </c>
      <c r="O263" s="210">
        <v>0</v>
      </c>
      <c r="P263" s="210">
        <v>0</v>
      </c>
      <c r="Q263" s="210">
        <v>0</v>
      </c>
      <c r="R263" s="210">
        <v>0</v>
      </c>
      <c r="S263" s="211">
        <f t="shared" si="61"/>
        <v>101156.64750000001</v>
      </c>
      <c r="T263" s="188"/>
      <c r="U263" s="214"/>
      <c r="V263" s="214"/>
      <c r="W263" s="214"/>
      <c r="X263" s="216">
        <f t="shared" si="66"/>
        <v>101156.64750000001</v>
      </c>
      <c r="Y263" s="214"/>
      <c r="Z263" s="214"/>
      <c r="AA263" s="214"/>
      <c r="AB263" s="214">
        <f t="shared" si="68"/>
        <v>101156.64750000001</v>
      </c>
      <c r="AC263" s="217"/>
      <c r="AD263" s="266"/>
      <c r="AE263" s="217"/>
      <c r="AF263" s="215">
        <f t="shared" si="57"/>
        <v>0</v>
      </c>
    </row>
    <row r="264" spans="1:32">
      <c r="A264" s="325">
        <f t="shared" si="59"/>
        <v>251</v>
      </c>
      <c r="B264" s="208" t="s">
        <v>524</v>
      </c>
      <c r="C264" s="208" t="s">
        <v>265</v>
      </c>
      <c r="D264" s="208" t="s">
        <v>707</v>
      </c>
      <c r="E264" s="209" t="s">
        <v>731</v>
      </c>
      <c r="F264" s="210">
        <v>1511249.09</v>
      </c>
      <c r="G264" s="210">
        <v>5791633.3700000001</v>
      </c>
      <c r="H264" s="210">
        <v>6596943.9699999997</v>
      </c>
      <c r="I264" s="210">
        <v>7038725.3099999996</v>
      </c>
      <c r="J264" s="210">
        <v>7592820.75</v>
      </c>
      <c r="K264" s="210">
        <v>7057777.9500000002</v>
      </c>
      <c r="L264" s="210">
        <v>7165590.7300000004</v>
      </c>
      <c r="M264" s="210">
        <v>7161984.4100000001</v>
      </c>
      <c r="N264" s="210">
        <v>6731976.25</v>
      </c>
      <c r="O264" s="210">
        <v>6834231.7400000002</v>
      </c>
      <c r="P264" s="210">
        <v>6546122.6100000003</v>
      </c>
      <c r="Q264" s="210">
        <v>6026089.79</v>
      </c>
      <c r="R264" s="210">
        <v>4075395.82</v>
      </c>
      <c r="S264" s="211">
        <f t="shared" si="61"/>
        <v>6444768.2779166671</v>
      </c>
      <c r="T264" s="188"/>
      <c r="U264" s="214"/>
      <c r="V264" s="214"/>
      <c r="W264" s="214"/>
      <c r="X264" s="216">
        <f t="shared" si="66"/>
        <v>6444768.2779166671</v>
      </c>
      <c r="Y264" s="214"/>
      <c r="Z264" s="214"/>
      <c r="AA264" s="214"/>
      <c r="AB264" s="214">
        <f t="shared" si="67"/>
        <v>6444768.2779166671</v>
      </c>
      <c r="AC264" s="217"/>
      <c r="AD264" s="266"/>
      <c r="AE264" s="217"/>
      <c r="AF264" s="215">
        <f t="shared" si="57"/>
        <v>0</v>
      </c>
    </row>
    <row r="265" spans="1:32">
      <c r="A265" s="325">
        <f t="shared" si="59"/>
        <v>252</v>
      </c>
      <c r="B265" s="208" t="s">
        <v>524</v>
      </c>
      <c r="C265" s="208" t="s">
        <v>265</v>
      </c>
      <c r="D265" s="208" t="s">
        <v>711</v>
      </c>
      <c r="E265" s="209" t="s">
        <v>732</v>
      </c>
      <c r="F265" s="210">
        <v>-162306.72</v>
      </c>
      <c r="G265" s="210">
        <v>-125995.31</v>
      </c>
      <c r="H265" s="210">
        <v>-101032.79</v>
      </c>
      <c r="I265" s="210">
        <v>-71013.990000000005</v>
      </c>
      <c r="J265" s="210">
        <v>-47155.87</v>
      </c>
      <c r="K265" s="210">
        <v>-30206.02</v>
      </c>
      <c r="L265" s="210">
        <v>-19426.02</v>
      </c>
      <c r="M265" s="210">
        <v>-10625.32</v>
      </c>
      <c r="N265" s="210">
        <v>-2588.42</v>
      </c>
      <c r="O265" s="210">
        <v>4399.8599999999997</v>
      </c>
      <c r="P265" s="210">
        <v>19277.68</v>
      </c>
      <c r="Q265" s="210">
        <v>-5932380.4699999997</v>
      </c>
      <c r="R265" s="210">
        <v>-5089098.99</v>
      </c>
      <c r="S265" s="211">
        <f t="shared" si="61"/>
        <v>-745204.12708333333</v>
      </c>
      <c r="T265" s="188"/>
      <c r="U265" s="214"/>
      <c r="V265" s="214"/>
      <c r="W265" s="214"/>
      <c r="X265" s="216">
        <f t="shared" si="66"/>
        <v>-745204.12708333333</v>
      </c>
      <c r="Y265" s="214"/>
      <c r="Z265" s="214"/>
      <c r="AA265" s="214"/>
      <c r="AB265" s="214">
        <f t="shared" si="67"/>
        <v>-745204.12708333333</v>
      </c>
      <c r="AC265" s="217"/>
      <c r="AD265" s="266"/>
      <c r="AE265" s="217"/>
      <c r="AF265" s="215">
        <f t="shared" si="57"/>
        <v>0</v>
      </c>
    </row>
    <row r="266" spans="1:32">
      <c r="A266" s="325">
        <f t="shared" si="59"/>
        <v>253</v>
      </c>
      <c r="B266" s="208" t="s">
        <v>494</v>
      </c>
      <c r="C266" s="208" t="s">
        <v>266</v>
      </c>
      <c r="D266" s="208" t="s">
        <v>222</v>
      </c>
      <c r="E266" s="209" t="s">
        <v>733</v>
      </c>
      <c r="F266" s="210">
        <v>4048837</v>
      </c>
      <c r="G266" s="210">
        <v>4048837</v>
      </c>
      <c r="H266" s="210">
        <v>4048837</v>
      </c>
      <c r="I266" s="210">
        <v>4048837</v>
      </c>
      <c r="J266" s="210">
        <v>4405213</v>
      </c>
      <c r="K266" s="210">
        <v>4405213</v>
      </c>
      <c r="L266" s="210">
        <v>4405213</v>
      </c>
      <c r="M266" s="210">
        <v>4405213</v>
      </c>
      <c r="N266" s="210">
        <v>4405213</v>
      </c>
      <c r="O266" s="210">
        <v>4405213</v>
      </c>
      <c r="P266" s="210">
        <v>4405213</v>
      </c>
      <c r="Q266" s="210">
        <v>4405213</v>
      </c>
      <c r="R266" s="210">
        <v>4405213</v>
      </c>
      <c r="S266" s="211">
        <f t="shared" si="61"/>
        <v>4301270</v>
      </c>
      <c r="T266" s="188"/>
      <c r="U266" s="214"/>
      <c r="V266" s="214"/>
      <c r="W266" s="214"/>
      <c r="X266" s="216">
        <f t="shared" si="66"/>
        <v>4301270</v>
      </c>
      <c r="Y266" s="214"/>
      <c r="Z266" s="214"/>
      <c r="AA266" s="214"/>
      <c r="AB266" s="214">
        <f t="shared" si="67"/>
        <v>4301270</v>
      </c>
      <c r="AC266" s="217"/>
      <c r="AD266" s="266"/>
      <c r="AE266" s="217"/>
      <c r="AF266" s="215">
        <f t="shared" si="57"/>
        <v>0</v>
      </c>
    </row>
    <row r="267" spans="1:32">
      <c r="A267" s="325">
        <f t="shared" si="59"/>
        <v>254</v>
      </c>
      <c r="B267" s="185"/>
      <c r="C267" s="185"/>
      <c r="D267" s="185"/>
      <c r="E267" s="209" t="s">
        <v>267</v>
      </c>
      <c r="F267" s="218">
        <f t="shared" ref="F267:S267" si="69">SUM(F210:F266)</f>
        <v>78608508.219999969</v>
      </c>
      <c r="G267" s="218">
        <f t="shared" si="69"/>
        <v>82958816.010000005</v>
      </c>
      <c r="H267" s="218">
        <f t="shared" si="69"/>
        <v>83117560.469999984</v>
      </c>
      <c r="I267" s="218">
        <f t="shared" si="69"/>
        <v>83407057.019999996</v>
      </c>
      <c r="J267" s="218">
        <f t="shared" si="69"/>
        <v>84194940.200000003</v>
      </c>
      <c r="K267" s="218">
        <f t="shared" si="69"/>
        <v>83887103.320000023</v>
      </c>
      <c r="L267" s="218">
        <f t="shared" si="69"/>
        <v>85047868.13000001</v>
      </c>
      <c r="M267" s="218">
        <f t="shared" si="69"/>
        <v>85638967.939999998</v>
      </c>
      <c r="N267" s="218">
        <f t="shared" si="69"/>
        <v>85995217.929999992</v>
      </c>
      <c r="O267" s="218">
        <f t="shared" si="69"/>
        <v>87356779.379999995</v>
      </c>
      <c r="P267" s="218">
        <f t="shared" si="69"/>
        <v>86818910.600000024</v>
      </c>
      <c r="Q267" s="218">
        <f t="shared" si="69"/>
        <v>86686917.339999989</v>
      </c>
      <c r="R267" s="218">
        <f t="shared" si="69"/>
        <v>90797163.850000009</v>
      </c>
      <c r="S267" s="219">
        <f t="shared" si="69"/>
        <v>84984414.53125</v>
      </c>
      <c r="T267" s="188"/>
      <c r="U267" s="214"/>
      <c r="V267" s="214"/>
      <c r="W267" s="214"/>
      <c r="X267" s="216"/>
      <c r="Y267" s="214"/>
      <c r="Z267" s="214"/>
      <c r="AA267" s="214"/>
      <c r="AB267" s="214"/>
      <c r="AC267" s="217"/>
      <c r="AD267" s="217"/>
      <c r="AE267" s="217"/>
      <c r="AF267" s="215">
        <f t="shared" si="57"/>
        <v>0</v>
      </c>
    </row>
    <row r="268" spans="1:32">
      <c r="A268" s="325">
        <f t="shared" si="59"/>
        <v>255</v>
      </c>
      <c r="B268" s="185"/>
      <c r="C268" s="185"/>
      <c r="D268" s="185"/>
      <c r="E268" s="237"/>
      <c r="F268" s="210"/>
      <c r="G268" s="274"/>
      <c r="H268" s="258"/>
      <c r="I268" s="258"/>
      <c r="J268" s="259"/>
      <c r="K268" s="260"/>
      <c r="L268" s="261"/>
      <c r="M268" s="262"/>
      <c r="N268" s="263"/>
      <c r="O268" s="229"/>
      <c r="P268" s="264"/>
      <c r="Q268" s="275"/>
      <c r="R268" s="210"/>
      <c r="S268" s="228"/>
      <c r="T268" s="188"/>
      <c r="U268" s="214"/>
      <c r="V268" s="214"/>
      <c r="W268" s="214"/>
      <c r="X268" s="216"/>
      <c r="Y268" s="214"/>
      <c r="Z268" s="214"/>
      <c r="AA268" s="214"/>
      <c r="AB268" s="214"/>
      <c r="AC268" s="217"/>
      <c r="AD268" s="217"/>
      <c r="AE268" s="217"/>
      <c r="AF268" s="215">
        <f t="shared" si="57"/>
        <v>0</v>
      </c>
    </row>
    <row r="269" spans="1:32">
      <c r="A269" s="325">
        <f t="shared" si="59"/>
        <v>256</v>
      </c>
      <c r="B269" s="208" t="s">
        <v>127</v>
      </c>
      <c r="C269" s="208" t="s">
        <v>268</v>
      </c>
      <c r="D269" s="208" t="s">
        <v>127</v>
      </c>
      <c r="E269" s="209" t="s">
        <v>269</v>
      </c>
      <c r="F269" s="210">
        <v>144114776.72</v>
      </c>
      <c r="G269" s="210">
        <v>21790189.309999999</v>
      </c>
      <c r="H269" s="210">
        <v>42147124.039999999</v>
      </c>
      <c r="I269" s="210">
        <v>58962425.490000002</v>
      </c>
      <c r="J269" s="210">
        <v>70342716.599999994</v>
      </c>
      <c r="K269" s="210">
        <v>75996700.909999996</v>
      </c>
      <c r="L269" s="210">
        <v>81176632.140000001</v>
      </c>
      <c r="M269" s="210">
        <v>85461812.150000006</v>
      </c>
      <c r="N269" s="210">
        <v>88067234.599999994</v>
      </c>
      <c r="O269" s="210">
        <v>93549872.980000004</v>
      </c>
      <c r="P269" s="210">
        <v>104197080.37</v>
      </c>
      <c r="Q269" s="210">
        <v>119701897.48999999</v>
      </c>
      <c r="R269" s="210">
        <v>139413148.13</v>
      </c>
      <c r="S269" s="211">
        <f>((F269+R269)+((G269+H269+I269+J269+K269+L269+M269+N269+O269+P269+Q269)*2))/24</f>
        <v>81929804.042083338</v>
      </c>
      <c r="T269" s="188"/>
      <c r="U269" s="214"/>
      <c r="V269" s="214"/>
      <c r="W269" s="214">
        <f t="shared" ref="W269:W272" si="70">+S269</f>
        <v>81929804.042083338</v>
      </c>
      <c r="X269" s="216"/>
      <c r="Y269" s="214"/>
      <c r="Z269" s="214"/>
      <c r="AA269" s="214"/>
      <c r="AB269" s="214"/>
      <c r="AC269" s="266">
        <f>+S269</f>
        <v>81929804.042083338</v>
      </c>
      <c r="AD269" s="217"/>
      <c r="AE269" s="217"/>
      <c r="AF269" s="215">
        <f t="shared" si="57"/>
        <v>0</v>
      </c>
    </row>
    <row r="270" spans="1:32">
      <c r="A270" s="325">
        <f t="shared" si="59"/>
        <v>257</v>
      </c>
      <c r="B270" s="208" t="s">
        <v>127</v>
      </c>
      <c r="C270" s="208" t="s">
        <v>270</v>
      </c>
      <c r="D270" s="208" t="s">
        <v>127</v>
      </c>
      <c r="E270" s="209" t="s">
        <v>271</v>
      </c>
      <c r="F270" s="210">
        <v>50276230.659999996</v>
      </c>
      <c r="G270" s="210">
        <v>5244374.67</v>
      </c>
      <c r="H270" s="210">
        <v>9620960.8900000006</v>
      </c>
      <c r="I270" s="210">
        <v>14511369.199999999</v>
      </c>
      <c r="J270" s="210">
        <v>18985259.670000002</v>
      </c>
      <c r="K270" s="210">
        <v>22808064.260000002</v>
      </c>
      <c r="L270" s="210">
        <v>26762282.68</v>
      </c>
      <c r="M270" s="210">
        <v>30771762.039999999</v>
      </c>
      <c r="N270" s="210">
        <v>35431844.210000001</v>
      </c>
      <c r="O270" s="210">
        <v>39749677.140000001</v>
      </c>
      <c r="P270" s="210">
        <v>44016316.68</v>
      </c>
      <c r="Q270" s="210">
        <v>48694380.310000002</v>
      </c>
      <c r="R270" s="210">
        <v>53526616.649999999</v>
      </c>
      <c r="S270" s="211">
        <f>((F270+R270)+((G270+H270+I270+J270+K270+L270+M270+N270+O270+P270+Q270)*2))/24</f>
        <v>29041476.283749998</v>
      </c>
      <c r="T270" s="188"/>
      <c r="U270" s="214"/>
      <c r="V270" s="214"/>
      <c r="W270" s="214">
        <f t="shared" si="70"/>
        <v>29041476.283749998</v>
      </c>
      <c r="X270" s="216"/>
      <c r="Y270" s="214"/>
      <c r="Z270" s="214"/>
      <c r="AA270" s="214"/>
      <c r="AB270" s="214"/>
      <c r="AC270" s="266">
        <f t="shared" ref="AC270:AC272" si="71">+S270</f>
        <v>29041476.283749998</v>
      </c>
      <c r="AD270" s="217"/>
      <c r="AE270" s="217"/>
      <c r="AF270" s="215">
        <f t="shared" ref="AF270:AF333" si="72">+U270+V270-AD270</f>
        <v>0</v>
      </c>
    </row>
    <row r="271" spans="1:32">
      <c r="A271" s="325">
        <f t="shared" si="59"/>
        <v>258</v>
      </c>
      <c r="B271" s="208" t="s">
        <v>127</v>
      </c>
      <c r="C271" s="208" t="s">
        <v>272</v>
      </c>
      <c r="D271" s="208" t="s">
        <v>273</v>
      </c>
      <c r="E271" s="209" t="s">
        <v>274</v>
      </c>
      <c r="F271" s="210">
        <v>0</v>
      </c>
      <c r="G271" s="210">
        <v>0</v>
      </c>
      <c r="H271" s="210">
        <v>0</v>
      </c>
      <c r="I271" s="210">
        <v>0</v>
      </c>
      <c r="J271" s="210">
        <v>0</v>
      </c>
      <c r="K271" s="210">
        <v>0</v>
      </c>
      <c r="L271" s="210">
        <v>0</v>
      </c>
      <c r="M271" s="210">
        <v>0</v>
      </c>
      <c r="N271" s="210">
        <v>0</v>
      </c>
      <c r="O271" s="210">
        <v>0</v>
      </c>
      <c r="P271" s="210">
        <v>0</v>
      </c>
      <c r="Q271" s="210">
        <v>0</v>
      </c>
      <c r="R271" s="210">
        <v>0</v>
      </c>
      <c r="S271" s="211">
        <f>((F271+R271)+((G271+H271+I271+J271+K271+L271+M271+N271+O271+P271+Q271)*2))/24</f>
        <v>0</v>
      </c>
      <c r="T271" s="188"/>
      <c r="U271" s="214"/>
      <c r="V271" s="214"/>
      <c r="W271" s="214">
        <f t="shared" si="70"/>
        <v>0</v>
      </c>
      <c r="X271" s="216"/>
      <c r="Y271" s="214"/>
      <c r="Z271" s="214"/>
      <c r="AA271" s="214"/>
      <c r="AB271" s="214"/>
      <c r="AC271" s="266">
        <f t="shared" si="71"/>
        <v>0</v>
      </c>
      <c r="AD271" s="217"/>
      <c r="AE271" s="217"/>
      <c r="AF271" s="215">
        <f t="shared" si="72"/>
        <v>0</v>
      </c>
    </row>
    <row r="272" spans="1:32">
      <c r="A272" s="325">
        <f t="shared" ref="A272:A335" si="73">+A271+1</f>
        <v>259</v>
      </c>
      <c r="B272" s="208" t="s">
        <v>127</v>
      </c>
      <c r="C272" s="208" t="s">
        <v>275</v>
      </c>
      <c r="D272" s="208" t="s">
        <v>127</v>
      </c>
      <c r="E272" s="209" t="s">
        <v>276</v>
      </c>
      <c r="F272" s="230">
        <v>7645195.1500000004</v>
      </c>
      <c r="G272" s="230">
        <v>662079.03</v>
      </c>
      <c r="H272" s="230">
        <v>1253795.29</v>
      </c>
      <c r="I272" s="230">
        <v>1941064.79</v>
      </c>
      <c r="J272" s="230">
        <v>2536308.91</v>
      </c>
      <c r="K272" s="230">
        <v>3169158.63</v>
      </c>
      <c r="L272" s="230">
        <v>3809101.68</v>
      </c>
      <c r="M272" s="230">
        <v>4398010.87</v>
      </c>
      <c r="N272" s="230">
        <v>5140319.42</v>
      </c>
      <c r="O272" s="230">
        <v>5809728.4299999997</v>
      </c>
      <c r="P272" s="230">
        <v>6622571.1200000001</v>
      </c>
      <c r="Q272" s="230">
        <v>7277178.5499999998</v>
      </c>
      <c r="R272" s="230">
        <v>8005145.8399999999</v>
      </c>
      <c r="S272" s="211">
        <f>((F272+R272)+((G272+H272+I272+J272+K272+L272+M272+N272+O272+P272+Q272)*2))/24</f>
        <v>4203707.2679166654</v>
      </c>
      <c r="T272" s="188"/>
      <c r="U272" s="214"/>
      <c r="V272" s="214"/>
      <c r="W272" s="214">
        <f t="shared" si="70"/>
        <v>4203707.2679166654</v>
      </c>
      <c r="X272" s="216"/>
      <c r="Y272" s="214"/>
      <c r="Z272" s="214"/>
      <c r="AA272" s="214"/>
      <c r="AB272" s="214"/>
      <c r="AC272" s="266">
        <f t="shared" si="71"/>
        <v>4203707.2679166654</v>
      </c>
      <c r="AD272" s="217"/>
      <c r="AE272" s="217"/>
      <c r="AF272" s="215">
        <f t="shared" si="72"/>
        <v>0</v>
      </c>
    </row>
    <row r="273" spans="1:32">
      <c r="A273" s="325">
        <f t="shared" si="73"/>
        <v>260</v>
      </c>
      <c r="B273" s="208"/>
      <c r="C273" s="208"/>
      <c r="D273" s="208"/>
      <c r="E273" s="209" t="s">
        <v>277</v>
      </c>
      <c r="F273" s="218">
        <f>SUM(F269:F272)</f>
        <v>202036202.53</v>
      </c>
      <c r="G273" s="218">
        <f t="shared" ref="G273:S273" si="74">SUM(G269:G272)</f>
        <v>27696643.009999998</v>
      </c>
      <c r="H273" s="218">
        <f t="shared" si="74"/>
        <v>53021880.219999999</v>
      </c>
      <c r="I273" s="218">
        <f t="shared" si="74"/>
        <v>75414859.480000004</v>
      </c>
      <c r="J273" s="218">
        <f t="shared" si="74"/>
        <v>91864285.179999992</v>
      </c>
      <c r="K273" s="218">
        <f t="shared" si="74"/>
        <v>101973923.8</v>
      </c>
      <c r="L273" s="218">
        <f t="shared" si="74"/>
        <v>111748016.5</v>
      </c>
      <c r="M273" s="218">
        <f t="shared" si="74"/>
        <v>120631585.06</v>
      </c>
      <c r="N273" s="218">
        <f t="shared" si="74"/>
        <v>128639398.23</v>
      </c>
      <c r="O273" s="218">
        <f t="shared" si="74"/>
        <v>139109278.55000001</v>
      </c>
      <c r="P273" s="218">
        <f t="shared" si="74"/>
        <v>154835968.17000002</v>
      </c>
      <c r="Q273" s="218">
        <f t="shared" si="74"/>
        <v>175673456.35000002</v>
      </c>
      <c r="R273" s="218">
        <f t="shared" si="74"/>
        <v>200944910.62</v>
      </c>
      <c r="S273" s="219">
        <f t="shared" si="74"/>
        <v>115174987.59375</v>
      </c>
      <c r="T273" s="188"/>
      <c r="U273" s="214"/>
      <c r="V273" s="214"/>
      <c r="W273" s="214"/>
      <c r="X273" s="216"/>
      <c r="Y273" s="214"/>
      <c r="Z273" s="214"/>
      <c r="AA273" s="214"/>
      <c r="AB273" s="214"/>
      <c r="AC273" s="217"/>
      <c r="AD273" s="217"/>
      <c r="AE273" s="217"/>
      <c r="AF273" s="215">
        <f t="shared" si="72"/>
        <v>0</v>
      </c>
    </row>
    <row r="274" spans="1:32" s="267" customFormat="1">
      <c r="A274" s="325">
        <f t="shared" si="73"/>
        <v>261</v>
      </c>
      <c r="B274" s="185"/>
      <c r="C274" s="185"/>
      <c r="D274" s="185"/>
      <c r="E274" s="237"/>
      <c r="F274" s="210"/>
      <c r="G274" s="274"/>
      <c r="H274" s="258"/>
      <c r="I274" s="258"/>
      <c r="J274" s="259"/>
      <c r="K274" s="260"/>
      <c r="L274" s="261"/>
      <c r="M274" s="262"/>
      <c r="N274" s="263"/>
      <c r="O274" s="229"/>
      <c r="P274" s="264"/>
      <c r="Q274" s="275"/>
      <c r="R274" s="210"/>
      <c r="S274" s="228"/>
      <c r="T274" s="185"/>
      <c r="U274" s="214"/>
      <c r="V274" s="214"/>
      <c r="W274" s="214"/>
      <c r="X274" s="216"/>
      <c r="Y274" s="214"/>
      <c r="Z274" s="214"/>
      <c r="AA274" s="214"/>
      <c r="AB274" s="214"/>
      <c r="AC274" s="217"/>
      <c r="AD274" s="217"/>
      <c r="AE274" s="217"/>
      <c r="AF274" s="215">
        <f t="shared" si="72"/>
        <v>0</v>
      </c>
    </row>
    <row r="275" spans="1:32" s="267" customFormat="1">
      <c r="A275" s="325">
        <f t="shared" si="73"/>
        <v>262</v>
      </c>
      <c r="B275" s="208" t="s">
        <v>522</v>
      </c>
      <c r="C275" s="208" t="s">
        <v>278</v>
      </c>
      <c r="D275" s="185"/>
      <c r="E275" s="209" t="s">
        <v>279</v>
      </c>
      <c r="F275" s="210">
        <v>0</v>
      </c>
      <c r="G275" s="210">
        <v>0</v>
      </c>
      <c r="H275" s="210">
        <v>0</v>
      </c>
      <c r="I275" s="210">
        <v>0</v>
      </c>
      <c r="J275" s="210">
        <v>0</v>
      </c>
      <c r="K275" s="210">
        <v>0</v>
      </c>
      <c r="L275" s="210">
        <v>0</v>
      </c>
      <c r="M275" s="210">
        <v>0</v>
      </c>
      <c r="N275" s="210">
        <v>0</v>
      </c>
      <c r="O275" s="210">
        <v>0</v>
      </c>
      <c r="P275" s="210">
        <v>0</v>
      </c>
      <c r="Q275" s="210">
        <v>0</v>
      </c>
      <c r="R275" s="210">
        <v>0</v>
      </c>
      <c r="S275" s="228">
        <f>((F275+R275)+((G275+H275+I275+J275+K275+L275+M275+N275+O275+P275+Q275)*2))/24</f>
        <v>0</v>
      </c>
      <c r="T275" s="185"/>
      <c r="U275" s="214"/>
      <c r="V275" s="214"/>
      <c r="W275" s="214">
        <f t="shared" ref="W275:W292" si="75">+S275</f>
        <v>0</v>
      </c>
      <c r="X275" s="216"/>
      <c r="Y275" s="214"/>
      <c r="Z275" s="214"/>
      <c r="AA275" s="214"/>
      <c r="AB275" s="214"/>
      <c r="AC275" s="266">
        <f t="shared" ref="AC275:AC292" si="76">+S275</f>
        <v>0</v>
      </c>
      <c r="AD275" s="217"/>
      <c r="AE275" s="217"/>
      <c r="AF275" s="215">
        <f t="shared" si="72"/>
        <v>0</v>
      </c>
    </row>
    <row r="276" spans="1:32" s="267" customFormat="1">
      <c r="A276" s="325">
        <f t="shared" si="73"/>
        <v>263</v>
      </c>
      <c r="B276" s="208" t="s">
        <v>524</v>
      </c>
      <c r="C276" s="208" t="s">
        <v>278</v>
      </c>
      <c r="D276" s="185"/>
      <c r="E276" s="209" t="s">
        <v>279</v>
      </c>
      <c r="F276" s="210">
        <v>0</v>
      </c>
      <c r="G276" s="210">
        <v>0</v>
      </c>
      <c r="H276" s="210">
        <v>0</v>
      </c>
      <c r="I276" s="210">
        <v>0</v>
      </c>
      <c r="J276" s="210">
        <v>0</v>
      </c>
      <c r="K276" s="210">
        <v>0</v>
      </c>
      <c r="L276" s="210">
        <v>0</v>
      </c>
      <c r="M276" s="210">
        <v>0</v>
      </c>
      <c r="N276" s="210">
        <v>0</v>
      </c>
      <c r="O276" s="210">
        <v>0</v>
      </c>
      <c r="P276" s="210">
        <v>0</v>
      </c>
      <c r="Q276" s="210">
        <v>0</v>
      </c>
      <c r="R276" s="210">
        <v>0</v>
      </c>
      <c r="S276" s="228">
        <f>((F276+R276)+((G276+H276+I276+J276+K276+L276+M276+N276+O276+P276+Q276)*2))/24</f>
        <v>0</v>
      </c>
      <c r="T276" s="185"/>
      <c r="U276" s="214"/>
      <c r="V276" s="214"/>
      <c r="W276" s="214">
        <f t="shared" si="75"/>
        <v>0</v>
      </c>
      <c r="X276" s="216"/>
      <c r="Y276" s="214"/>
      <c r="Z276" s="214"/>
      <c r="AA276" s="214"/>
      <c r="AB276" s="214"/>
      <c r="AC276" s="266">
        <f t="shared" si="76"/>
        <v>0</v>
      </c>
      <c r="AD276" s="217"/>
      <c r="AE276" s="217"/>
      <c r="AF276" s="215">
        <f t="shared" si="72"/>
        <v>0</v>
      </c>
    </row>
    <row r="277" spans="1:32" s="267" customFormat="1">
      <c r="A277" s="325">
        <f t="shared" si="73"/>
        <v>264</v>
      </c>
      <c r="B277" s="185"/>
      <c r="C277" s="185"/>
      <c r="D277" s="185"/>
      <c r="E277" s="237"/>
      <c r="F277" s="210"/>
      <c r="G277" s="274"/>
      <c r="H277" s="258"/>
      <c r="I277" s="258"/>
      <c r="J277" s="259"/>
      <c r="K277" s="260"/>
      <c r="L277" s="261"/>
      <c r="M277" s="262"/>
      <c r="N277" s="263"/>
      <c r="O277" s="229"/>
      <c r="P277" s="264"/>
      <c r="Q277" s="275"/>
      <c r="R277" s="210"/>
      <c r="S277" s="228"/>
      <c r="T277" s="185"/>
      <c r="U277" s="214"/>
      <c r="V277" s="214"/>
      <c r="W277" s="214">
        <f t="shared" si="75"/>
        <v>0</v>
      </c>
      <c r="X277" s="216"/>
      <c r="Y277" s="214"/>
      <c r="Z277" s="214"/>
      <c r="AA277" s="214"/>
      <c r="AB277" s="214"/>
      <c r="AC277" s="266">
        <f t="shared" si="76"/>
        <v>0</v>
      </c>
      <c r="AD277" s="217"/>
      <c r="AE277" s="217"/>
      <c r="AF277" s="215">
        <f t="shared" si="72"/>
        <v>0</v>
      </c>
    </row>
    <row r="278" spans="1:32" s="267" customFormat="1">
      <c r="A278" s="325">
        <f t="shared" si="73"/>
        <v>265</v>
      </c>
      <c r="B278" s="208" t="s">
        <v>522</v>
      </c>
      <c r="C278" s="208" t="s">
        <v>280</v>
      </c>
      <c r="D278" s="208" t="s">
        <v>734</v>
      </c>
      <c r="E278" s="209" t="s">
        <v>735</v>
      </c>
      <c r="F278" s="210">
        <v>191644.21</v>
      </c>
      <c r="G278" s="210">
        <v>16034.56</v>
      </c>
      <c r="H278" s="210">
        <v>32069.119999999999</v>
      </c>
      <c r="I278" s="210">
        <v>48144.67</v>
      </c>
      <c r="J278" s="210">
        <v>64220.19</v>
      </c>
      <c r="K278" s="210">
        <v>80295.710000000006</v>
      </c>
      <c r="L278" s="210">
        <v>96371.23</v>
      </c>
      <c r="M278" s="210">
        <v>112446.75</v>
      </c>
      <c r="N278" s="210">
        <v>128522.27</v>
      </c>
      <c r="O278" s="210">
        <v>144597.79</v>
      </c>
      <c r="P278" s="210">
        <v>160673.31</v>
      </c>
      <c r="Q278" s="210">
        <v>176748.83</v>
      </c>
      <c r="R278" s="210">
        <v>192824.35</v>
      </c>
      <c r="S278" s="211">
        <f>((F278+R278)+((G278+H278+I278+J278+K278+L278+M278+N278+O278+P278+Q278)*2))/24</f>
        <v>104363.22583333334</v>
      </c>
      <c r="T278" s="185"/>
      <c r="U278" s="214"/>
      <c r="V278" s="214"/>
      <c r="W278" s="214">
        <f t="shared" si="75"/>
        <v>104363.22583333334</v>
      </c>
      <c r="X278" s="216"/>
      <c r="Y278" s="214"/>
      <c r="Z278" s="214"/>
      <c r="AA278" s="214"/>
      <c r="AB278" s="214"/>
      <c r="AC278" s="266">
        <f t="shared" si="76"/>
        <v>104363.22583333334</v>
      </c>
      <c r="AD278" s="217"/>
      <c r="AE278" s="217"/>
      <c r="AF278" s="215">
        <f t="shared" si="72"/>
        <v>0</v>
      </c>
    </row>
    <row r="279" spans="1:32" s="267" customFormat="1">
      <c r="A279" s="325">
        <f t="shared" si="73"/>
        <v>266</v>
      </c>
      <c r="B279" s="208" t="s">
        <v>524</v>
      </c>
      <c r="C279" s="208" t="s">
        <v>280</v>
      </c>
      <c r="D279" s="208" t="s">
        <v>734</v>
      </c>
      <c r="E279" s="209" t="s">
        <v>736</v>
      </c>
      <c r="F279" s="210">
        <v>473580.63</v>
      </c>
      <c r="G279" s="210">
        <v>76703.429999999993</v>
      </c>
      <c r="H279" s="210">
        <v>133051.59</v>
      </c>
      <c r="I279" s="210">
        <v>197856.94</v>
      </c>
      <c r="J279" s="210">
        <v>225321.31</v>
      </c>
      <c r="K279" s="210">
        <v>256253.88</v>
      </c>
      <c r="L279" s="210">
        <v>277069.77</v>
      </c>
      <c r="M279" s="210">
        <v>295052.81</v>
      </c>
      <c r="N279" s="210">
        <v>312730.88</v>
      </c>
      <c r="O279" s="210">
        <v>330394.23</v>
      </c>
      <c r="P279" s="210">
        <v>355712.94</v>
      </c>
      <c r="Q279" s="210">
        <v>389023.6</v>
      </c>
      <c r="R279" s="210">
        <v>441440.08</v>
      </c>
      <c r="S279" s="211">
        <f t="shared" ref="S279:S291" si="77">((F279+R279)+((G279+H279+I279+J279+K279+L279+M279+N279+O279+P279+Q279)*2))/24</f>
        <v>275556.81124999997</v>
      </c>
      <c r="T279" s="185"/>
      <c r="U279" s="214"/>
      <c r="V279" s="214"/>
      <c r="W279" s="214">
        <f t="shared" si="75"/>
        <v>275556.81124999997</v>
      </c>
      <c r="X279" s="216"/>
      <c r="Y279" s="214"/>
      <c r="Z279" s="214"/>
      <c r="AA279" s="214"/>
      <c r="AB279" s="214"/>
      <c r="AC279" s="266">
        <f t="shared" si="76"/>
        <v>275556.81124999997</v>
      </c>
      <c r="AD279" s="217"/>
      <c r="AE279" s="217"/>
      <c r="AF279" s="215">
        <f t="shared" si="72"/>
        <v>0</v>
      </c>
    </row>
    <row r="280" spans="1:32" s="267" customFormat="1">
      <c r="A280" s="325">
        <f t="shared" si="73"/>
        <v>267</v>
      </c>
      <c r="B280" s="208" t="s">
        <v>524</v>
      </c>
      <c r="C280" s="208" t="s">
        <v>280</v>
      </c>
      <c r="D280" s="208" t="s">
        <v>198</v>
      </c>
      <c r="E280" s="209" t="s">
        <v>737</v>
      </c>
      <c r="F280" s="210">
        <v>10050925.689999999</v>
      </c>
      <c r="G280" s="210">
        <v>1721778.84</v>
      </c>
      <c r="H280" s="210">
        <v>2961931.99</v>
      </c>
      <c r="I280" s="210">
        <v>4379409.2300000004</v>
      </c>
      <c r="J280" s="210">
        <v>5369821.1399999997</v>
      </c>
      <c r="K280" s="210">
        <v>6005156.7999999998</v>
      </c>
      <c r="L280" s="210">
        <v>6418836.9100000001</v>
      </c>
      <c r="M280" s="210">
        <v>6773000.9900000002</v>
      </c>
      <c r="N280" s="210">
        <v>7116268.0499999998</v>
      </c>
      <c r="O280" s="210">
        <v>7449068.79</v>
      </c>
      <c r="P280" s="210">
        <v>7939639.3600000003</v>
      </c>
      <c r="Q280" s="210">
        <v>8631453.1099999994</v>
      </c>
      <c r="R280" s="210">
        <v>9826025.0600000005</v>
      </c>
      <c r="S280" s="211">
        <f t="shared" si="77"/>
        <v>6225403.3820833331</v>
      </c>
      <c r="T280" s="185"/>
      <c r="U280" s="214"/>
      <c r="V280" s="214"/>
      <c r="W280" s="214">
        <f t="shared" si="75"/>
        <v>6225403.3820833331</v>
      </c>
      <c r="X280" s="216"/>
      <c r="Y280" s="214"/>
      <c r="Z280" s="214"/>
      <c r="AA280" s="214"/>
      <c r="AB280" s="214"/>
      <c r="AC280" s="266">
        <f t="shared" si="76"/>
        <v>6225403.3820833331</v>
      </c>
      <c r="AD280" s="217"/>
      <c r="AE280" s="217"/>
      <c r="AF280" s="215">
        <f t="shared" si="72"/>
        <v>0</v>
      </c>
    </row>
    <row r="281" spans="1:32" s="267" customFormat="1">
      <c r="A281" s="325">
        <f t="shared" si="73"/>
        <v>268</v>
      </c>
      <c r="B281" s="208" t="s">
        <v>524</v>
      </c>
      <c r="C281" s="208" t="s">
        <v>280</v>
      </c>
      <c r="D281" s="208" t="s">
        <v>199</v>
      </c>
      <c r="E281" s="209" t="s">
        <v>738</v>
      </c>
      <c r="F281" s="210">
        <v>9000910.9199999999</v>
      </c>
      <c r="G281" s="210">
        <v>1265439.75</v>
      </c>
      <c r="H281" s="210">
        <v>2451600.96</v>
      </c>
      <c r="I281" s="210">
        <v>3451493.27</v>
      </c>
      <c r="J281" s="210">
        <v>4164721.85</v>
      </c>
      <c r="K281" s="210">
        <v>4572915.22</v>
      </c>
      <c r="L281" s="210">
        <v>4951671.29</v>
      </c>
      <c r="M281" s="210">
        <v>5291700.78</v>
      </c>
      <c r="N281" s="210">
        <v>5540237.2699999996</v>
      </c>
      <c r="O281" s="210">
        <v>5936580.6200000001</v>
      </c>
      <c r="P281" s="210">
        <v>6568266.7400000002</v>
      </c>
      <c r="Q281" s="210">
        <v>7458462.8200000003</v>
      </c>
      <c r="R281" s="210">
        <v>8579658.0999999996</v>
      </c>
      <c r="S281" s="211">
        <f t="shared" si="77"/>
        <v>5036947.9233333329</v>
      </c>
      <c r="T281" s="185"/>
      <c r="U281" s="214"/>
      <c r="V281" s="214"/>
      <c r="W281" s="214">
        <f t="shared" si="75"/>
        <v>5036947.9233333329</v>
      </c>
      <c r="X281" s="216"/>
      <c r="Y281" s="214"/>
      <c r="Z281" s="214"/>
      <c r="AA281" s="214"/>
      <c r="AB281" s="214"/>
      <c r="AC281" s="266">
        <f t="shared" si="76"/>
        <v>5036947.9233333329</v>
      </c>
      <c r="AD281" s="217"/>
      <c r="AE281" s="217"/>
      <c r="AF281" s="215">
        <f t="shared" si="72"/>
        <v>0</v>
      </c>
    </row>
    <row r="282" spans="1:32" s="267" customFormat="1">
      <c r="A282" s="325">
        <f t="shared" si="73"/>
        <v>269</v>
      </c>
      <c r="B282" s="208" t="s">
        <v>522</v>
      </c>
      <c r="C282" s="208" t="s">
        <v>280</v>
      </c>
      <c r="D282" s="268" t="s">
        <v>739</v>
      </c>
      <c r="E282" s="209" t="s">
        <v>740</v>
      </c>
      <c r="F282" s="210">
        <v>81572.55</v>
      </c>
      <c r="G282" s="210">
        <v>7343.64</v>
      </c>
      <c r="H282" s="210">
        <v>14687.28</v>
      </c>
      <c r="I282" s="210">
        <v>22030.92</v>
      </c>
      <c r="J282" s="210">
        <v>29374.560000000001</v>
      </c>
      <c r="K282" s="210">
        <v>36718.199999999997</v>
      </c>
      <c r="L282" s="210">
        <v>43615.82</v>
      </c>
      <c r="M282" s="210">
        <v>50513.4</v>
      </c>
      <c r="N282" s="210">
        <v>57410.98</v>
      </c>
      <c r="O282" s="210">
        <v>64308.56</v>
      </c>
      <c r="P282" s="210">
        <v>71206.14</v>
      </c>
      <c r="Q282" s="210">
        <v>78103.72</v>
      </c>
      <c r="R282" s="210">
        <v>85001.3</v>
      </c>
      <c r="S282" s="211">
        <f t="shared" si="77"/>
        <v>46550.012083333335</v>
      </c>
      <c r="T282" s="185"/>
      <c r="U282" s="214"/>
      <c r="V282" s="214"/>
      <c r="W282" s="214">
        <f t="shared" si="75"/>
        <v>46550.012083333335</v>
      </c>
      <c r="X282" s="216"/>
      <c r="Y282" s="214"/>
      <c r="Z282" s="214"/>
      <c r="AA282" s="214"/>
      <c r="AB282" s="214"/>
      <c r="AC282" s="266">
        <f t="shared" si="76"/>
        <v>46550.012083333335</v>
      </c>
      <c r="AD282" s="217"/>
      <c r="AE282" s="217"/>
      <c r="AF282" s="215">
        <f t="shared" si="72"/>
        <v>0</v>
      </c>
    </row>
    <row r="283" spans="1:32" s="267" customFormat="1">
      <c r="A283" s="325">
        <f t="shared" si="73"/>
        <v>270</v>
      </c>
      <c r="B283" s="208" t="s">
        <v>522</v>
      </c>
      <c r="C283" s="208" t="s">
        <v>280</v>
      </c>
      <c r="D283" s="268" t="s">
        <v>741</v>
      </c>
      <c r="E283" s="209" t="s">
        <v>742</v>
      </c>
      <c r="F283" s="210">
        <v>1574276.88</v>
      </c>
      <c r="G283" s="210">
        <v>207254.84</v>
      </c>
      <c r="H283" s="210">
        <v>394848.75</v>
      </c>
      <c r="I283" s="210">
        <v>567060.63</v>
      </c>
      <c r="J283" s="210">
        <v>681436.02</v>
      </c>
      <c r="K283" s="210">
        <v>745847.49</v>
      </c>
      <c r="L283" s="210">
        <v>799825.05</v>
      </c>
      <c r="M283" s="210">
        <v>844214.43</v>
      </c>
      <c r="N283" s="210">
        <v>873646.59</v>
      </c>
      <c r="O283" s="210">
        <v>929012.22</v>
      </c>
      <c r="P283" s="210">
        <v>1035573.13</v>
      </c>
      <c r="Q283" s="210">
        <v>1202265.6499999999</v>
      </c>
      <c r="R283" s="210">
        <v>1424187.05</v>
      </c>
      <c r="S283" s="211">
        <f t="shared" si="77"/>
        <v>815018.06374999986</v>
      </c>
      <c r="T283" s="185"/>
      <c r="U283" s="214"/>
      <c r="V283" s="214"/>
      <c r="W283" s="214">
        <f t="shared" si="75"/>
        <v>815018.06374999986</v>
      </c>
      <c r="X283" s="216"/>
      <c r="Y283" s="214"/>
      <c r="Z283" s="214"/>
      <c r="AA283" s="214"/>
      <c r="AB283" s="214"/>
      <c r="AC283" s="266">
        <f t="shared" si="76"/>
        <v>815018.06374999986</v>
      </c>
      <c r="AD283" s="217"/>
      <c r="AE283" s="217"/>
      <c r="AF283" s="215">
        <f t="shared" si="72"/>
        <v>0</v>
      </c>
    </row>
    <row r="284" spans="1:32" s="267" customFormat="1">
      <c r="A284" s="325">
        <f t="shared" si="73"/>
        <v>271</v>
      </c>
      <c r="B284" s="208" t="s">
        <v>524</v>
      </c>
      <c r="C284" s="208" t="s">
        <v>280</v>
      </c>
      <c r="D284" s="208" t="s">
        <v>741</v>
      </c>
      <c r="E284" s="209" t="s">
        <v>742</v>
      </c>
      <c r="F284" s="210">
        <v>117721.31</v>
      </c>
      <c r="G284" s="210">
        <v>33477.589999999997</v>
      </c>
      <c r="H284" s="210">
        <v>58924.93</v>
      </c>
      <c r="I284" s="210">
        <v>90500.61</v>
      </c>
      <c r="J284" s="210">
        <v>113126.71</v>
      </c>
      <c r="K284" s="210">
        <v>130160.74</v>
      </c>
      <c r="L284" s="210">
        <v>139688.99</v>
      </c>
      <c r="M284" s="210">
        <v>147975.31</v>
      </c>
      <c r="N284" s="210">
        <v>155068.54999999999</v>
      </c>
      <c r="O284" s="210">
        <v>161937.72</v>
      </c>
      <c r="P284" s="210">
        <v>171532.01</v>
      </c>
      <c r="Q284" s="210">
        <v>186152.77</v>
      </c>
      <c r="R284" s="210">
        <v>208767.15</v>
      </c>
      <c r="S284" s="211">
        <f t="shared" si="77"/>
        <v>129315.84666666668</v>
      </c>
      <c r="T284" s="185"/>
      <c r="U284" s="214"/>
      <c r="V284" s="214"/>
      <c r="W284" s="214">
        <f t="shared" si="75"/>
        <v>129315.84666666668</v>
      </c>
      <c r="X284" s="216"/>
      <c r="Y284" s="214"/>
      <c r="Z284" s="214"/>
      <c r="AA284" s="214"/>
      <c r="AB284" s="214"/>
      <c r="AC284" s="266">
        <f t="shared" si="76"/>
        <v>129315.84666666668</v>
      </c>
      <c r="AD284" s="217"/>
      <c r="AE284" s="217"/>
      <c r="AF284" s="215">
        <f t="shared" si="72"/>
        <v>0</v>
      </c>
    </row>
    <row r="285" spans="1:32" s="267" customFormat="1">
      <c r="A285" s="325">
        <f t="shared" si="73"/>
        <v>272</v>
      </c>
      <c r="B285" s="208" t="s">
        <v>522</v>
      </c>
      <c r="C285" s="208" t="s">
        <v>280</v>
      </c>
      <c r="D285" s="208" t="s">
        <v>743</v>
      </c>
      <c r="E285" s="209" t="s">
        <v>744</v>
      </c>
      <c r="F285" s="210">
        <v>1167768.6299999999</v>
      </c>
      <c r="G285" s="210">
        <v>195362.41</v>
      </c>
      <c r="H285" s="210">
        <v>328402.13</v>
      </c>
      <c r="I285" s="210">
        <v>491479</v>
      </c>
      <c r="J285" s="210">
        <v>603090.49</v>
      </c>
      <c r="K285" s="210">
        <v>676344.93</v>
      </c>
      <c r="L285" s="210">
        <v>719202.96</v>
      </c>
      <c r="M285" s="210">
        <v>754531.38</v>
      </c>
      <c r="N285" s="210">
        <v>787082.54</v>
      </c>
      <c r="O285" s="210">
        <v>820953.59999999998</v>
      </c>
      <c r="P285" s="210">
        <v>876482.38</v>
      </c>
      <c r="Q285" s="210">
        <v>959129.94</v>
      </c>
      <c r="R285" s="210">
        <v>1111049.94</v>
      </c>
      <c r="S285" s="211">
        <f t="shared" si="77"/>
        <v>695955.92041666666</v>
      </c>
      <c r="T285" s="185"/>
      <c r="U285" s="214"/>
      <c r="V285" s="214"/>
      <c r="W285" s="214">
        <f t="shared" si="75"/>
        <v>695955.92041666666</v>
      </c>
      <c r="X285" s="216"/>
      <c r="Y285" s="214"/>
      <c r="Z285" s="214"/>
      <c r="AA285" s="214"/>
      <c r="AB285" s="214"/>
      <c r="AC285" s="266">
        <f t="shared" si="76"/>
        <v>695955.92041666666</v>
      </c>
      <c r="AD285" s="217"/>
      <c r="AE285" s="217"/>
      <c r="AF285" s="215">
        <f t="shared" si="72"/>
        <v>0</v>
      </c>
    </row>
    <row r="286" spans="1:32" s="267" customFormat="1">
      <c r="A286" s="325">
        <f t="shared" si="73"/>
        <v>273</v>
      </c>
      <c r="B286" s="208" t="s">
        <v>494</v>
      </c>
      <c r="C286" s="208" t="s">
        <v>280</v>
      </c>
      <c r="D286" s="208" t="s">
        <v>745</v>
      </c>
      <c r="E286" s="209" t="s">
        <v>746</v>
      </c>
      <c r="F286" s="210">
        <v>272590.59000000003</v>
      </c>
      <c r="G286" s="210">
        <v>22989</v>
      </c>
      <c r="H286" s="210">
        <v>45978</v>
      </c>
      <c r="I286" s="210">
        <v>68967</v>
      </c>
      <c r="J286" s="210">
        <v>93394</v>
      </c>
      <c r="K286" s="210">
        <v>120497.49</v>
      </c>
      <c r="L286" s="210">
        <v>146770.73000000001</v>
      </c>
      <c r="M286" s="210">
        <v>173043.73</v>
      </c>
      <c r="N286" s="210">
        <v>179905.73</v>
      </c>
      <c r="O286" s="210">
        <v>203752.73</v>
      </c>
      <c r="P286" s="210">
        <v>227599.73</v>
      </c>
      <c r="Q286" s="210">
        <v>251446.73</v>
      </c>
      <c r="R286" s="210">
        <v>275293.73</v>
      </c>
      <c r="S286" s="211">
        <f t="shared" si="77"/>
        <v>150690.58583333332</v>
      </c>
      <c r="T286" s="185"/>
      <c r="U286" s="214"/>
      <c r="V286" s="214"/>
      <c r="W286" s="214">
        <f t="shared" si="75"/>
        <v>150690.58583333332</v>
      </c>
      <c r="X286" s="216"/>
      <c r="Y286" s="214"/>
      <c r="Z286" s="214"/>
      <c r="AA286" s="214"/>
      <c r="AB286" s="214"/>
      <c r="AC286" s="266">
        <f t="shared" si="76"/>
        <v>150690.58583333332</v>
      </c>
      <c r="AD286" s="217"/>
      <c r="AE286" s="217"/>
      <c r="AF286" s="215">
        <f t="shared" si="72"/>
        <v>0</v>
      </c>
    </row>
    <row r="287" spans="1:32" s="267" customFormat="1">
      <c r="A287" s="325">
        <f t="shared" si="73"/>
        <v>274</v>
      </c>
      <c r="B287" s="208" t="s">
        <v>522</v>
      </c>
      <c r="C287" s="208" t="s">
        <v>280</v>
      </c>
      <c r="D287" s="208" t="s">
        <v>745</v>
      </c>
      <c r="E287" s="209" t="s">
        <v>746</v>
      </c>
      <c r="F287" s="210">
        <v>1458277.32</v>
      </c>
      <c r="G287" s="210">
        <v>129057</v>
      </c>
      <c r="H287" s="210">
        <v>258114</v>
      </c>
      <c r="I287" s="210">
        <v>387171</v>
      </c>
      <c r="J287" s="210">
        <v>516228</v>
      </c>
      <c r="K287" s="210">
        <v>645285</v>
      </c>
      <c r="L287" s="210">
        <v>774342</v>
      </c>
      <c r="M287" s="210">
        <v>914662</v>
      </c>
      <c r="N287" s="210">
        <v>1054982</v>
      </c>
      <c r="O287" s="210">
        <v>1195302</v>
      </c>
      <c r="P287" s="210">
        <v>1335622</v>
      </c>
      <c r="Q287" s="210">
        <v>1476140.04</v>
      </c>
      <c r="R287" s="210">
        <v>1616657.04</v>
      </c>
      <c r="S287" s="211">
        <f>((F287+R287)+((G287+H287+I287+J287+K287+L287+M287+N287+O287+P287+Q287)*2))/24</f>
        <v>852031.0183333332</v>
      </c>
      <c r="T287" s="185"/>
      <c r="U287" s="214"/>
      <c r="V287" s="214"/>
      <c r="W287" s="214">
        <f t="shared" si="75"/>
        <v>852031.0183333332</v>
      </c>
      <c r="X287" s="216"/>
      <c r="Y287" s="214"/>
      <c r="Z287" s="214"/>
      <c r="AA287" s="214"/>
      <c r="AB287" s="214"/>
      <c r="AC287" s="266">
        <f t="shared" si="76"/>
        <v>852031.0183333332</v>
      </c>
      <c r="AD287" s="217"/>
      <c r="AE287" s="217"/>
      <c r="AF287" s="215">
        <f t="shared" si="72"/>
        <v>0</v>
      </c>
    </row>
    <row r="288" spans="1:32" s="267" customFormat="1">
      <c r="A288" s="325">
        <f t="shared" si="73"/>
        <v>275</v>
      </c>
      <c r="B288" s="208" t="s">
        <v>524</v>
      </c>
      <c r="C288" s="208" t="s">
        <v>280</v>
      </c>
      <c r="D288" s="208" t="s">
        <v>745</v>
      </c>
      <c r="E288" s="209" t="s">
        <v>746</v>
      </c>
      <c r="F288" s="210">
        <v>2406207.75</v>
      </c>
      <c r="G288" s="210">
        <v>214824</v>
      </c>
      <c r="H288" s="210">
        <v>429648</v>
      </c>
      <c r="I288" s="210">
        <v>644472</v>
      </c>
      <c r="J288" s="210">
        <v>872495</v>
      </c>
      <c r="K288" s="210">
        <v>1092155</v>
      </c>
      <c r="L288" s="210">
        <v>1305474.8899999999</v>
      </c>
      <c r="M288" s="210">
        <v>1518759.09</v>
      </c>
      <c r="N288" s="210">
        <v>1574468.09</v>
      </c>
      <c r="O288" s="210">
        <v>1768093.19</v>
      </c>
      <c r="P288" s="210">
        <v>1961515.16</v>
      </c>
      <c r="Q288" s="210">
        <v>2155133.16</v>
      </c>
      <c r="R288" s="210">
        <v>2348751.16</v>
      </c>
      <c r="S288" s="211">
        <f t="shared" si="77"/>
        <v>1326209.7529166667</v>
      </c>
      <c r="T288" s="185"/>
      <c r="U288" s="214"/>
      <c r="V288" s="214"/>
      <c r="W288" s="214">
        <f t="shared" si="75"/>
        <v>1326209.7529166667</v>
      </c>
      <c r="X288" s="216"/>
      <c r="Y288" s="214"/>
      <c r="Z288" s="214"/>
      <c r="AA288" s="214"/>
      <c r="AB288" s="214"/>
      <c r="AC288" s="266">
        <f t="shared" si="76"/>
        <v>1326209.7529166667</v>
      </c>
      <c r="AD288" s="217"/>
      <c r="AE288" s="217"/>
      <c r="AF288" s="215">
        <f t="shared" si="72"/>
        <v>0</v>
      </c>
    </row>
    <row r="289" spans="1:32" s="267" customFormat="1">
      <c r="A289" s="325">
        <f t="shared" si="73"/>
        <v>276</v>
      </c>
      <c r="B289" s="208" t="s">
        <v>494</v>
      </c>
      <c r="C289" s="208" t="s">
        <v>280</v>
      </c>
      <c r="D289" s="208" t="s">
        <v>747</v>
      </c>
      <c r="E289" s="209" t="s">
        <v>748</v>
      </c>
      <c r="F289" s="210">
        <v>993.6</v>
      </c>
      <c r="G289" s="210">
        <v>283.89</v>
      </c>
      <c r="H289" s="210">
        <v>321.83</v>
      </c>
      <c r="I289" s="210">
        <v>611.27</v>
      </c>
      <c r="J289" s="210">
        <v>919.59</v>
      </c>
      <c r="K289" s="210">
        <v>1764.06</v>
      </c>
      <c r="L289" s="210">
        <v>1785.22</v>
      </c>
      <c r="M289" s="210">
        <v>1785.22</v>
      </c>
      <c r="N289" s="210">
        <v>1785.22</v>
      </c>
      <c r="O289" s="210">
        <v>1785.22</v>
      </c>
      <c r="P289" s="210">
        <v>1785.22</v>
      </c>
      <c r="Q289" s="210">
        <v>1858.08</v>
      </c>
      <c r="R289" s="210">
        <v>2223.23</v>
      </c>
      <c r="S289" s="211">
        <f t="shared" si="77"/>
        <v>1357.769583333333</v>
      </c>
      <c r="T289" s="185"/>
      <c r="U289" s="214"/>
      <c r="V289" s="214"/>
      <c r="W289" s="214">
        <f t="shared" si="75"/>
        <v>1357.769583333333</v>
      </c>
      <c r="X289" s="216"/>
      <c r="Y289" s="214"/>
      <c r="Z289" s="214"/>
      <c r="AA289" s="214"/>
      <c r="AB289" s="214"/>
      <c r="AC289" s="266">
        <f t="shared" si="76"/>
        <v>1357.769583333333</v>
      </c>
      <c r="AD289" s="217"/>
      <c r="AE289" s="217"/>
      <c r="AF289" s="215">
        <f t="shared" si="72"/>
        <v>0</v>
      </c>
    </row>
    <row r="290" spans="1:32" s="267" customFormat="1">
      <c r="A290" s="325">
        <f t="shared" si="73"/>
        <v>277</v>
      </c>
      <c r="B290" s="208" t="s">
        <v>522</v>
      </c>
      <c r="C290" s="208" t="s">
        <v>280</v>
      </c>
      <c r="D290" s="208" t="s">
        <v>747</v>
      </c>
      <c r="E290" s="209" t="s">
        <v>748</v>
      </c>
      <c r="F290" s="210">
        <v>29229.57</v>
      </c>
      <c r="G290" s="210">
        <v>264.72000000000003</v>
      </c>
      <c r="H290" s="210">
        <v>751.59</v>
      </c>
      <c r="I290" s="210">
        <v>1063.97</v>
      </c>
      <c r="J290" s="210">
        <v>1591.66</v>
      </c>
      <c r="K290" s="210">
        <v>1933.52</v>
      </c>
      <c r="L290" s="210">
        <v>2311.75</v>
      </c>
      <c r="M290" s="210">
        <v>3643.57</v>
      </c>
      <c r="N290" s="210">
        <v>4250.1400000000003</v>
      </c>
      <c r="O290" s="210">
        <v>24844.639999999999</v>
      </c>
      <c r="P290" s="210">
        <v>25351.48</v>
      </c>
      <c r="Q290" s="210">
        <v>26056.49</v>
      </c>
      <c r="R290" s="210">
        <v>26450.98</v>
      </c>
      <c r="S290" s="211">
        <f t="shared" si="77"/>
        <v>9991.9837499999994</v>
      </c>
      <c r="T290" s="185"/>
      <c r="U290" s="214"/>
      <c r="V290" s="214"/>
      <c r="W290" s="214">
        <f t="shared" si="75"/>
        <v>9991.9837499999994</v>
      </c>
      <c r="X290" s="216"/>
      <c r="Y290" s="214"/>
      <c r="Z290" s="214"/>
      <c r="AA290" s="214"/>
      <c r="AB290" s="214"/>
      <c r="AC290" s="266">
        <f t="shared" si="76"/>
        <v>9991.9837499999994</v>
      </c>
      <c r="AD290" s="217"/>
      <c r="AE290" s="217"/>
      <c r="AF290" s="215">
        <f t="shared" si="72"/>
        <v>0</v>
      </c>
    </row>
    <row r="291" spans="1:32" s="267" customFormat="1">
      <c r="A291" s="325">
        <f t="shared" si="73"/>
        <v>278</v>
      </c>
      <c r="B291" s="208" t="s">
        <v>524</v>
      </c>
      <c r="C291" s="208" t="s">
        <v>280</v>
      </c>
      <c r="D291" s="208" t="s">
        <v>747</v>
      </c>
      <c r="E291" s="209" t="s">
        <v>748</v>
      </c>
      <c r="F291" s="210">
        <v>9156.3799999999992</v>
      </c>
      <c r="G291" s="210">
        <v>-797.11</v>
      </c>
      <c r="H291" s="210">
        <v>-673.76</v>
      </c>
      <c r="I291" s="210">
        <v>14873.58</v>
      </c>
      <c r="J291" s="210">
        <v>20785.689999999999</v>
      </c>
      <c r="K291" s="210">
        <v>22336.83</v>
      </c>
      <c r="L291" s="210">
        <v>23071.86</v>
      </c>
      <c r="M291" s="210">
        <v>23791.4</v>
      </c>
      <c r="N291" s="210">
        <v>33454.019999999997</v>
      </c>
      <c r="O291" s="210">
        <v>33591.9</v>
      </c>
      <c r="P291" s="210">
        <v>34194.379999999997</v>
      </c>
      <c r="Q291" s="210">
        <v>34421.81</v>
      </c>
      <c r="R291" s="210">
        <v>34335.31</v>
      </c>
      <c r="S291" s="211">
        <f t="shared" si="77"/>
        <v>21733.037083333333</v>
      </c>
      <c r="T291" s="185"/>
      <c r="U291" s="214"/>
      <c r="V291" s="214"/>
      <c r="W291" s="214">
        <f t="shared" si="75"/>
        <v>21733.037083333333</v>
      </c>
      <c r="X291" s="216"/>
      <c r="Y291" s="214"/>
      <c r="Z291" s="214"/>
      <c r="AA291" s="214"/>
      <c r="AB291" s="214"/>
      <c r="AC291" s="266">
        <f t="shared" si="76"/>
        <v>21733.037083333333</v>
      </c>
      <c r="AD291" s="217"/>
      <c r="AE291" s="217"/>
      <c r="AF291" s="215">
        <f t="shared" si="72"/>
        <v>0</v>
      </c>
    </row>
    <row r="292" spans="1:32" s="267" customFormat="1">
      <c r="A292" s="325">
        <f t="shared" si="73"/>
        <v>279</v>
      </c>
      <c r="B292" s="185" t="s">
        <v>127</v>
      </c>
      <c r="C292" s="185" t="s">
        <v>281</v>
      </c>
      <c r="D292" s="185" t="s">
        <v>127</v>
      </c>
      <c r="E292" s="209" t="s">
        <v>749</v>
      </c>
      <c r="F292" s="230">
        <v>2221137.12</v>
      </c>
      <c r="G292" s="230">
        <v>220730.39</v>
      </c>
      <c r="H292" s="230">
        <v>458372.11</v>
      </c>
      <c r="I292" s="230">
        <v>650749.69999999995</v>
      </c>
      <c r="J292" s="230">
        <v>835744.55</v>
      </c>
      <c r="K292" s="230">
        <v>1030779.05</v>
      </c>
      <c r="L292" s="230">
        <v>1218045.7</v>
      </c>
      <c r="M292" s="230">
        <v>1384451.07</v>
      </c>
      <c r="N292" s="230">
        <v>1590059.19</v>
      </c>
      <c r="O292" s="230">
        <v>1748289.82</v>
      </c>
      <c r="P292" s="230">
        <v>1925989.99</v>
      </c>
      <c r="Q292" s="230">
        <v>2099139.1</v>
      </c>
      <c r="R292" s="230">
        <v>2257640.98</v>
      </c>
      <c r="S292" s="211">
        <f>((F292+R292)+((G292+H292+I292+J292+K292+L292+M292+N292+O292+P292+Q292)*2))/24</f>
        <v>1283478.3099999998</v>
      </c>
      <c r="T292" s="185"/>
      <c r="U292" s="214"/>
      <c r="V292" s="214"/>
      <c r="W292" s="214">
        <f t="shared" si="75"/>
        <v>1283478.3099999998</v>
      </c>
      <c r="X292" s="216"/>
      <c r="Y292" s="214"/>
      <c r="Z292" s="214"/>
      <c r="AA292" s="214"/>
      <c r="AB292" s="214"/>
      <c r="AC292" s="266">
        <f t="shared" si="76"/>
        <v>1283478.3099999998</v>
      </c>
      <c r="AD292" s="217"/>
      <c r="AE292" s="217"/>
      <c r="AF292" s="215">
        <f t="shared" si="72"/>
        <v>0</v>
      </c>
    </row>
    <row r="293" spans="1:32" s="267" customFormat="1">
      <c r="A293" s="325">
        <f t="shared" si="73"/>
        <v>280</v>
      </c>
      <c r="B293" s="185"/>
      <c r="C293" s="185"/>
      <c r="D293" s="185"/>
      <c r="E293" s="237" t="s">
        <v>282</v>
      </c>
      <c r="F293" s="218">
        <f t="shared" ref="F293:S293" si="78">SUM(F278:F292)</f>
        <v>29055993.149999999</v>
      </c>
      <c r="G293" s="218">
        <f t="shared" si="78"/>
        <v>4110746.9500000007</v>
      </c>
      <c r="H293" s="218">
        <f t="shared" si="78"/>
        <v>7568028.5200000005</v>
      </c>
      <c r="I293" s="218">
        <f t="shared" si="78"/>
        <v>11015883.790000001</v>
      </c>
      <c r="J293" s="218">
        <f t="shared" si="78"/>
        <v>13592270.760000002</v>
      </c>
      <c r="K293" s="218">
        <f t="shared" si="78"/>
        <v>15418443.92</v>
      </c>
      <c r="L293" s="218">
        <f t="shared" si="78"/>
        <v>16918084.170000002</v>
      </c>
      <c r="M293" s="218">
        <f t="shared" si="78"/>
        <v>18289571.93</v>
      </c>
      <c r="N293" s="218">
        <f t="shared" si="78"/>
        <v>19409871.52</v>
      </c>
      <c r="O293" s="218">
        <f t="shared" si="78"/>
        <v>20812513.030000001</v>
      </c>
      <c r="P293" s="218">
        <f t="shared" si="78"/>
        <v>22691143.969999999</v>
      </c>
      <c r="Q293" s="218">
        <f t="shared" si="78"/>
        <v>25125535.849999998</v>
      </c>
      <c r="R293" s="218">
        <f t="shared" si="78"/>
        <v>28430305.460000001</v>
      </c>
      <c r="S293" s="219">
        <f t="shared" si="78"/>
        <v>16974603.642916668</v>
      </c>
      <c r="T293" s="185"/>
      <c r="U293" s="214"/>
      <c r="V293" s="214"/>
      <c r="W293" s="214"/>
      <c r="X293" s="216"/>
      <c r="Y293" s="214"/>
      <c r="Z293" s="214"/>
      <c r="AA293" s="214"/>
      <c r="AB293" s="214"/>
      <c r="AC293" s="217"/>
      <c r="AD293" s="217"/>
      <c r="AE293" s="217"/>
      <c r="AF293" s="215">
        <f t="shared" si="72"/>
        <v>0</v>
      </c>
    </row>
    <row r="294" spans="1:32">
      <c r="A294" s="325">
        <f t="shared" si="73"/>
        <v>281</v>
      </c>
      <c r="B294" s="185"/>
      <c r="C294" s="185"/>
      <c r="D294" s="185"/>
      <c r="E294" s="237"/>
      <c r="F294" s="210"/>
      <c r="G294" s="274"/>
      <c r="H294" s="258"/>
      <c r="I294" s="258"/>
      <c r="J294" s="259"/>
      <c r="K294" s="260"/>
      <c r="L294" s="261"/>
      <c r="M294" s="262"/>
      <c r="N294" s="263"/>
      <c r="O294" s="229"/>
      <c r="P294" s="264"/>
      <c r="Q294" s="275"/>
      <c r="R294" s="210"/>
      <c r="S294" s="228"/>
      <c r="T294" s="188"/>
      <c r="U294" s="214"/>
      <c r="V294" s="214"/>
      <c r="W294" s="214"/>
      <c r="X294" s="216"/>
      <c r="Y294" s="214"/>
      <c r="Z294" s="214"/>
      <c r="AA294" s="214"/>
      <c r="AB294" s="214"/>
      <c r="AC294" s="217"/>
      <c r="AD294" s="217"/>
      <c r="AE294" s="217"/>
      <c r="AF294" s="215">
        <f t="shared" si="72"/>
        <v>0</v>
      </c>
    </row>
    <row r="295" spans="1:32">
      <c r="A295" s="325">
        <f t="shared" si="73"/>
        <v>282</v>
      </c>
      <c r="B295" s="208" t="s">
        <v>494</v>
      </c>
      <c r="C295" s="208" t="s">
        <v>283</v>
      </c>
      <c r="D295" s="185"/>
      <c r="E295" s="209" t="s">
        <v>750</v>
      </c>
      <c r="F295" s="210">
        <v>24014068.280000001</v>
      </c>
      <c r="G295" s="210">
        <v>2110085.92</v>
      </c>
      <c r="H295" s="210">
        <v>4229201.8499999996</v>
      </c>
      <c r="I295" s="210">
        <v>6355417.0899999999</v>
      </c>
      <c r="J295" s="210">
        <v>8489935.3300000001</v>
      </c>
      <c r="K295" s="210">
        <v>10637381.52</v>
      </c>
      <c r="L295" s="210">
        <v>12799582.960000001</v>
      </c>
      <c r="M295" s="210">
        <v>14988069.859999999</v>
      </c>
      <c r="N295" s="210">
        <v>17192360</v>
      </c>
      <c r="O295" s="210">
        <v>19425118.199999999</v>
      </c>
      <c r="P295" s="210">
        <v>21687934.18</v>
      </c>
      <c r="Q295" s="210">
        <v>23984099.579999998</v>
      </c>
      <c r="R295" s="210">
        <v>26303412.609999999</v>
      </c>
      <c r="S295" s="228">
        <f>((F295+R295)+((G295+H295+I295+J295+K295+L295+M295+N295+O295+P295+Q295)*2))/24</f>
        <v>13921493.911250001</v>
      </c>
      <c r="T295" s="188"/>
      <c r="U295" s="214"/>
      <c r="V295" s="214"/>
      <c r="W295" s="214">
        <f t="shared" ref="W295:W297" si="79">+S295</f>
        <v>13921493.911250001</v>
      </c>
      <c r="X295" s="216"/>
      <c r="Y295" s="214"/>
      <c r="Z295" s="214"/>
      <c r="AA295" s="214"/>
      <c r="AB295" s="214"/>
      <c r="AC295" s="266">
        <f t="shared" ref="AC295:AC296" si="80">+S295</f>
        <v>13921493.911250001</v>
      </c>
      <c r="AD295" s="217"/>
      <c r="AE295" s="217"/>
      <c r="AF295" s="215">
        <f t="shared" si="72"/>
        <v>0</v>
      </c>
    </row>
    <row r="296" spans="1:32">
      <c r="A296" s="325">
        <f t="shared" si="73"/>
        <v>283</v>
      </c>
      <c r="B296" s="208" t="s">
        <v>494</v>
      </c>
      <c r="C296" s="208" t="s">
        <v>284</v>
      </c>
      <c r="D296" s="185"/>
      <c r="E296" s="209" t="s">
        <v>751</v>
      </c>
      <c r="F296" s="210">
        <v>3032663.23</v>
      </c>
      <c r="G296" s="210">
        <v>284802.90999999997</v>
      </c>
      <c r="H296" s="210">
        <v>569721.69999999995</v>
      </c>
      <c r="I296" s="210">
        <v>854751.9</v>
      </c>
      <c r="J296" s="210">
        <v>1139861.95</v>
      </c>
      <c r="K296" s="210">
        <v>1424808.91</v>
      </c>
      <c r="L296" s="210">
        <v>1709755.87</v>
      </c>
      <c r="M296" s="210">
        <v>1994920.73</v>
      </c>
      <c r="N296" s="210">
        <v>2280085.7999999998</v>
      </c>
      <c r="O296" s="210">
        <v>2565268.1800000002</v>
      </c>
      <c r="P296" s="210">
        <v>2850451.84</v>
      </c>
      <c r="Q296" s="210">
        <v>3135636.98</v>
      </c>
      <c r="R296" s="210">
        <v>3486360.4</v>
      </c>
      <c r="S296" s="228">
        <f>((F296+R296)+((G296+H296+I296+J296+K296+L296+M296+N296+O296+P296+Q296)*2))/24</f>
        <v>1839131.5487500001</v>
      </c>
      <c r="T296" s="188"/>
      <c r="U296" s="214"/>
      <c r="V296" s="214"/>
      <c r="W296" s="214">
        <f t="shared" si="79"/>
        <v>1839131.5487500001</v>
      </c>
      <c r="X296" s="216"/>
      <c r="Y296" s="214"/>
      <c r="Z296" s="214"/>
      <c r="AA296" s="214"/>
      <c r="AB296" s="214"/>
      <c r="AC296" s="266">
        <f t="shared" si="80"/>
        <v>1839131.5487500001</v>
      </c>
      <c r="AD296" s="217"/>
      <c r="AE296" s="217"/>
      <c r="AF296" s="215">
        <f t="shared" si="72"/>
        <v>0</v>
      </c>
    </row>
    <row r="297" spans="1:32">
      <c r="A297" s="325">
        <f t="shared" si="73"/>
        <v>284</v>
      </c>
      <c r="B297" s="208" t="s">
        <v>494</v>
      </c>
      <c r="C297" s="268" t="s">
        <v>285</v>
      </c>
      <c r="D297" s="185"/>
      <c r="E297" s="209" t="s">
        <v>752</v>
      </c>
      <c r="F297" s="230">
        <v>0</v>
      </c>
      <c r="G297" s="230">
        <v>0</v>
      </c>
      <c r="H297" s="230">
        <v>0</v>
      </c>
      <c r="I297" s="230">
        <v>0</v>
      </c>
      <c r="J297" s="230">
        <v>0</v>
      </c>
      <c r="K297" s="230">
        <v>0</v>
      </c>
      <c r="L297" s="230">
        <v>0</v>
      </c>
      <c r="M297" s="230">
        <v>0</v>
      </c>
      <c r="N297" s="230">
        <v>0</v>
      </c>
      <c r="O297" s="230">
        <v>0</v>
      </c>
      <c r="P297" s="230">
        <v>0</v>
      </c>
      <c r="Q297" s="230">
        <v>0</v>
      </c>
      <c r="R297" s="230">
        <v>0</v>
      </c>
      <c r="S297" s="228">
        <f>((F297+R297)+((G297+H297+I297+J297+K297+L297+M297+N297+O297+P297+Q297)*2))/24</f>
        <v>0</v>
      </c>
      <c r="T297" s="188"/>
      <c r="U297" s="214"/>
      <c r="V297" s="214"/>
      <c r="W297" s="214">
        <f t="shared" si="79"/>
        <v>0</v>
      </c>
      <c r="X297" s="216"/>
      <c r="Y297" s="214"/>
      <c r="Z297" s="214"/>
      <c r="AA297" s="214"/>
      <c r="AB297" s="214"/>
      <c r="AC297" s="266">
        <f>+S297</f>
        <v>0</v>
      </c>
      <c r="AD297" s="217"/>
      <c r="AE297" s="217"/>
      <c r="AF297" s="215">
        <f t="shared" si="72"/>
        <v>0</v>
      </c>
    </row>
    <row r="298" spans="1:32">
      <c r="A298" s="325">
        <f t="shared" si="73"/>
        <v>285</v>
      </c>
      <c r="B298" s="185"/>
      <c r="C298" s="185"/>
      <c r="D298" s="185"/>
      <c r="E298" s="209" t="s">
        <v>286</v>
      </c>
      <c r="F298" s="218">
        <f>SUM(F295:F297)</f>
        <v>27046731.510000002</v>
      </c>
      <c r="G298" s="218">
        <f t="shared" ref="G298:S298" si="81">SUM(G295:G297)</f>
        <v>2394888.83</v>
      </c>
      <c r="H298" s="218">
        <f t="shared" si="81"/>
        <v>4798923.55</v>
      </c>
      <c r="I298" s="218">
        <f t="shared" si="81"/>
        <v>7210168.9900000002</v>
      </c>
      <c r="J298" s="218">
        <f t="shared" si="81"/>
        <v>9629797.2799999993</v>
      </c>
      <c r="K298" s="218">
        <f t="shared" si="81"/>
        <v>12062190.43</v>
      </c>
      <c r="L298" s="218">
        <f t="shared" si="81"/>
        <v>14509338.830000002</v>
      </c>
      <c r="M298" s="218">
        <f t="shared" si="81"/>
        <v>16982990.59</v>
      </c>
      <c r="N298" s="218">
        <f t="shared" si="81"/>
        <v>19472445.800000001</v>
      </c>
      <c r="O298" s="218">
        <f t="shared" si="81"/>
        <v>21990386.379999999</v>
      </c>
      <c r="P298" s="218">
        <f t="shared" si="81"/>
        <v>24538386.02</v>
      </c>
      <c r="Q298" s="218">
        <f t="shared" si="81"/>
        <v>27119736.559999999</v>
      </c>
      <c r="R298" s="218">
        <f t="shared" si="81"/>
        <v>29789773.009999998</v>
      </c>
      <c r="S298" s="282">
        <f t="shared" si="81"/>
        <v>15760625.460000001</v>
      </c>
      <c r="T298" s="188"/>
      <c r="U298" s="214"/>
      <c r="V298" s="214"/>
      <c r="W298" s="214"/>
      <c r="X298" s="216"/>
      <c r="Y298" s="214"/>
      <c r="Z298" s="214"/>
      <c r="AA298" s="214"/>
      <c r="AB298" s="214"/>
      <c r="AC298" s="217"/>
      <c r="AD298" s="217"/>
      <c r="AE298" s="217"/>
      <c r="AF298" s="215">
        <f t="shared" si="72"/>
        <v>0</v>
      </c>
    </row>
    <row r="299" spans="1:32">
      <c r="A299" s="325">
        <f t="shared" si="73"/>
        <v>286</v>
      </c>
      <c r="B299" s="185"/>
      <c r="C299" s="185"/>
      <c r="D299" s="185"/>
      <c r="E299" s="237"/>
      <c r="F299" s="210"/>
      <c r="G299" s="274"/>
      <c r="H299" s="258"/>
      <c r="I299" s="258"/>
      <c r="J299" s="259"/>
      <c r="K299" s="260"/>
      <c r="L299" s="261"/>
      <c r="M299" s="262"/>
      <c r="N299" s="263"/>
      <c r="O299" s="229"/>
      <c r="P299" s="264"/>
      <c r="Q299" s="275"/>
      <c r="R299" s="210"/>
      <c r="S299" s="228"/>
      <c r="T299" s="188"/>
      <c r="U299" s="214"/>
      <c r="V299" s="214"/>
      <c r="W299" s="214"/>
      <c r="X299" s="216"/>
      <c r="Y299" s="214"/>
      <c r="Z299" s="214"/>
      <c r="AA299" s="214"/>
      <c r="AB299" s="214"/>
      <c r="AC299" s="217"/>
      <c r="AD299" s="217"/>
      <c r="AE299" s="217"/>
      <c r="AF299" s="215">
        <f t="shared" si="72"/>
        <v>0</v>
      </c>
    </row>
    <row r="300" spans="1:32">
      <c r="A300" s="325">
        <f t="shared" si="73"/>
        <v>287</v>
      </c>
      <c r="B300" s="208" t="s">
        <v>494</v>
      </c>
      <c r="C300" s="208" t="s">
        <v>287</v>
      </c>
      <c r="D300" s="185"/>
      <c r="E300" s="209" t="s">
        <v>288</v>
      </c>
      <c r="F300" s="210">
        <v>0</v>
      </c>
      <c r="G300" s="210">
        <v>0</v>
      </c>
      <c r="H300" s="210">
        <v>0</v>
      </c>
      <c r="I300" s="210">
        <v>0</v>
      </c>
      <c r="J300" s="210">
        <v>0</v>
      </c>
      <c r="K300" s="210">
        <v>0</v>
      </c>
      <c r="L300" s="210">
        <v>0</v>
      </c>
      <c r="M300" s="210">
        <v>0</v>
      </c>
      <c r="N300" s="210">
        <v>0</v>
      </c>
      <c r="O300" s="210">
        <v>0</v>
      </c>
      <c r="P300" s="210">
        <v>0</v>
      </c>
      <c r="Q300" s="210">
        <v>0</v>
      </c>
      <c r="R300" s="210">
        <v>0</v>
      </c>
      <c r="S300" s="211">
        <f>((F300+R300)+((G300+H300+I300+J300+K300+L300+M300+N300+O300+P300+Q300)*2))/24</f>
        <v>0</v>
      </c>
      <c r="T300" s="188"/>
      <c r="U300" s="214"/>
      <c r="V300" s="214"/>
      <c r="W300" s="214"/>
      <c r="X300" s="216"/>
      <c r="Y300" s="214"/>
      <c r="Z300" s="214"/>
      <c r="AA300" s="214"/>
      <c r="AB300" s="214"/>
      <c r="AC300" s="217"/>
      <c r="AD300" s="217"/>
      <c r="AE300" s="217"/>
      <c r="AF300" s="215">
        <f t="shared" si="72"/>
        <v>0</v>
      </c>
    </row>
    <row r="301" spans="1:32">
      <c r="A301" s="325">
        <f t="shared" si="73"/>
        <v>288</v>
      </c>
      <c r="B301" s="208" t="s">
        <v>494</v>
      </c>
      <c r="C301" s="208" t="s">
        <v>289</v>
      </c>
      <c r="D301" s="185"/>
      <c r="E301" s="209" t="s">
        <v>290</v>
      </c>
      <c r="F301" s="210">
        <v>11142249.390000001</v>
      </c>
      <c r="G301" s="210">
        <v>928402.29</v>
      </c>
      <c r="H301" s="210">
        <v>1856695.2</v>
      </c>
      <c r="I301" s="210">
        <v>2784988.12</v>
      </c>
      <c r="J301" s="210">
        <v>3713281.03</v>
      </c>
      <c r="K301" s="210">
        <v>4641552.08</v>
      </c>
      <c r="L301" s="210">
        <v>5569823.1299999999</v>
      </c>
      <c r="M301" s="210">
        <v>6498094.1699999999</v>
      </c>
      <c r="N301" s="210">
        <v>7426365.21</v>
      </c>
      <c r="O301" s="210">
        <v>8354636.2599999998</v>
      </c>
      <c r="P301" s="210">
        <v>9282907.2899999991</v>
      </c>
      <c r="Q301" s="210">
        <v>10211003.310000001</v>
      </c>
      <c r="R301" s="210">
        <v>11139099.369999999</v>
      </c>
      <c r="S301" s="211">
        <f>((F301+R301)+((G301+H301+I301+J301+K301+L301+M301+N301+O301+P301+Q301)*2))/24</f>
        <v>6034035.2058333335</v>
      </c>
      <c r="T301" s="188"/>
      <c r="U301" s="214"/>
      <c r="V301" s="214"/>
      <c r="W301" s="214">
        <f t="shared" ref="W301:W311" si="82">+S301</f>
        <v>6034035.2058333335</v>
      </c>
      <c r="X301" s="216"/>
      <c r="Y301" s="214"/>
      <c r="Z301" s="214"/>
      <c r="AA301" s="214"/>
      <c r="AB301" s="214"/>
      <c r="AC301" s="266">
        <f t="shared" ref="AC301:AC311" si="83">+S301</f>
        <v>6034035.2058333335</v>
      </c>
      <c r="AD301" s="217"/>
      <c r="AE301" s="217"/>
      <c r="AF301" s="215">
        <f t="shared" si="72"/>
        <v>0</v>
      </c>
    </row>
    <row r="302" spans="1:32">
      <c r="A302" s="325">
        <f t="shared" si="73"/>
        <v>289</v>
      </c>
      <c r="B302" s="208" t="s">
        <v>494</v>
      </c>
      <c r="C302" s="208" t="s">
        <v>289</v>
      </c>
      <c r="D302" s="208" t="s">
        <v>22</v>
      </c>
      <c r="E302" s="229" t="s">
        <v>291</v>
      </c>
      <c r="F302" s="210">
        <v>261191.14</v>
      </c>
      <c r="G302" s="210">
        <v>42333.91</v>
      </c>
      <c r="H302" s="210">
        <v>61985.96</v>
      </c>
      <c r="I302" s="210">
        <v>83051.03</v>
      </c>
      <c r="J302" s="210">
        <v>88985.27</v>
      </c>
      <c r="K302" s="210">
        <v>93618.16</v>
      </c>
      <c r="L302" s="210">
        <v>99620.89</v>
      </c>
      <c r="M302" s="210">
        <v>122364.04</v>
      </c>
      <c r="N302" s="210">
        <v>187132.93</v>
      </c>
      <c r="O302" s="210">
        <v>266875.86</v>
      </c>
      <c r="P302" s="210">
        <v>308847.27</v>
      </c>
      <c r="Q302" s="210">
        <v>392534.75</v>
      </c>
      <c r="R302" s="210">
        <v>548333.80000000005</v>
      </c>
      <c r="S302" s="211">
        <f>((F302+R302)+((G302+H302+I302+J302+K302+L302+M302+N302+O302+P302+Q302)*2))/24</f>
        <v>179342.71166666667</v>
      </c>
      <c r="T302" s="188"/>
      <c r="U302" s="214"/>
      <c r="V302" s="214"/>
      <c r="W302" s="214">
        <f t="shared" si="82"/>
        <v>179342.71166666667</v>
      </c>
      <c r="X302" s="216"/>
      <c r="Y302" s="214"/>
      <c r="Z302" s="214"/>
      <c r="AA302" s="214"/>
      <c r="AB302" s="214"/>
      <c r="AC302" s="266">
        <f t="shared" si="83"/>
        <v>179342.71166666667</v>
      </c>
      <c r="AD302" s="217"/>
      <c r="AE302" s="217"/>
      <c r="AF302" s="215">
        <f t="shared" si="72"/>
        <v>0</v>
      </c>
    </row>
    <row r="303" spans="1:32">
      <c r="A303" s="325">
        <f t="shared" si="73"/>
        <v>290</v>
      </c>
      <c r="B303" s="208" t="s">
        <v>494</v>
      </c>
      <c r="C303" s="208" t="s">
        <v>292</v>
      </c>
      <c r="D303" s="208" t="s">
        <v>137</v>
      </c>
      <c r="E303" s="209" t="s">
        <v>753</v>
      </c>
      <c r="F303" s="210">
        <v>85069.48</v>
      </c>
      <c r="G303" s="210">
        <v>8072.92</v>
      </c>
      <c r="H303" s="210">
        <v>15364.59</v>
      </c>
      <c r="I303" s="210">
        <v>23437.52</v>
      </c>
      <c r="J303" s="210">
        <v>31250.02</v>
      </c>
      <c r="K303" s="210">
        <v>39322.94</v>
      </c>
      <c r="L303" s="210">
        <v>47135.44</v>
      </c>
      <c r="M303" s="210">
        <v>55208.36</v>
      </c>
      <c r="N303" s="210">
        <v>63281.279999999999</v>
      </c>
      <c r="O303" s="210">
        <v>71093.789999999994</v>
      </c>
      <c r="P303" s="210">
        <v>79166.710000000006</v>
      </c>
      <c r="Q303" s="210">
        <v>86979.21</v>
      </c>
      <c r="R303" s="210">
        <v>95052.07</v>
      </c>
      <c r="S303" s="211">
        <f>((F303+R303)+((G303+H303+I303+J303+K303+L303+M303+N303+O303+P303+Q303)*2))/24</f>
        <v>50864.462916666664</v>
      </c>
      <c r="T303" s="188"/>
      <c r="U303" s="214"/>
      <c r="V303" s="214"/>
      <c r="W303" s="214">
        <f t="shared" si="82"/>
        <v>50864.462916666664</v>
      </c>
      <c r="X303" s="216"/>
      <c r="Y303" s="214"/>
      <c r="Z303" s="214"/>
      <c r="AA303" s="214"/>
      <c r="AB303" s="214"/>
      <c r="AC303" s="266">
        <f t="shared" si="83"/>
        <v>50864.462916666664</v>
      </c>
      <c r="AD303" s="217"/>
      <c r="AE303" s="217"/>
      <c r="AF303" s="215">
        <f t="shared" si="72"/>
        <v>0</v>
      </c>
    </row>
    <row r="304" spans="1:32">
      <c r="A304" s="325">
        <f t="shared" si="73"/>
        <v>291</v>
      </c>
      <c r="B304" s="208" t="s">
        <v>522</v>
      </c>
      <c r="C304" s="208" t="s">
        <v>292</v>
      </c>
      <c r="D304" s="208" t="s">
        <v>754</v>
      </c>
      <c r="E304" s="209" t="s">
        <v>755</v>
      </c>
      <c r="F304" s="210">
        <v>1654.56</v>
      </c>
      <c r="G304" s="210">
        <v>23.85</v>
      </c>
      <c r="H304" s="210">
        <v>76.52</v>
      </c>
      <c r="I304" s="210">
        <v>150.68</v>
      </c>
      <c r="J304" s="210">
        <v>248.8</v>
      </c>
      <c r="K304" s="210">
        <v>366.3</v>
      </c>
      <c r="L304" s="210">
        <v>524.48</v>
      </c>
      <c r="M304" s="210">
        <v>663.72</v>
      </c>
      <c r="N304" s="210">
        <v>886.31</v>
      </c>
      <c r="O304" s="210">
        <v>1088.95</v>
      </c>
      <c r="P304" s="210">
        <v>1379.47</v>
      </c>
      <c r="Q304" s="210">
        <v>1543.27</v>
      </c>
      <c r="R304" s="210">
        <v>3105.24</v>
      </c>
      <c r="S304" s="211">
        <f t="shared" ref="S304:S309" si="84">((F304+R304)+((G304+H304+I304+J304+K304+L304+M304+N304+O304+P304+Q304)*2))/24</f>
        <v>777.6875</v>
      </c>
      <c r="T304" s="188"/>
      <c r="U304" s="214"/>
      <c r="V304" s="214"/>
      <c r="W304" s="214">
        <f t="shared" si="82"/>
        <v>777.6875</v>
      </c>
      <c r="X304" s="216"/>
      <c r="Y304" s="214"/>
      <c r="Z304" s="214"/>
      <c r="AA304" s="214"/>
      <c r="AB304" s="214"/>
      <c r="AC304" s="266">
        <f t="shared" si="83"/>
        <v>777.6875</v>
      </c>
      <c r="AD304" s="217"/>
      <c r="AE304" s="217"/>
      <c r="AF304" s="215">
        <f t="shared" si="72"/>
        <v>0</v>
      </c>
    </row>
    <row r="305" spans="1:32">
      <c r="A305" s="325">
        <f t="shared" si="73"/>
        <v>292</v>
      </c>
      <c r="B305" s="208" t="s">
        <v>522</v>
      </c>
      <c r="C305" s="208" t="s">
        <v>292</v>
      </c>
      <c r="D305" s="208" t="s">
        <v>756</v>
      </c>
      <c r="E305" s="209" t="s">
        <v>757</v>
      </c>
      <c r="F305" s="210">
        <v>168887.29</v>
      </c>
      <c r="G305" s="210">
        <v>8389.86</v>
      </c>
      <c r="H305" s="210">
        <v>17240.2</v>
      </c>
      <c r="I305" s="210">
        <v>30002.5</v>
      </c>
      <c r="J305" s="210">
        <v>46646.75</v>
      </c>
      <c r="K305" s="210">
        <v>64650.63</v>
      </c>
      <c r="L305" s="210">
        <v>82674.87</v>
      </c>
      <c r="M305" s="210">
        <v>101522.38</v>
      </c>
      <c r="N305" s="210">
        <v>119460.57</v>
      </c>
      <c r="O305" s="210">
        <v>134014.20000000001</v>
      </c>
      <c r="P305" s="210">
        <v>149548.85</v>
      </c>
      <c r="Q305" s="210">
        <v>156077.73000000001</v>
      </c>
      <c r="R305" s="210">
        <v>156518.59</v>
      </c>
      <c r="S305" s="211">
        <f t="shared" si="84"/>
        <v>89410.956666666665</v>
      </c>
      <c r="T305" s="188"/>
      <c r="U305" s="214"/>
      <c r="V305" s="214"/>
      <c r="W305" s="214">
        <f t="shared" si="82"/>
        <v>89410.956666666665</v>
      </c>
      <c r="X305" s="216"/>
      <c r="Y305" s="214"/>
      <c r="Z305" s="214"/>
      <c r="AA305" s="214"/>
      <c r="AB305" s="214"/>
      <c r="AC305" s="266">
        <f t="shared" si="83"/>
        <v>89410.956666666665</v>
      </c>
      <c r="AD305" s="217"/>
      <c r="AE305" s="217"/>
      <c r="AF305" s="215">
        <f t="shared" si="72"/>
        <v>0</v>
      </c>
    </row>
    <row r="306" spans="1:32">
      <c r="A306" s="325">
        <f t="shared" si="73"/>
        <v>293</v>
      </c>
      <c r="B306" s="208" t="s">
        <v>522</v>
      </c>
      <c r="C306" s="208" t="s">
        <v>292</v>
      </c>
      <c r="D306" s="208" t="s">
        <v>758</v>
      </c>
      <c r="E306" s="209" t="s">
        <v>759</v>
      </c>
      <c r="F306" s="210">
        <v>179247.51</v>
      </c>
      <c r="G306" s="210">
        <v>4696.57</v>
      </c>
      <c r="H306" s="210">
        <v>7291.76</v>
      </c>
      <c r="I306" s="210">
        <v>8200.83</v>
      </c>
      <c r="J306" s="210">
        <v>12096.23</v>
      </c>
      <c r="K306" s="210">
        <v>17769.509999999998</v>
      </c>
      <c r="L306" s="210">
        <v>21844.14</v>
      </c>
      <c r="M306" s="210">
        <v>26395.13</v>
      </c>
      <c r="N306" s="210">
        <v>26395.13</v>
      </c>
      <c r="O306" s="210">
        <v>27405.49</v>
      </c>
      <c r="P306" s="210">
        <v>27405.49</v>
      </c>
      <c r="Q306" s="210">
        <v>39378.44</v>
      </c>
      <c r="R306" s="210">
        <v>39378.44</v>
      </c>
      <c r="S306" s="211">
        <f t="shared" si="84"/>
        <v>27349.307916666668</v>
      </c>
      <c r="T306" s="188"/>
      <c r="U306" s="214"/>
      <c r="V306" s="214"/>
      <c r="W306" s="214">
        <f t="shared" si="82"/>
        <v>27349.307916666668</v>
      </c>
      <c r="X306" s="216"/>
      <c r="Y306" s="214"/>
      <c r="Z306" s="214"/>
      <c r="AA306" s="214"/>
      <c r="AB306" s="214"/>
      <c r="AC306" s="266">
        <f t="shared" si="83"/>
        <v>27349.307916666668</v>
      </c>
      <c r="AD306" s="217"/>
      <c r="AE306" s="217"/>
      <c r="AF306" s="215">
        <f t="shared" si="72"/>
        <v>0</v>
      </c>
    </row>
    <row r="307" spans="1:32">
      <c r="A307" s="325">
        <f t="shared" si="73"/>
        <v>294</v>
      </c>
      <c r="B307" s="208" t="s">
        <v>524</v>
      </c>
      <c r="C307" s="208" t="s">
        <v>292</v>
      </c>
      <c r="D307" s="208" t="s">
        <v>754</v>
      </c>
      <c r="E307" s="209" t="s">
        <v>755</v>
      </c>
      <c r="F307" s="210">
        <v>4905.9799999999996</v>
      </c>
      <c r="G307" s="210">
        <v>78.69</v>
      </c>
      <c r="H307" s="210">
        <v>254.3</v>
      </c>
      <c r="I307" s="210">
        <v>584.65</v>
      </c>
      <c r="J307" s="210">
        <v>897.67</v>
      </c>
      <c r="K307" s="210">
        <v>1561.51</v>
      </c>
      <c r="L307" s="210">
        <v>2092</v>
      </c>
      <c r="M307" s="210">
        <v>2748.54</v>
      </c>
      <c r="N307" s="210">
        <v>3548.58</v>
      </c>
      <c r="O307" s="210">
        <v>4157.6400000000003</v>
      </c>
      <c r="P307" s="210">
        <v>5079.43</v>
      </c>
      <c r="Q307" s="210">
        <v>5759.62</v>
      </c>
      <c r="R307" s="210">
        <v>12321.35</v>
      </c>
      <c r="S307" s="211">
        <f t="shared" si="84"/>
        <v>2948.0245833333333</v>
      </c>
      <c r="T307" s="188"/>
      <c r="U307" s="214"/>
      <c r="V307" s="214"/>
      <c r="W307" s="214">
        <f t="shared" si="82"/>
        <v>2948.0245833333333</v>
      </c>
      <c r="X307" s="216"/>
      <c r="Y307" s="214"/>
      <c r="Z307" s="214"/>
      <c r="AA307" s="214"/>
      <c r="AB307" s="214"/>
      <c r="AC307" s="266">
        <f t="shared" si="83"/>
        <v>2948.0245833333333</v>
      </c>
      <c r="AD307" s="217"/>
      <c r="AE307" s="217"/>
      <c r="AF307" s="215">
        <f t="shared" si="72"/>
        <v>0</v>
      </c>
    </row>
    <row r="308" spans="1:32">
      <c r="A308" s="325">
        <f t="shared" si="73"/>
        <v>295</v>
      </c>
      <c r="B308" s="208" t="s">
        <v>524</v>
      </c>
      <c r="C308" s="208" t="s">
        <v>292</v>
      </c>
      <c r="D308" s="208" t="s">
        <v>756</v>
      </c>
      <c r="E308" s="209" t="s">
        <v>757</v>
      </c>
      <c r="F308" s="210">
        <v>1058.1500000000001</v>
      </c>
      <c r="G308" s="210">
        <v>0</v>
      </c>
      <c r="H308" s="210">
        <v>0</v>
      </c>
      <c r="I308" s="210">
        <v>0</v>
      </c>
      <c r="J308" s="210">
        <v>0</v>
      </c>
      <c r="K308" s="210">
        <v>0</v>
      </c>
      <c r="L308" s="210">
        <v>0</v>
      </c>
      <c r="M308" s="210">
        <v>0</v>
      </c>
      <c r="N308" s="210">
        <v>0</v>
      </c>
      <c r="O308" s="210">
        <v>0</v>
      </c>
      <c r="P308" s="210">
        <v>0</v>
      </c>
      <c r="Q308" s="210">
        <v>0</v>
      </c>
      <c r="R308" s="210">
        <v>0</v>
      </c>
      <c r="S308" s="211">
        <f t="shared" si="84"/>
        <v>44.089583333333337</v>
      </c>
      <c r="T308" s="188"/>
      <c r="U308" s="214"/>
      <c r="V308" s="214"/>
      <c r="W308" s="214">
        <f t="shared" si="82"/>
        <v>44.089583333333337</v>
      </c>
      <c r="X308" s="216"/>
      <c r="Y308" s="214"/>
      <c r="Z308" s="214"/>
      <c r="AA308" s="214"/>
      <c r="AB308" s="214"/>
      <c r="AC308" s="266">
        <f t="shared" si="83"/>
        <v>44.089583333333337</v>
      </c>
      <c r="AD308" s="217"/>
      <c r="AE308" s="217"/>
      <c r="AF308" s="215">
        <f t="shared" si="72"/>
        <v>0</v>
      </c>
    </row>
    <row r="309" spans="1:32">
      <c r="A309" s="325">
        <f t="shared" si="73"/>
        <v>296</v>
      </c>
      <c r="B309" s="208" t="s">
        <v>524</v>
      </c>
      <c r="C309" s="208" t="s">
        <v>292</v>
      </c>
      <c r="D309" s="208" t="s">
        <v>758</v>
      </c>
      <c r="E309" s="209" t="s">
        <v>759</v>
      </c>
      <c r="F309" s="210">
        <v>64353.77</v>
      </c>
      <c r="G309" s="210">
        <v>5457.45</v>
      </c>
      <c r="H309" s="210">
        <v>10373.77</v>
      </c>
      <c r="I309" s="210">
        <v>18287.18</v>
      </c>
      <c r="J309" s="210">
        <v>27787.22</v>
      </c>
      <c r="K309" s="210">
        <v>38874.339999999997</v>
      </c>
      <c r="L309" s="210">
        <v>45487.45</v>
      </c>
      <c r="M309" s="210">
        <v>50544.39</v>
      </c>
      <c r="N309" s="210">
        <v>53464.6</v>
      </c>
      <c r="O309" s="210">
        <v>53464.6</v>
      </c>
      <c r="P309" s="210">
        <v>53464.6</v>
      </c>
      <c r="Q309" s="210">
        <v>53464.6</v>
      </c>
      <c r="R309" s="210">
        <v>53464.6</v>
      </c>
      <c r="S309" s="211">
        <f t="shared" si="84"/>
        <v>39131.61541666666</v>
      </c>
      <c r="T309" s="188"/>
      <c r="U309" s="214"/>
      <c r="V309" s="214"/>
      <c r="W309" s="214">
        <f t="shared" si="82"/>
        <v>39131.61541666666</v>
      </c>
      <c r="X309" s="216"/>
      <c r="Y309" s="214"/>
      <c r="Z309" s="214"/>
      <c r="AA309" s="214"/>
      <c r="AB309" s="214"/>
      <c r="AC309" s="266">
        <f t="shared" si="83"/>
        <v>39131.61541666666</v>
      </c>
      <c r="AD309" s="217"/>
      <c r="AE309" s="217"/>
      <c r="AF309" s="215">
        <f t="shared" si="72"/>
        <v>0</v>
      </c>
    </row>
    <row r="310" spans="1:32">
      <c r="A310" s="325">
        <f t="shared" si="73"/>
        <v>297</v>
      </c>
      <c r="B310" s="208" t="s">
        <v>494</v>
      </c>
      <c r="C310" s="208" t="s">
        <v>293</v>
      </c>
      <c r="D310" s="185"/>
      <c r="E310" s="209" t="s">
        <v>294</v>
      </c>
      <c r="F310" s="210">
        <v>454448.18</v>
      </c>
      <c r="G310" s="210">
        <v>16476.89</v>
      </c>
      <c r="H310" s="210">
        <v>33874.15</v>
      </c>
      <c r="I310" s="210">
        <v>50346.5</v>
      </c>
      <c r="J310" s="210">
        <v>66818.850000000006</v>
      </c>
      <c r="K310" s="210">
        <v>83472.56</v>
      </c>
      <c r="L310" s="210">
        <v>99944.01</v>
      </c>
      <c r="M310" s="210">
        <v>116415.46</v>
      </c>
      <c r="N310" s="210">
        <v>132886.91</v>
      </c>
      <c r="O310" s="210">
        <v>149358.35999999999</v>
      </c>
      <c r="P310" s="210">
        <v>165829.81</v>
      </c>
      <c r="Q310" s="210">
        <v>183708.56</v>
      </c>
      <c r="R310" s="210">
        <v>200172.75</v>
      </c>
      <c r="S310" s="211">
        <f>((F310+R310)+((G310+H310+I310+J310+K310+L310+M310+N310+O310+P310+Q310)*2))/24</f>
        <v>118870.21041666665</v>
      </c>
      <c r="T310" s="188"/>
      <c r="U310" s="214"/>
      <c r="V310" s="214"/>
      <c r="W310" s="214">
        <f t="shared" si="82"/>
        <v>118870.21041666665</v>
      </c>
      <c r="X310" s="216"/>
      <c r="Y310" s="214"/>
      <c r="Z310" s="214"/>
      <c r="AA310" s="214"/>
      <c r="AB310" s="214"/>
      <c r="AC310" s="266">
        <f t="shared" si="83"/>
        <v>118870.21041666665</v>
      </c>
      <c r="AD310" s="217"/>
      <c r="AE310" s="217"/>
      <c r="AF310" s="215">
        <f t="shared" si="72"/>
        <v>0</v>
      </c>
    </row>
    <row r="311" spans="1:32">
      <c r="A311" s="325">
        <f t="shared" si="73"/>
        <v>298</v>
      </c>
      <c r="B311" s="208" t="s">
        <v>494</v>
      </c>
      <c r="C311" s="208" t="s">
        <v>295</v>
      </c>
      <c r="D311" s="185"/>
      <c r="E311" s="209" t="s">
        <v>760</v>
      </c>
      <c r="F311" s="230">
        <v>40970.639999999999</v>
      </c>
      <c r="G311" s="230">
        <v>3414.22</v>
      </c>
      <c r="H311" s="230">
        <v>6828.44</v>
      </c>
      <c r="I311" s="230">
        <v>10242.66</v>
      </c>
      <c r="J311" s="230">
        <v>13656.88</v>
      </c>
      <c r="K311" s="230">
        <v>17071.099999999999</v>
      </c>
      <c r="L311" s="230">
        <v>20485.32</v>
      </c>
      <c r="M311" s="230">
        <v>23899.54</v>
      </c>
      <c r="N311" s="230">
        <v>27313.759999999998</v>
      </c>
      <c r="O311" s="230">
        <v>30727.98</v>
      </c>
      <c r="P311" s="230">
        <v>34142.199999999997</v>
      </c>
      <c r="Q311" s="230">
        <v>37556.42</v>
      </c>
      <c r="R311" s="230">
        <v>40970.639999999999</v>
      </c>
      <c r="S311" s="211">
        <f>((F311+R311)+((G311+H311+I311+J311+K311+L311+M311+N311+O311+P311+Q311)*2))/24</f>
        <v>22192.429999999997</v>
      </c>
      <c r="T311" s="188"/>
      <c r="U311" s="214"/>
      <c r="V311" s="214"/>
      <c r="W311" s="214">
        <f t="shared" si="82"/>
        <v>22192.429999999997</v>
      </c>
      <c r="X311" s="216"/>
      <c r="Y311" s="214"/>
      <c r="Z311" s="214"/>
      <c r="AA311" s="214"/>
      <c r="AB311" s="214"/>
      <c r="AC311" s="266">
        <f t="shared" si="83"/>
        <v>22192.429999999997</v>
      </c>
      <c r="AD311" s="217"/>
      <c r="AE311" s="217"/>
      <c r="AF311" s="215">
        <f t="shared" si="72"/>
        <v>0</v>
      </c>
    </row>
    <row r="312" spans="1:32">
      <c r="A312" s="325">
        <f t="shared" si="73"/>
        <v>299</v>
      </c>
      <c r="B312" s="185"/>
      <c r="C312" s="185"/>
      <c r="D312" s="185"/>
      <c r="E312" s="209" t="s">
        <v>296</v>
      </c>
      <c r="F312" s="218">
        <f t="shared" ref="F312:S312" si="85">SUM(F300:F311)</f>
        <v>12404036.090000002</v>
      </c>
      <c r="G312" s="218">
        <f t="shared" si="85"/>
        <v>1017346.6499999999</v>
      </c>
      <c r="H312" s="218">
        <f t="shared" si="85"/>
        <v>2009984.89</v>
      </c>
      <c r="I312" s="218">
        <f t="shared" si="85"/>
        <v>3009291.6700000004</v>
      </c>
      <c r="J312" s="218">
        <f t="shared" si="85"/>
        <v>4001668.7199999997</v>
      </c>
      <c r="K312" s="218">
        <f t="shared" si="85"/>
        <v>4998259.129999999</v>
      </c>
      <c r="L312" s="218">
        <f t="shared" si="85"/>
        <v>5989631.7300000004</v>
      </c>
      <c r="M312" s="218">
        <f t="shared" si="85"/>
        <v>6997855.7299999995</v>
      </c>
      <c r="N312" s="218">
        <f t="shared" si="85"/>
        <v>8040735.2799999993</v>
      </c>
      <c r="O312" s="218">
        <f t="shared" si="85"/>
        <v>9092823.1299999971</v>
      </c>
      <c r="P312" s="218">
        <f t="shared" si="85"/>
        <v>10107771.119999999</v>
      </c>
      <c r="Q312" s="218">
        <f t="shared" si="85"/>
        <v>11168005.91</v>
      </c>
      <c r="R312" s="218">
        <f t="shared" si="85"/>
        <v>12288416.85</v>
      </c>
      <c r="S312" s="219">
        <f t="shared" si="85"/>
        <v>6564966.7024999997</v>
      </c>
      <c r="T312" s="188"/>
      <c r="U312" s="214"/>
      <c r="V312" s="214"/>
      <c r="W312" s="214"/>
      <c r="X312" s="216"/>
      <c r="Y312" s="214"/>
      <c r="Z312" s="214"/>
      <c r="AA312" s="214"/>
      <c r="AB312" s="214"/>
      <c r="AC312" s="217"/>
      <c r="AD312" s="217"/>
      <c r="AE312" s="217"/>
      <c r="AF312" s="215">
        <f t="shared" si="72"/>
        <v>0</v>
      </c>
    </row>
    <row r="313" spans="1:32">
      <c r="A313" s="325">
        <f t="shared" si="73"/>
        <v>300</v>
      </c>
      <c r="B313" s="185"/>
      <c r="C313" s="185"/>
      <c r="D313" s="185"/>
      <c r="E313" s="209"/>
      <c r="F313" s="210"/>
      <c r="G313" s="274"/>
      <c r="H313" s="258"/>
      <c r="I313" s="258"/>
      <c r="J313" s="259"/>
      <c r="K313" s="260"/>
      <c r="L313" s="261"/>
      <c r="M313" s="262"/>
      <c r="N313" s="263"/>
      <c r="O313" s="229"/>
      <c r="P313" s="264"/>
      <c r="Q313" s="275"/>
      <c r="R313" s="210"/>
      <c r="S313" s="228"/>
      <c r="T313" s="188"/>
      <c r="U313" s="214"/>
      <c r="V313" s="214"/>
      <c r="W313" s="214"/>
      <c r="X313" s="216"/>
      <c r="Y313" s="214"/>
      <c r="Z313" s="214"/>
      <c r="AA313" s="214"/>
      <c r="AB313" s="214"/>
      <c r="AC313" s="217"/>
      <c r="AD313" s="217"/>
      <c r="AE313" s="217"/>
      <c r="AF313" s="215">
        <f t="shared" si="72"/>
        <v>0</v>
      </c>
    </row>
    <row r="314" spans="1:32">
      <c r="A314" s="325">
        <f t="shared" si="73"/>
        <v>301</v>
      </c>
      <c r="B314" s="208" t="s">
        <v>522</v>
      </c>
      <c r="C314" s="208" t="s">
        <v>297</v>
      </c>
      <c r="D314" s="208" t="s">
        <v>761</v>
      </c>
      <c r="E314" s="209" t="s">
        <v>762</v>
      </c>
      <c r="F314" s="210">
        <v>-726060.63</v>
      </c>
      <c r="G314" s="210">
        <v>471441.39</v>
      </c>
      <c r="H314" s="210">
        <v>973982.66</v>
      </c>
      <c r="I314" s="210">
        <v>1130947.54</v>
      </c>
      <c r="J314" s="210">
        <v>1341467.48</v>
      </c>
      <c r="K314" s="210">
        <v>1280308.51</v>
      </c>
      <c r="L314" s="210">
        <v>991473.83</v>
      </c>
      <c r="M314" s="210">
        <v>648610</v>
      </c>
      <c r="N314" s="210">
        <v>213367.17</v>
      </c>
      <c r="O314" s="210">
        <v>62602.18</v>
      </c>
      <c r="P314" s="210">
        <v>104804.63</v>
      </c>
      <c r="Q314" s="210">
        <v>162973.6</v>
      </c>
      <c r="R314" s="210">
        <v>477754.1</v>
      </c>
      <c r="S314" s="211">
        <f t="shared" ref="S314:S334" si="86">((F314+R314)+((G314+H314+I314+J314+K314+L314+M314+N314+O314+P314+Q314)*2))/24</f>
        <v>604818.81041666667</v>
      </c>
      <c r="T314" s="188"/>
      <c r="U314" s="214"/>
      <c r="V314" s="214"/>
      <c r="W314" s="214">
        <f t="shared" ref="W314:W334" si="87">+S314</f>
        <v>604818.81041666667</v>
      </c>
      <c r="X314" s="216"/>
      <c r="Y314" s="214"/>
      <c r="Z314" s="214"/>
      <c r="AA314" s="214"/>
      <c r="AB314" s="214"/>
      <c r="AC314" s="266">
        <f t="shared" ref="AC314:AC334" si="88">+S314</f>
        <v>604818.81041666667</v>
      </c>
      <c r="AD314" s="217"/>
      <c r="AE314" s="217"/>
      <c r="AF314" s="215">
        <f t="shared" si="72"/>
        <v>0</v>
      </c>
    </row>
    <row r="315" spans="1:32">
      <c r="A315" s="325">
        <f t="shared" si="73"/>
        <v>302</v>
      </c>
      <c r="B315" s="208" t="s">
        <v>522</v>
      </c>
      <c r="C315" s="208" t="s">
        <v>297</v>
      </c>
      <c r="D315" s="208" t="s">
        <v>763</v>
      </c>
      <c r="E315" s="209" t="s">
        <v>764</v>
      </c>
      <c r="F315" s="210">
        <v>-129100.83</v>
      </c>
      <c r="G315" s="210">
        <v>203205.71</v>
      </c>
      <c r="H315" s="210">
        <v>379205.11</v>
      </c>
      <c r="I315" s="210">
        <v>494235.77</v>
      </c>
      <c r="J315" s="210">
        <v>522484.32</v>
      </c>
      <c r="K315" s="210">
        <v>526580.18999999994</v>
      </c>
      <c r="L315" s="210">
        <v>466833.05</v>
      </c>
      <c r="M315" s="210">
        <v>368883.92</v>
      </c>
      <c r="N315" s="210">
        <v>250347.5</v>
      </c>
      <c r="O315" s="210">
        <v>148847.37</v>
      </c>
      <c r="P315" s="210">
        <v>178053.06</v>
      </c>
      <c r="Q315" s="210">
        <v>87729.580000000104</v>
      </c>
      <c r="R315" s="210">
        <v>-461581.72</v>
      </c>
      <c r="S315" s="211">
        <f t="shared" si="86"/>
        <v>277588.69208333333</v>
      </c>
      <c r="T315" s="188"/>
      <c r="U315" s="214"/>
      <c r="V315" s="214"/>
      <c r="W315" s="214">
        <f t="shared" si="87"/>
        <v>277588.69208333333</v>
      </c>
      <c r="X315" s="216"/>
      <c r="Y315" s="214"/>
      <c r="Z315" s="214"/>
      <c r="AA315" s="214"/>
      <c r="AB315" s="214"/>
      <c r="AC315" s="266">
        <f t="shared" si="88"/>
        <v>277588.69208333333</v>
      </c>
      <c r="AD315" s="217"/>
      <c r="AE315" s="217"/>
      <c r="AF315" s="215">
        <f t="shared" si="72"/>
        <v>0</v>
      </c>
    </row>
    <row r="316" spans="1:32">
      <c r="A316" s="325">
        <f t="shared" si="73"/>
        <v>303</v>
      </c>
      <c r="B316" s="208" t="s">
        <v>524</v>
      </c>
      <c r="C316" s="208" t="s">
        <v>297</v>
      </c>
      <c r="D316" s="208" t="s">
        <v>761</v>
      </c>
      <c r="E316" s="209" t="s">
        <v>762</v>
      </c>
      <c r="F316" s="210">
        <v>-1508118.62</v>
      </c>
      <c r="G316" s="210">
        <v>1857814.51</v>
      </c>
      <c r="H316" s="210">
        <v>3374154.2</v>
      </c>
      <c r="I316" s="210">
        <v>4495657.09</v>
      </c>
      <c r="J316" s="210">
        <v>4615315.21</v>
      </c>
      <c r="K316" s="210">
        <v>4730529.49</v>
      </c>
      <c r="L316" s="210">
        <v>4344768.4000000004</v>
      </c>
      <c r="M316" s="210">
        <v>3576862.39</v>
      </c>
      <c r="N316" s="210">
        <v>2666081.7999999998</v>
      </c>
      <c r="O316" s="210">
        <v>1366671.32</v>
      </c>
      <c r="P316" s="210">
        <v>1641939.08</v>
      </c>
      <c r="Q316" s="210">
        <v>745463.47000000102</v>
      </c>
      <c r="R316" s="210">
        <v>-5897972.5800000001</v>
      </c>
      <c r="S316" s="211">
        <f t="shared" si="86"/>
        <v>2476017.6133333337</v>
      </c>
      <c r="T316" s="188"/>
      <c r="U316" s="214"/>
      <c r="V316" s="214"/>
      <c r="W316" s="214">
        <f t="shared" si="87"/>
        <v>2476017.6133333337</v>
      </c>
      <c r="X316" s="216"/>
      <c r="Y316" s="214"/>
      <c r="Z316" s="214"/>
      <c r="AA316" s="214"/>
      <c r="AB316" s="214"/>
      <c r="AC316" s="266">
        <f t="shared" si="88"/>
        <v>2476017.6133333337</v>
      </c>
      <c r="AD316" s="217"/>
      <c r="AE316" s="217"/>
      <c r="AF316" s="215">
        <f t="shared" si="72"/>
        <v>0</v>
      </c>
    </row>
    <row r="317" spans="1:32">
      <c r="A317" s="325">
        <f t="shared" si="73"/>
        <v>304</v>
      </c>
      <c r="B317" s="208" t="s">
        <v>494</v>
      </c>
      <c r="C317" s="208" t="s">
        <v>298</v>
      </c>
      <c r="D317" s="208" t="s">
        <v>761</v>
      </c>
      <c r="E317" s="209" t="s">
        <v>765</v>
      </c>
      <c r="F317" s="210">
        <v>-1365.19</v>
      </c>
      <c r="G317" s="210">
        <v>34750.9</v>
      </c>
      <c r="H317" s="210">
        <v>-65523.98</v>
      </c>
      <c r="I317" s="210">
        <v>144863.85</v>
      </c>
      <c r="J317" s="210">
        <v>114751.96</v>
      </c>
      <c r="K317" s="210">
        <v>-224509.59</v>
      </c>
      <c r="L317" s="210">
        <v>-239544.81</v>
      </c>
      <c r="M317" s="210">
        <v>-222182.6</v>
      </c>
      <c r="N317" s="210">
        <v>-168358.7</v>
      </c>
      <c r="O317" s="210">
        <v>-20428.259999999998</v>
      </c>
      <c r="P317" s="210">
        <v>-168978.67</v>
      </c>
      <c r="Q317" s="210">
        <v>-43506.03</v>
      </c>
      <c r="R317" s="210">
        <v>-0.66000000003987203</v>
      </c>
      <c r="S317" s="211">
        <f t="shared" si="86"/>
        <v>-71612.404583333337</v>
      </c>
      <c r="T317" s="188"/>
      <c r="U317" s="214"/>
      <c r="V317" s="214"/>
      <c r="W317" s="214">
        <f t="shared" si="87"/>
        <v>-71612.404583333337</v>
      </c>
      <c r="X317" s="216"/>
      <c r="Y317" s="214"/>
      <c r="Z317" s="214"/>
      <c r="AA317" s="214"/>
      <c r="AB317" s="214"/>
      <c r="AC317" s="266">
        <f t="shared" si="88"/>
        <v>-71612.404583333337</v>
      </c>
      <c r="AD317" s="217"/>
      <c r="AE317" s="217"/>
      <c r="AF317" s="215">
        <f t="shared" si="72"/>
        <v>0</v>
      </c>
    </row>
    <row r="318" spans="1:32">
      <c r="A318" s="325">
        <f t="shared" si="73"/>
        <v>305</v>
      </c>
      <c r="B318" s="208" t="s">
        <v>524</v>
      </c>
      <c r="C318" s="208" t="s">
        <v>298</v>
      </c>
      <c r="D318" s="208" t="s">
        <v>761</v>
      </c>
      <c r="E318" s="209" t="s">
        <v>765</v>
      </c>
      <c r="F318" s="210">
        <v>0</v>
      </c>
      <c r="G318" s="210">
        <v>0</v>
      </c>
      <c r="H318" s="210">
        <v>0</v>
      </c>
      <c r="I318" s="210">
        <v>0</v>
      </c>
      <c r="J318" s="210">
        <v>0</v>
      </c>
      <c r="K318" s="210">
        <v>0</v>
      </c>
      <c r="L318" s="210">
        <v>0</v>
      </c>
      <c r="M318" s="210">
        <v>0</v>
      </c>
      <c r="N318" s="210">
        <v>0</v>
      </c>
      <c r="O318" s="210">
        <v>0</v>
      </c>
      <c r="P318" s="210">
        <v>0</v>
      </c>
      <c r="Q318" s="210">
        <v>0</v>
      </c>
      <c r="R318" s="210">
        <v>-202795.88</v>
      </c>
      <c r="S318" s="211">
        <f t="shared" si="86"/>
        <v>-8449.8283333333329</v>
      </c>
      <c r="T318" s="188"/>
      <c r="U318" s="214"/>
      <c r="V318" s="214"/>
      <c r="W318" s="214">
        <f t="shared" si="87"/>
        <v>-8449.8283333333329</v>
      </c>
      <c r="X318" s="216"/>
      <c r="Y318" s="214"/>
      <c r="Z318" s="214"/>
      <c r="AA318" s="214"/>
      <c r="AB318" s="214"/>
      <c r="AC318" s="266">
        <f t="shared" si="88"/>
        <v>-8449.8283333333329</v>
      </c>
      <c r="AD318" s="217"/>
      <c r="AE318" s="217"/>
      <c r="AF318" s="215">
        <f t="shared" si="72"/>
        <v>0</v>
      </c>
    </row>
    <row r="319" spans="1:32">
      <c r="A319" s="325">
        <f t="shared" si="73"/>
        <v>306</v>
      </c>
      <c r="B319" s="208" t="s">
        <v>522</v>
      </c>
      <c r="C319" s="208" t="s">
        <v>298</v>
      </c>
      <c r="D319" s="208" t="s">
        <v>761</v>
      </c>
      <c r="E319" s="209" t="s">
        <v>765</v>
      </c>
      <c r="F319" s="210">
        <v>0</v>
      </c>
      <c r="G319" s="210">
        <v>0</v>
      </c>
      <c r="H319" s="210">
        <v>0</v>
      </c>
      <c r="I319" s="210">
        <v>0</v>
      </c>
      <c r="J319" s="210">
        <v>0</v>
      </c>
      <c r="K319" s="210">
        <v>0</v>
      </c>
      <c r="L319" s="210">
        <v>0</v>
      </c>
      <c r="M319" s="210">
        <v>0</v>
      </c>
      <c r="N319" s="210">
        <v>0</v>
      </c>
      <c r="O319" s="210">
        <v>0</v>
      </c>
      <c r="P319" s="210">
        <v>0</v>
      </c>
      <c r="Q319" s="210">
        <v>0</v>
      </c>
      <c r="R319" s="210">
        <v>-41879.49</v>
      </c>
      <c r="S319" s="211">
        <f t="shared" si="86"/>
        <v>-1744.97875</v>
      </c>
      <c r="T319" s="188"/>
      <c r="U319" s="214"/>
      <c r="V319" s="214"/>
      <c r="W319" s="214">
        <f t="shared" si="87"/>
        <v>-1744.97875</v>
      </c>
      <c r="X319" s="216"/>
      <c r="Y319" s="214"/>
      <c r="Z319" s="214"/>
      <c r="AA319" s="214"/>
      <c r="AB319" s="214"/>
      <c r="AC319" s="266">
        <f t="shared" si="88"/>
        <v>-1744.97875</v>
      </c>
      <c r="AD319" s="217"/>
      <c r="AE319" s="217"/>
      <c r="AF319" s="215">
        <f t="shared" si="72"/>
        <v>0</v>
      </c>
    </row>
    <row r="320" spans="1:32">
      <c r="A320" s="325">
        <f t="shared" si="73"/>
        <v>307</v>
      </c>
      <c r="B320" s="208" t="s">
        <v>522</v>
      </c>
      <c r="C320" s="208" t="s">
        <v>298</v>
      </c>
      <c r="D320" s="208" t="s">
        <v>763</v>
      </c>
      <c r="E320" s="209" t="s">
        <v>766</v>
      </c>
      <c r="F320" s="210">
        <v>1079.19</v>
      </c>
      <c r="G320" s="210">
        <v>3031.69</v>
      </c>
      <c r="H320" s="210">
        <v>-5714.41</v>
      </c>
      <c r="I320" s="210">
        <v>12724.71</v>
      </c>
      <c r="J320" s="210">
        <v>10065.19</v>
      </c>
      <c r="K320" s="210">
        <v>-19668.189999999999</v>
      </c>
      <c r="L320" s="210">
        <v>-20956.21</v>
      </c>
      <c r="M320" s="210">
        <v>-19396.55</v>
      </c>
      <c r="N320" s="210">
        <v>-14637.59</v>
      </c>
      <c r="O320" s="210">
        <v>-2127.44</v>
      </c>
      <c r="P320" s="210">
        <v>-17224.72</v>
      </c>
      <c r="Q320" s="210">
        <v>-4201.46</v>
      </c>
      <c r="R320" s="210">
        <v>-27118.1</v>
      </c>
      <c r="S320" s="211">
        <f t="shared" si="86"/>
        <v>-7593.702916666668</v>
      </c>
      <c r="T320" s="188"/>
      <c r="U320" s="214"/>
      <c r="V320" s="214"/>
      <c r="W320" s="214">
        <f t="shared" si="87"/>
        <v>-7593.702916666668</v>
      </c>
      <c r="X320" s="216"/>
      <c r="Y320" s="214"/>
      <c r="Z320" s="214"/>
      <c r="AA320" s="214"/>
      <c r="AB320" s="214"/>
      <c r="AC320" s="266">
        <f t="shared" si="88"/>
        <v>-7593.702916666668</v>
      </c>
      <c r="AD320" s="217"/>
      <c r="AE320" s="217"/>
      <c r="AF320" s="215">
        <f t="shared" si="72"/>
        <v>0</v>
      </c>
    </row>
    <row r="321" spans="1:32">
      <c r="A321" s="325">
        <f t="shared" si="73"/>
        <v>308</v>
      </c>
      <c r="B321" s="208" t="s">
        <v>522</v>
      </c>
      <c r="C321" s="208" t="s">
        <v>299</v>
      </c>
      <c r="D321" s="208" t="s">
        <v>761</v>
      </c>
      <c r="E321" s="209" t="s">
        <v>767</v>
      </c>
      <c r="F321" s="210">
        <v>2219473.83</v>
      </c>
      <c r="G321" s="210">
        <v>-229453.82</v>
      </c>
      <c r="H321" s="210">
        <v>-461410.93</v>
      </c>
      <c r="I321" s="210">
        <v>-629975.46</v>
      </c>
      <c r="J321" s="210">
        <v>-813237.88</v>
      </c>
      <c r="K321" s="210">
        <v>-881990.25</v>
      </c>
      <c r="L321" s="210">
        <v>-823415.27</v>
      </c>
      <c r="M321" s="210">
        <v>-661544.01</v>
      </c>
      <c r="N321" s="210">
        <v>-291376.15999999997</v>
      </c>
      <c r="O321" s="210">
        <v>-155940.25</v>
      </c>
      <c r="P321" s="210">
        <v>-233325.1</v>
      </c>
      <c r="Q321" s="210">
        <v>-399990.5</v>
      </c>
      <c r="R321" s="210">
        <v>1030111.29</v>
      </c>
      <c r="S321" s="211">
        <f t="shared" si="86"/>
        <v>-329738.92249999999</v>
      </c>
      <c r="T321" s="188"/>
      <c r="U321" s="214"/>
      <c r="V321" s="214"/>
      <c r="W321" s="214">
        <f t="shared" si="87"/>
        <v>-329738.92249999999</v>
      </c>
      <c r="X321" s="216"/>
      <c r="Y321" s="214"/>
      <c r="Z321" s="214"/>
      <c r="AA321" s="214"/>
      <c r="AB321" s="214"/>
      <c r="AC321" s="266">
        <f t="shared" si="88"/>
        <v>-329738.92249999999</v>
      </c>
      <c r="AD321" s="217"/>
      <c r="AE321" s="217"/>
      <c r="AF321" s="215">
        <f t="shared" si="72"/>
        <v>0</v>
      </c>
    </row>
    <row r="322" spans="1:32">
      <c r="A322" s="325">
        <f t="shared" si="73"/>
        <v>309</v>
      </c>
      <c r="B322" s="208" t="s">
        <v>522</v>
      </c>
      <c r="C322" s="208" t="s">
        <v>299</v>
      </c>
      <c r="D322" s="185" t="s">
        <v>763</v>
      </c>
      <c r="E322" s="209" t="s">
        <v>768</v>
      </c>
      <c r="F322" s="210">
        <v>520139.46</v>
      </c>
      <c r="G322" s="210">
        <v>-75667.360000000001</v>
      </c>
      <c r="H322" s="210">
        <v>-133176.59</v>
      </c>
      <c r="I322" s="210">
        <v>-207482.15</v>
      </c>
      <c r="J322" s="210">
        <v>-225672</v>
      </c>
      <c r="K322" s="210">
        <v>-248469.61</v>
      </c>
      <c r="L322" s="210">
        <v>-250375.71</v>
      </c>
      <c r="M322" s="210">
        <v>-206154.6</v>
      </c>
      <c r="N322" s="210">
        <v>-148126.51</v>
      </c>
      <c r="O322" s="210">
        <v>-90589.33</v>
      </c>
      <c r="P322" s="210">
        <v>-94354.9</v>
      </c>
      <c r="Q322" s="210">
        <v>85041.17</v>
      </c>
      <c r="R322" s="210">
        <v>1414436.22</v>
      </c>
      <c r="S322" s="211">
        <f t="shared" si="86"/>
        <v>-52311.645833333343</v>
      </c>
      <c r="T322" s="188"/>
      <c r="U322" s="214"/>
      <c r="V322" s="214"/>
      <c r="W322" s="214">
        <f t="shared" si="87"/>
        <v>-52311.645833333343</v>
      </c>
      <c r="X322" s="216"/>
      <c r="Y322" s="214"/>
      <c r="Z322" s="214"/>
      <c r="AA322" s="214"/>
      <c r="AB322" s="214"/>
      <c r="AC322" s="266">
        <f t="shared" si="88"/>
        <v>-52311.645833333343</v>
      </c>
      <c r="AD322" s="217"/>
      <c r="AE322" s="217"/>
      <c r="AF322" s="215">
        <f t="shared" si="72"/>
        <v>0</v>
      </c>
    </row>
    <row r="323" spans="1:32">
      <c r="A323" s="325">
        <f t="shared" si="73"/>
        <v>310</v>
      </c>
      <c r="B323" s="208" t="s">
        <v>524</v>
      </c>
      <c r="C323" s="208" t="s">
        <v>299</v>
      </c>
      <c r="D323" s="185" t="s">
        <v>761</v>
      </c>
      <c r="E323" s="209" t="s">
        <v>767</v>
      </c>
      <c r="F323" s="210">
        <v>8394939.3200000003</v>
      </c>
      <c r="G323" s="210">
        <v>-904211.28</v>
      </c>
      <c r="H323" s="210">
        <v>-1598459.31</v>
      </c>
      <c r="I323" s="210">
        <v>-2504230.83</v>
      </c>
      <c r="J323" s="210">
        <v>-2797942.74</v>
      </c>
      <c r="K323" s="210">
        <v>-3258809.04</v>
      </c>
      <c r="L323" s="210">
        <v>-3608313.85</v>
      </c>
      <c r="M323" s="210">
        <v>-3648188.97</v>
      </c>
      <c r="N323" s="210">
        <v>-3640825.78</v>
      </c>
      <c r="O323" s="210">
        <v>-3404339.38</v>
      </c>
      <c r="P323" s="210">
        <v>-3655426.51</v>
      </c>
      <c r="Q323" s="210">
        <v>-1829610.89</v>
      </c>
      <c r="R323" s="210">
        <v>14687003.68</v>
      </c>
      <c r="S323" s="211">
        <f t="shared" si="86"/>
        <v>-1609115.5899999999</v>
      </c>
      <c r="T323" s="188"/>
      <c r="U323" s="214"/>
      <c r="V323" s="214"/>
      <c r="W323" s="214">
        <f t="shared" si="87"/>
        <v>-1609115.5899999999</v>
      </c>
      <c r="X323" s="216"/>
      <c r="Y323" s="214"/>
      <c r="Z323" s="214"/>
      <c r="AA323" s="214"/>
      <c r="AB323" s="214"/>
      <c r="AC323" s="266">
        <f t="shared" si="88"/>
        <v>-1609115.5899999999</v>
      </c>
      <c r="AD323" s="217"/>
      <c r="AE323" s="217"/>
      <c r="AF323" s="215">
        <f t="shared" si="72"/>
        <v>0</v>
      </c>
    </row>
    <row r="324" spans="1:32">
      <c r="A324" s="325">
        <f t="shared" si="73"/>
        <v>311</v>
      </c>
      <c r="B324" s="208" t="s">
        <v>494</v>
      </c>
      <c r="C324" s="208" t="s">
        <v>300</v>
      </c>
      <c r="D324" s="185" t="s">
        <v>761</v>
      </c>
      <c r="E324" s="209" t="s">
        <v>769</v>
      </c>
      <c r="F324" s="210">
        <v>0</v>
      </c>
      <c r="G324" s="210">
        <v>0</v>
      </c>
      <c r="H324" s="210">
        <v>0</v>
      </c>
      <c r="I324" s="210">
        <v>-5095.59</v>
      </c>
      <c r="J324" s="210">
        <v>-6926.41</v>
      </c>
      <c r="K324" s="210">
        <v>-9972.77</v>
      </c>
      <c r="L324" s="210">
        <v>-12046.71</v>
      </c>
      <c r="M324" s="210">
        <v>-14120.64</v>
      </c>
      <c r="N324" s="210">
        <v>-16194.58</v>
      </c>
      <c r="O324" s="210">
        <v>-18268.509999999998</v>
      </c>
      <c r="P324" s="210">
        <v>-20342.45</v>
      </c>
      <c r="Q324" s="210">
        <v>-67444.56</v>
      </c>
      <c r="R324" s="210">
        <v>-9.9999999947613105E-3</v>
      </c>
      <c r="S324" s="211">
        <f t="shared" si="86"/>
        <v>-14201.018749999997</v>
      </c>
      <c r="T324" s="188"/>
      <c r="U324" s="214"/>
      <c r="V324" s="214"/>
      <c r="W324" s="214">
        <f t="shared" si="87"/>
        <v>-14201.018749999997</v>
      </c>
      <c r="X324" s="216"/>
      <c r="Y324" s="214"/>
      <c r="Z324" s="214"/>
      <c r="AA324" s="214"/>
      <c r="AB324" s="214"/>
      <c r="AC324" s="266">
        <f t="shared" si="88"/>
        <v>-14201.018749999997</v>
      </c>
      <c r="AD324" s="217"/>
      <c r="AE324" s="217"/>
      <c r="AF324" s="215">
        <f t="shared" si="72"/>
        <v>0</v>
      </c>
    </row>
    <row r="325" spans="1:32">
      <c r="A325" s="325">
        <f t="shared" si="73"/>
        <v>312</v>
      </c>
      <c r="B325" s="208" t="s">
        <v>524</v>
      </c>
      <c r="C325" s="208" t="s">
        <v>300</v>
      </c>
      <c r="D325" s="185" t="s">
        <v>761</v>
      </c>
      <c r="E325" s="209" t="s">
        <v>769</v>
      </c>
      <c r="F325" s="210">
        <v>0</v>
      </c>
      <c r="G325" s="210">
        <v>0</v>
      </c>
      <c r="H325" s="210">
        <v>0</v>
      </c>
      <c r="I325" s="210">
        <v>0</v>
      </c>
      <c r="J325" s="210">
        <v>0</v>
      </c>
      <c r="K325" s="210">
        <v>0</v>
      </c>
      <c r="L325" s="210">
        <v>0</v>
      </c>
      <c r="M325" s="210">
        <v>0</v>
      </c>
      <c r="N325" s="210">
        <v>0</v>
      </c>
      <c r="O325" s="210">
        <v>0</v>
      </c>
      <c r="P325" s="210">
        <v>0</v>
      </c>
      <c r="Q325" s="210">
        <v>0</v>
      </c>
      <c r="R325" s="210">
        <v>107145.27</v>
      </c>
      <c r="S325" s="211">
        <f t="shared" si="86"/>
        <v>4464.3862500000005</v>
      </c>
      <c r="T325" s="188"/>
      <c r="U325" s="214"/>
      <c r="V325" s="214"/>
      <c r="W325" s="214">
        <f t="shared" si="87"/>
        <v>4464.3862500000005</v>
      </c>
      <c r="X325" s="216"/>
      <c r="Y325" s="214"/>
      <c r="Z325" s="214"/>
      <c r="AA325" s="214"/>
      <c r="AB325" s="214"/>
      <c r="AC325" s="266">
        <f t="shared" si="88"/>
        <v>4464.3862500000005</v>
      </c>
      <c r="AD325" s="217"/>
      <c r="AE325" s="217"/>
      <c r="AF325" s="215">
        <f t="shared" si="72"/>
        <v>0</v>
      </c>
    </row>
    <row r="326" spans="1:32">
      <c r="A326" s="325">
        <f t="shared" si="73"/>
        <v>313</v>
      </c>
      <c r="B326" s="208" t="s">
        <v>522</v>
      </c>
      <c r="C326" s="208" t="s">
        <v>300</v>
      </c>
      <c r="D326" s="185" t="s">
        <v>761</v>
      </c>
      <c r="E326" s="209" t="s">
        <v>769</v>
      </c>
      <c r="F326" s="210">
        <v>0</v>
      </c>
      <c r="G326" s="210">
        <v>0</v>
      </c>
      <c r="H326" s="210">
        <v>0</v>
      </c>
      <c r="I326" s="210">
        <v>0</v>
      </c>
      <c r="J326" s="210">
        <v>0</v>
      </c>
      <c r="K326" s="210">
        <v>0</v>
      </c>
      <c r="L326" s="210">
        <v>0</v>
      </c>
      <c r="M326" s="210">
        <v>0</v>
      </c>
      <c r="N326" s="210">
        <v>0</v>
      </c>
      <c r="O326" s="210">
        <v>0</v>
      </c>
      <c r="P326" s="210">
        <v>0</v>
      </c>
      <c r="Q326" s="210">
        <v>0</v>
      </c>
      <c r="R326" s="210">
        <v>36001.379999999997</v>
      </c>
      <c r="S326" s="211">
        <f t="shared" si="86"/>
        <v>1500.0574999999999</v>
      </c>
      <c r="T326" s="188"/>
      <c r="U326" s="214"/>
      <c r="V326" s="214"/>
      <c r="W326" s="214">
        <f t="shared" si="87"/>
        <v>1500.0574999999999</v>
      </c>
      <c r="X326" s="216"/>
      <c r="Y326" s="214"/>
      <c r="Z326" s="214"/>
      <c r="AA326" s="214"/>
      <c r="AB326" s="214"/>
      <c r="AC326" s="266">
        <f t="shared" si="88"/>
        <v>1500.0574999999999</v>
      </c>
      <c r="AD326" s="217"/>
      <c r="AE326" s="217"/>
      <c r="AF326" s="215">
        <f t="shared" si="72"/>
        <v>0</v>
      </c>
    </row>
    <row r="327" spans="1:32">
      <c r="A327" s="325">
        <f t="shared" si="73"/>
        <v>314</v>
      </c>
      <c r="B327" s="208" t="s">
        <v>522</v>
      </c>
      <c r="C327" s="208" t="s">
        <v>300</v>
      </c>
      <c r="D327" s="185" t="s">
        <v>763</v>
      </c>
      <c r="E327" s="209" t="s">
        <v>770</v>
      </c>
      <c r="F327" s="210">
        <v>0</v>
      </c>
      <c r="G327" s="210">
        <v>0</v>
      </c>
      <c r="H327" s="210">
        <v>0</v>
      </c>
      <c r="I327" s="210">
        <v>-445.99</v>
      </c>
      <c r="J327" s="210">
        <v>-606.24</v>
      </c>
      <c r="K327" s="210">
        <v>-872.87</v>
      </c>
      <c r="L327" s="210">
        <v>-1054.4000000000001</v>
      </c>
      <c r="M327" s="210">
        <v>-1235.92</v>
      </c>
      <c r="N327" s="210">
        <v>-1417.44</v>
      </c>
      <c r="O327" s="210">
        <v>-1598.97</v>
      </c>
      <c r="P327" s="210">
        <v>-1780.49</v>
      </c>
      <c r="Q327" s="210">
        <v>-5903.14</v>
      </c>
      <c r="R327" s="210">
        <v>9512.19</v>
      </c>
      <c r="S327" s="211">
        <f t="shared" si="86"/>
        <v>-846.6137500000001</v>
      </c>
      <c r="T327" s="188"/>
      <c r="U327" s="214"/>
      <c r="V327" s="214"/>
      <c r="W327" s="214">
        <f t="shared" si="87"/>
        <v>-846.6137500000001</v>
      </c>
      <c r="X327" s="216"/>
      <c r="Y327" s="214"/>
      <c r="Z327" s="214"/>
      <c r="AA327" s="214"/>
      <c r="AB327" s="214"/>
      <c r="AC327" s="266">
        <f t="shared" si="88"/>
        <v>-846.6137500000001</v>
      </c>
      <c r="AD327" s="217"/>
      <c r="AE327" s="217"/>
      <c r="AF327" s="215">
        <f t="shared" si="72"/>
        <v>0</v>
      </c>
    </row>
    <row r="328" spans="1:32">
      <c r="A328" s="325">
        <f t="shared" si="73"/>
        <v>315</v>
      </c>
      <c r="B328" s="208" t="s">
        <v>522</v>
      </c>
      <c r="C328" s="208" t="s">
        <v>301</v>
      </c>
      <c r="D328" s="185" t="s">
        <v>761</v>
      </c>
      <c r="E328" s="209" t="s">
        <v>771</v>
      </c>
      <c r="F328" s="210">
        <v>0</v>
      </c>
      <c r="G328" s="210">
        <v>0</v>
      </c>
      <c r="H328" s="210">
        <v>0</v>
      </c>
      <c r="I328" s="210">
        <v>0</v>
      </c>
      <c r="J328" s="210">
        <v>0</v>
      </c>
      <c r="K328" s="210">
        <v>0</v>
      </c>
      <c r="L328" s="210">
        <v>0</v>
      </c>
      <c r="M328" s="210">
        <v>0</v>
      </c>
      <c r="N328" s="210">
        <v>0</v>
      </c>
      <c r="O328" s="210">
        <v>0</v>
      </c>
      <c r="P328" s="210">
        <v>0</v>
      </c>
      <c r="Q328" s="210">
        <v>0</v>
      </c>
      <c r="R328" s="210">
        <v>-1752961.74</v>
      </c>
      <c r="S328" s="211">
        <f t="shared" si="86"/>
        <v>-73040.072499999995</v>
      </c>
      <c r="T328" s="188"/>
      <c r="U328" s="214"/>
      <c r="V328" s="214"/>
      <c r="W328" s="214">
        <f t="shared" si="87"/>
        <v>-73040.072499999995</v>
      </c>
      <c r="X328" s="216"/>
      <c r="Y328" s="214"/>
      <c r="Z328" s="214"/>
      <c r="AA328" s="214"/>
      <c r="AB328" s="214"/>
      <c r="AC328" s="266">
        <f t="shared" si="88"/>
        <v>-73040.072499999995</v>
      </c>
      <c r="AD328" s="217"/>
      <c r="AE328" s="217"/>
      <c r="AF328" s="215">
        <f t="shared" si="72"/>
        <v>0</v>
      </c>
    </row>
    <row r="329" spans="1:32">
      <c r="A329" s="325">
        <f t="shared" si="73"/>
        <v>316</v>
      </c>
      <c r="B329" s="208" t="s">
        <v>522</v>
      </c>
      <c r="C329" s="208" t="s">
        <v>301</v>
      </c>
      <c r="D329" s="185" t="s">
        <v>763</v>
      </c>
      <c r="E329" s="209" t="s">
        <v>772</v>
      </c>
      <c r="F329" s="210">
        <v>0</v>
      </c>
      <c r="G329" s="210">
        <v>0</v>
      </c>
      <c r="H329" s="210">
        <v>0</v>
      </c>
      <c r="I329" s="210">
        <v>0</v>
      </c>
      <c r="J329" s="210">
        <v>0</v>
      </c>
      <c r="K329" s="210">
        <v>0</v>
      </c>
      <c r="L329" s="210">
        <v>0</v>
      </c>
      <c r="M329" s="210">
        <v>0</v>
      </c>
      <c r="N329" s="210">
        <v>0</v>
      </c>
      <c r="O329" s="210">
        <v>0</v>
      </c>
      <c r="P329" s="210">
        <v>0</v>
      </c>
      <c r="Q329" s="210">
        <v>0</v>
      </c>
      <c r="R329" s="210">
        <v>-603695.05000000005</v>
      </c>
      <c r="S329" s="211">
        <f t="shared" si="86"/>
        <v>-25153.960416666669</v>
      </c>
      <c r="T329" s="188"/>
      <c r="U329" s="214"/>
      <c r="V329" s="214"/>
      <c r="W329" s="214">
        <f t="shared" si="87"/>
        <v>-25153.960416666669</v>
      </c>
      <c r="X329" s="216"/>
      <c r="Y329" s="214"/>
      <c r="Z329" s="214"/>
      <c r="AA329" s="214"/>
      <c r="AB329" s="214"/>
      <c r="AC329" s="266">
        <f t="shared" si="88"/>
        <v>-25153.960416666669</v>
      </c>
      <c r="AD329" s="217"/>
      <c r="AE329" s="217"/>
      <c r="AF329" s="215">
        <f t="shared" si="72"/>
        <v>0</v>
      </c>
    </row>
    <row r="330" spans="1:32">
      <c r="A330" s="325">
        <f t="shared" si="73"/>
        <v>317</v>
      </c>
      <c r="B330" s="208" t="s">
        <v>524</v>
      </c>
      <c r="C330" s="208" t="s">
        <v>301</v>
      </c>
      <c r="D330" s="185" t="s">
        <v>761</v>
      </c>
      <c r="E330" s="209" t="s">
        <v>771</v>
      </c>
      <c r="F330" s="210">
        <v>0</v>
      </c>
      <c r="G330" s="210">
        <v>0</v>
      </c>
      <c r="H330" s="210">
        <v>0</v>
      </c>
      <c r="I330" s="210">
        <v>0</v>
      </c>
      <c r="J330" s="210">
        <v>0</v>
      </c>
      <c r="K330" s="210">
        <v>0</v>
      </c>
      <c r="L330" s="210">
        <v>0</v>
      </c>
      <c r="M330" s="210">
        <v>0</v>
      </c>
      <c r="N330" s="210">
        <v>0</v>
      </c>
      <c r="O330" s="210">
        <v>0</v>
      </c>
      <c r="P330" s="210">
        <v>0</v>
      </c>
      <c r="Q330" s="210">
        <v>0</v>
      </c>
      <c r="R330" s="210">
        <v>-8395783.8699999992</v>
      </c>
      <c r="S330" s="211">
        <f t="shared" si="86"/>
        <v>-349824.32791666663</v>
      </c>
      <c r="T330" s="188"/>
      <c r="U330" s="214"/>
      <c r="V330" s="214"/>
      <c r="W330" s="214">
        <f t="shared" si="87"/>
        <v>-349824.32791666663</v>
      </c>
      <c r="X330" s="216"/>
      <c r="Y330" s="214"/>
      <c r="Z330" s="214"/>
      <c r="AA330" s="214"/>
      <c r="AB330" s="214"/>
      <c r="AC330" s="266">
        <f t="shared" si="88"/>
        <v>-349824.32791666663</v>
      </c>
      <c r="AD330" s="217"/>
      <c r="AE330" s="217"/>
      <c r="AF330" s="215">
        <f t="shared" si="72"/>
        <v>0</v>
      </c>
    </row>
    <row r="331" spans="1:32">
      <c r="A331" s="325">
        <f t="shared" si="73"/>
        <v>318</v>
      </c>
      <c r="B331" s="208" t="s">
        <v>522</v>
      </c>
      <c r="C331" s="208" t="s">
        <v>302</v>
      </c>
      <c r="D331" s="185" t="s">
        <v>761</v>
      </c>
      <c r="E331" s="209" t="s">
        <v>773</v>
      </c>
      <c r="F331" s="210">
        <v>0</v>
      </c>
      <c r="G331" s="210">
        <v>0</v>
      </c>
      <c r="H331" s="210">
        <v>0</v>
      </c>
      <c r="I331" s="210">
        <v>0</v>
      </c>
      <c r="J331" s="210">
        <v>0</v>
      </c>
      <c r="K331" s="210">
        <v>0</v>
      </c>
      <c r="L331" s="210">
        <v>0</v>
      </c>
      <c r="M331" s="210">
        <v>0</v>
      </c>
      <c r="N331" s="210">
        <v>0</v>
      </c>
      <c r="O331" s="210">
        <v>0</v>
      </c>
      <c r="P331" s="210">
        <v>0</v>
      </c>
      <c r="Q331" s="210">
        <v>0</v>
      </c>
      <c r="R331" s="210">
        <v>-27116.89</v>
      </c>
      <c r="S331" s="211">
        <f t="shared" si="86"/>
        <v>-1129.8704166666666</v>
      </c>
      <c r="T331" s="188"/>
      <c r="U331" s="214"/>
      <c r="V331" s="214"/>
      <c r="W331" s="214">
        <f t="shared" si="87"/>
        <v>-1129.8704166666666</v>
      </c>
      <c r="X331" s="216"/>
      <c r="Y331" s="214"/>
      <c r="Z331" s="214"/>
      <c r="AA331" s="214"/>
      <c r="AB331" s="214"/>
      <c r="AC331" s="266">
        <f t="shared" si="88"/>
        <v>-1129.8704166666666</v>
      </c>
      <c r="AD331" s="217"/>
      <c r="AE331" s="217"/>
      <c r="AF331" s="215">
        <f t="shared" si="72"/>
        <v>0</v>
      </c>
    </row>
    <row r="332" spans="1:32">
      <c r="A332" s="325">
        <f t="shared" si="73"/>
        <v>319</v>
      </c>
      <c r="B332" s="208" t="s">
        <v>522</v>
      </c>
      <c r="C332" s="208" t="s">
        <v>302</v>
      </c>
      <c r="D332" s="185" t="s">
        <v>763</v>
      </c>
      <c r="E332" s="209" t="s">
        <v>774</v>
      </c>
      <c r="F332" s="210">
        <v>0</v>
      </c>
      <c r="G332" s="210">
        <v>0</v>
      </c>
      <c r="H332" s="210">
        <v>0</v>
      </c>
      <c r="I332" s="210">
        <v>0</v>
      </c>
      <c r="J332" s="210">
        <v>0</v>
      </c>
      <c r="K332" s="210">
        <v>0</v>
      </c>
      <c r="L332" s="210">
        <v>0</v>
      </c>
      <c r="M332" s="210">
        <v>0</v>
      </c>
      <c r="N332" s="210">
        <v>0</v>
      </c>
      <c r="O332" s="210">
        <v>0</v>
      </c>
      <c r="P332" s="210">
        <v>0</v>
      </c>
      <c r="Q332" s="210">
        <v>0</v>
      </c>
      <c r="R332" s="210">
        <v>-6420.25</v>
      </c>
      <c r="S332" s="211">
        <f t="shared" si="86"/>
        <v>-267.51041666666669</v>
      </c>
      <c r="T332" s="188"/>
      <c r="U332" s="214"/>
      <c r="V332" s="214"/>
      <c r="W332" s="214">
        <f t="shared" si="87"/>
        <v>-267.51041666666669</v>
      </c>
      <c r="X332" s="216"/>
      <c r="Y332" s="214"/>
      <c r="Z332" s="214"/>
      <c r="AA332" s="214"/>
      <c r="AB332" s="214"/>
      <c r="AC332" s="266">
        <f t="shared" si="88"/>
        <v>-267.51041666666669</v>
      </c>
      <c r="AD332" s="217"/>
      <c r="AE332" s="217"/>
      <c r="AF332" s="215">
        <f t="shared" si="72"/>
        <v>0</v>
      </c>
    </row>
    <row r="333" spans="1:32">
      <c r="A333" s="325">
        <f t="shared" si="73"/>
        <v>320</v>
      </c>
      <c r="B333" s="208" t="s">
        <v>524</v>
      </c>
      <c r="C333" s="208" t="s">
        <v>302</v>
      </c>
      <c r="D333" s="185" t="s">
        <v>761</v>
      </c>
      <c r="E333" s="209" t="s">
        <v>773</v>
      </c>
      <c r="F333" s="210">
        <v>0</v>
      </c>
      <c r="G333" s="210">
        <v>0</v>
      </c>
      <c r="H333" s="210">
        <v>0</v>
      </c>
      <c r="I333" s="210">
        <v>0</v>
      </c>
      <c r="J333" s="210">
        <v>0</v>
      </c>
      <c r="K333" s="210">
        <v>0</v>
      </c>
      <c r="L333" s="210">
        <v>0</v>
      </c>
      <c r="M333" s="210">
        <v>0</v>
      </c>
      <c r="N333" s="210">
        <v>0</v>
      </c>
      <c r="O333" s="210">
        <v>0</v>
      </c>
      <c r="P333" s="210">
        <v>0</v>
      </c>
      <c r="Q333" s="210">
        <v>0</v>
      </c>
      <c r="R333" s="210">
        <v>-80703.789999999994</v>
      </c>
      <c r="S333" s="211">
        <f t="shared" si="86"/>
        <v>-3362.6579166666666</v>
      </c>
      <c r="T333" s="188"/>
      <c r="U333" s="214"/>
      <c r="V333" s="214"/>
      <c r="W333" s="214">
        <f t="shared" si="87"/>
        <v>-3362.6579166666666</v>
      </c>
      <c r="X333" s="216"/>
      <c r="Y333" s="214"/>
      <c r="Z333" s="214"/>
      <c r="AA333" s="214"/>
      <c r="AB333" s="214"/>
      <c r="AC333" s="266">
        <f t="shared" si="88"/>
        <v>-3362.6579166666666</v>
      </c>
      <c r="AD333" s="217"/>
      <c r="AE333" s="217"/>
      <c r="AF333" s="215">
        <f t="shared" si="72"/>
        <v>0</v>
      </c>
    </row>
    <row r="334" spans="1:32">
      <c r="A334" s="325">
        <f t="shared" si="73"/>
        <v>321</v>
      </c>
      <c r="B334" s="208" t="s">
        <v>494</v>
      </c>
      <c r="C334" s="208" t="s">
        <v>775</v>
      </c>
      <c r="D334" s="185"/>
      <c r="E334" s="209" t="s">
        <v>303</v>
      </c>
      <c r="F334" s="210">
        <v>-38175</v>
      </c>
      <c r="G334" s="210">
        <v>-3566.83</v>
      </c>
      <c r="H334" s="210">
        <v>-7133.67</v>
      </c>
      <c r="I334" s="210">
        <v>-10700.5</v>
      </c>
      <c r="J334" s="210">
        <v>-14267.33</v>
      </c>
      <c r="K334" s="210">
        <v>-17834.169999999998</v>
      </c>
      <c r="L334" s="210">
        <v>-21401</v>
      </c>
      <c r="M334" s="210">
        <v>-24967.83</v>
      </c>
      <c r="N334" s="210">
        <v>-28534.67</v>
      </c>
      <c r="O334" s="210">
        <v>-32101.5</v>
      </c>
      <c r="P334" s="210">
        <v>-35668.33</v>
      </c>
      <c r="Q334" s="210">
        <v>-38682.42</v>
      </c>
      <c r="R334" s="210">
        <v>-42184</v>
      </c>
      <c r="S334" s="211">
        <f t="shared" si="86"/>
        <v>-22919.8125</v>
      </c>
      <c r="T334" s="188"/>
      <c r="U334" s="214"/>
      <c r="V334" s="214"/>
      <c r="W334" s="214">
        <f t="shared" si="87"/>
        <v>-22919.8125</v>
      </c>
      <c r="X334" s="216"/>
      <c r="Y334" s="214"/>
      <c r="Z334" s="214"/>
      <c r="AA334" s="214"/>
      <c r="AB334" s="214"/>
      <c r="AC334" s="266">
        <f t="shared" si="88"/>
        <v>-22919.8125</v>
      </c>
      <c r="AD334" s="217"/>
      <c r="AE334" s="217"/>
      <c r="AF334" s="215">
        <f t="shared" ref="AF334:AF397" si="89">+U334+V334-AD334</f>
        <v>0</v>
      </c>
    </row>
    <row r="335" spans="1:32" s="267" customFormat="1">
      <c r="A335" s="325">
        <f t="shared" si="73"/>
        <v>322</v>
      </c>
      <c r="B335" s="185"/>
      <c r="C335" s="185"/>
      <c r="D335" s="185"/>
      <c r="E335" s="209" t="s">
        <v>304</v>
      </c>
      <c r="F335" s="218">
        <f t="shared" ref="F335:S335" si="90">SUM(F314:F334)</f>
        <v>8732811.5300000012</v>
      </c>
      <c r="G335" s="218">
        <f t="shared" si="90"/>
        <v>1357344.91</v>
      </c>
      <c r="H335" s="218">
        <f t="shared" si="90"/>
        <v>2455923.0800000005</v>
      </c>
      <c r="I335" s="218">
        <f t="shared" si="90"/>
        <v>2920498.4399999995</v>
      </c>
      <c r="J335" s="218">
        <f t="shared" si="90"/>
        <v>2745431.5599999996</v>
      </c>
      <c r="K335" s="218">
        <f t="shared" si="90"/>
        <v>1875291.6999999997</v>
      </c>
      <c r="L335" s="218">
        <f t="shared" si="90"/>
        <v>825967.32000000018</v>
      </c>
      <c r="M335" s="218">
        <f t="shared" si="90"/>
        <v>-203434.80999999901</v>
      </c>
      <c r="N335" s="218">
        <f t="shared" si="90"/>
        <v>-1179674.96</v>
      </c>
      <c r="O335" s="218">
        <f t="shared" si="90"/>
        <v>-2147272.77</v>
      </c>
      <c r="P335" s="218">
        <f t="shared" si="90"/>
        <v>-2302304.4000000004</v>
      </c>
      <c r="Q335" s="218">
        <f t="shared" si="90"/>
        <v>-1308131.1799999985</v>
      </c>
      <c r="R335" s="218">
        <f t="shared" si="90"/>
        <v>221750.09999999934</v>
      </c>
      <c r="S335" s="219">
        <f t="shared" si="90"/>
        <v>793076.64208333392</v>
      </c>
      <c r="T335" s="185"/>
      <c r="U335" s="214"/>
      <c r="V335" s="214"/>
      <c r="W335" s="214"/>
      <c r="X335" s="216"/>
      <c r="Y335" s="214"/>
      <c r="Z335" s="214"/>
      <c r="AA335" s="214"/>
      <c r="AB335" s="214"/>
      <c r="AC335" s="217"/>
      <c r="AD335" s="217"/>
      <c r="AE335" s="217"/>
      <c r="AF335" s="215">
        <f t="shared" si="89"/>
        <v>0</v>
      </c>
    </row>
    <row r="336" spans="1:32" s="267" customFormat="1">
      <c r="A336" s="325">
        <f t="shared" ref="A336:A399" si="91">+A335+1</f>
        <v>323</v>
      </c>
      <c r="B336" s="185"/>
      <c r="C336" s="185"/>
      <c r="D336" s="185"/>
      <c r="E336" s="209"/>
      <c r="F336" s="210"/>
      <c r="G336" s="274"/>
      <c r="H336" s="258"/>
      <c r="I336" s="258"/>
      <c r="J336" s="259"/>
      <c r="K336" s="260"/>
      <c r="L336" s="261"/>
      <c r="M336" s="262"/>
      <c r="N336" s="263"/>
      <c r="O336" s="229"/>
      <c r="P336" s="264"/>
      <c r="Q336" s="275"/>
      <c r="R336" s="210"/>
      <c r="S336" s="228"/>
      <c r="T336" s="185"/>
      <c r="U336" s="214"/>
      <c r="V336" s="214"/>
      <c r="W336" s="214"/>
      <c r="X336" s="216"/>
      <c r="Y336" s="214"/>
      <c r="Z336" s="214"/>
      <c r="AA336" s="214"/>
      <c r="AB336" s="214"/>
      <c r="AC336" s="217"/>
      <c r="AD336" s="217"/>
      <c r="AE336" s="217"/>
      <c r="AF336" s="215">
        <f t="shared" si="89"/>
        <v>0</v>
      </c>
    </row>
    <row r="337" spans="1:32" s="267" customFormat="1">
      <c r="A337" s="325">
        <f t="shared" si="91"/>
        <v>324</v>
      </c>
      <c r="B337" s="185"/>
      <c r="C337" s="185"/>
      <c r="D337" s="185"/>
      <c r="E337" s="209"/>
      <c r="F337" s="210"/>
      <c r="G337" s="274"/>
      <c r="H337" s="258"/>
      <c r="I337" s="258"/>
      <c r="J337" s="259"/>
      <c r="K337" s="260"/>
      <c r="L337" s="261"/>
      <c r="M337" s="262"/>
      <c r="N337" s="263"/>
      <c r="O337" s="229"/>
      <c r="P337" s="264"/>
      <c r="Q337" s="275"/>
      <c r="R337" s="210"/>
      <c r="S337" s="228"/>
      <c r="T337" s="185"/>
      <c r="U337" s="214"/>
      <c r="V337" s="214"/>
      <c r="W337" s="214"/>
      <c r="X337" s="216"/>
      <c r="Y337" s="214"/>
      <c r="Z337" s="214"/>
      <c r="AA337" s="214"/>
      <c r="AB337" s="214"/>
      <c r="AC337" s="217"/>
      <c r="AD337" s="217"/>
      <c r="AE337" s="217"/>
      <c r="AF337" s="215">
        <f t="shared" si="89"/>
        <v>0</v>
      </c>
    </row>
    <row r="338" spans="1:32" s="267" customFormat="1">
      <c r="A338" s="325">
        <f t="shared" si="91"/>
        <v>325</v>
      </c>
      <c r="B338" s="208" t="s">
        <v>494</v>
      </c>
      <c r="C338" s="208" t="s">
        <v>305</v>
      </c>
      <c r="D338" s="185"/>
      <c r="E338" s="209" t="s">
        <v>776</v>
      </c>
      <c r="F338" s="210">
        <v>0</v>
      </c>
      <c r="G338" s="210">
        <v>0</v>
      </c>
      <c r="H338" s="210">
        <v>0</v>
      </c>
      <c r="I338" s="210">
        <v>0</v>
      </c>
      <c r="J338" s="210">
        <v>0</v>
      </c>
      <c r="K338" s="210">
        <v>0</v>
      </c>
      <c r="L338" s="210">
        <v>0</v>
      </c>
      <c r="M338" s="210">
        <v>0</v>
      </c>
      <c r="N338" s="210">
        <v>0</v>
      </c>
      <c r="O338" s="210">
        <v>0</v>
      </c>
      <c r="P338" s="210">
        <v>0</v>
      </c>
      <c r="Q338" s="210">
        <v>0</v>
      </c>
      <c r="R338" s="210">
        <v>0</v>
      </c>
      <c r="S338" s="211">
        <f t="shared" ref="S338:S347" si="92">((F338+R338)+((G338+H338+I338+J338+K338+L338+M338+N338+O338+P338+Q338)*2))/24</f>
        <v>0</v>
      </c>
      <c r="T338" s="185"/>
      <c r="U338" s="214"/>
      <c r="V338" s="214"/>
      <c r="W338" s="214">
        <f t="shared" ref="W338:W346" si="93">+S338</f>
        <v>0</v>
      </c>
      <c r="X338" s="216"/>
      <c r="Y338" s="214"/>
      <c r="Z338" s="214"/>
      <c r="AA338" s="214"/>
      <c r="AB338" s="214"/>
      <c r="AC338" s="266">
        <f t="shared" ref="AC338:AC347" si="94">+S338</f>
        <v>0</v>
      </c>
      <c r="AD338" s="217"/>
      <c r="AE338" s="217"/>
      <c r="AF338" s="215">
        <f t="shared" si="89"/>
        <v>0</v>
      </c>
    </row>
    <row r="339" spans="1:32" s="267" customFormat="1">
      <c r="A339" s="325">
        <f t="shared" si="91"/>
        <v>326</v>
      </c>
      <c r="B339" s="208" t="s">
        <v>494</v>
      </c>
      <c r="C339" s="208" t="s">
        <v>306</v>
      </c>
      <c r="D339" s="185"/>
      <c r="E339" s="209" t="s">
        <v>777</v>
      </c>
      <c r="F339" s="210">
        <v>0</v>
      </c>
      <c r="G339" s="210">
        <v>0</v>
      </c>
      <c r="H339" s="210">
        <v>0</v>
      </c>
      <c r="I339" s="210">
        <v>0</v>
      </c>
      <c r="J339" s="210">
        <v>0</v>
      </c>
      <c r="K339" s="210">
        <v>0</v>
      </c>
      <c r="L339" s="210">
        <v>0</v>
      </c>
      <c r="M339" s="210">
        <v>0</v>
      </c>
      <c r="N339" s="210">
        <v>0</v>
      </c>
      <c r="O339" s="210">
        <v>0</v>
      </c>
      <c r="P339" s="210">
        <v>0</v>
      </c>
      <c r="Q339" s="210">
        <v>0</v>
      </c>
      <c r="R339" s="210">
        <v>0</v>
      </c>
      <c r="S339" s="211">
        <f t="shared" si="92"/>
        <v>0</v>
      </c>
      <c r="T339" s="185"/>
      <c r="U339" s="214"/>
      <c r="V339" s="214"/>
      <c r="W339" s="214">
        <f t="shared" si="93"/>
        <v>0</v>
      </c>
      <c r="X339" s="216"/>
      <c r="Y339" s="214"/>
      <c r="Z339" s="214"/>
      <c r="AA339" s="214"/>
      <c r="AB339" s="214"/>
      <c r="AC339" s="266">
        <f t="shared" si="94"/>
        <v>0</v>
      </c>
      <c r="AD339" s="217"/>
      <c r="AE339" s="217"/>
      <c r="AF339" s="215">
        <f t="shared" si="89"/>
        <v>0</v>
      </c>
    </row>
    <row r="340" spans="1:32" s="267" customFormat="1">
      <c r="A340" s="325">
        <f t="shared" si="91"/>
        <v>327</v>
      </c>
      <c r="B340" s="283" t="s">
        <v>127</v>
      </c>
      <c r="C340" s="283" t="s">
        <v>127</v>
      </c>
      <c r="D340" s="208" t="s">
        <v>307</v>
      </c>
      <c r="E340" s="209" t="s">
        <v>778</v>
      </c>
      <c r="F340" s="210">
        <v>299157.34999999998</v>
      </c>
      <c r="G340" s="210">
        <v>54030</v>
      </c>
      <c r="H340" s="210">
        <v>79330</v>
      </c>
      <c r="I340" s="210">
        <v>92319</v>
      </c>
      <c r="J340" s="210">
        <v>102669</v>
      </c>
      <c r="K340" s="210">
        <v>105757.04</v>
      </c>
      <c r="L340" s="210">
        <v>117757.04</v>
      </c>
      <c r="M340" s="210">
        <v>118898.59</v>
      </c>
      <c r="N340" s="210">
        <v>126822.82</v>
      </c>
      <c r="O340" s="210">
        <v>127868.98</v>
      </c>
      <c r="P340" s="210">
        <v>134480.73000000001</v>
      </c>
      <c r="Q340" s="210">
        <v>139021.71</v>
      </c>
      <c r="R340" s="210">
        <v>147336.4</v>
      </c>
      <c r="S340" s="211">
        <f t="shared" si="92"/>
        <v>118516.81541666666</v>
      </c>
      <c r="T340" s="185"/>
      <c r="U340" s="214"/>
      <c r="V340" s="214"/>
      <c r="W340" s="214">
        <f t="shared" si="93"/>
        <v>118516.81541666666</v>
      </c>
      <c r="X340" s="216"/>
      <c r="Y340" s="214"/>
      <c r="Z340" s="214"/>
      <c r="AA340" s="214"/>
      <c r="AB340" s="214"/>
      <c r="AC340" s="266">
        <f t="shared" si="94"/>
        <v>118516.81541666666</v>
      </c>
      <c r="AD340" s="217"/>
      <c r="AE340" s="217"/>
      <c r="AF340" s="215">
        <f t="shared" si="89"/>
        <v>0</v>
      </c>
    </row>
    <row r="341" spans="1:32" s="267" customFormat="1">
      <c r="A341" s="325">
        <f t="shared" si="91"/>
        <v>328</v>
      </c>
      <c r="B341" s="283" t="s">
        <v>127</v>
      </c>
      <c r="C341" s="283" t="s">
        <v>127</v>
      </c>
      <c r="D341" s="208" t="s">
        <v>779</v>
      </c>
      <c r="E341" s="209" t="s">
        <v>780</v>
      </c>
      <c r="F341" s="210">
        <v>-291752.32000000001</v>
      </c>
      <c r="G341" s="210">
        <v>-110886.66</v>
      </c>
      <c r="H341" s="210">
        <v>194720.11</v>
      </c>
      <c r="I341" s="210">
        <v>-398788.38</v>
      </c>
      <c r="J341" s="210">
        <v>-296885</v>
      </c>
      <c r="K341" s="210">
        <v>-383065.25</v>
      </c>
      <c r="L341" s="210">
        <v>-372289.33</v>
      </c>
      <c r="M341" s="210">
        <v>-381825.08</v>
      </c>
      <c r="N341" s="210">
        <v>-515431.54</v>
      </c>
      <c r="O341" s="210">
        <v>-474704.79</v>
      </c>
      <c r="P341" s="210">
        <v>116919.03</v>
      </c>
      <c r="Q341" s="210">
        <v>87521.269999999902</v>
      </c>
      <c r="R341" s="210">
        <v>452956.61</v>
      </c>
      <c r="S341" s="211">
        <f t="shared" si="92"/>
        <v>-204509.45625000002</v>
      </c>
      <c r="T341" s="185"/>
      <c r="U341" s="214"/>
      <c r="V341" s="214"/>
      <c r="W341" s="214">
        <f t="shared" si="93"/>
        <v>-204509.45625000002</v>
      </c>
      <c r="X341" s="216"/>
      <c r="Y341" s="214"/>
      <c r="Z341" s="214"/>
      <c r="AA341" s="214"/>
      <c r="AB341" s="214"/>
      <c r="AC341" s="266">
        <f t="shared" si="94"/>
        <v>-204509.45625000002</v>
      </c>
      <c r="AD341" s="217"/>
      <c r="AE341" s="217"/>
      <c r="AF341" s="215">
        <f t="shared" si="89"/>
        <v>0</v>
      </c>
    </row>
    <row r="342" spans="1:32" s="267" customFormat="1">
      <c r="A342" s="325">
        <f t="shared" si="91"/>
        <v>329</v>
      </c>
      <c r="B342" s="283" t="s">
        <v>127</v>
      </c>
      <c r="C342" s="283" t="s">
        <v>127</v>
      </c>
      <c r="D342" s="208" t="s">
        <v>308</v>
      </c>
      <c r="E342" s="209" t="s">
        <v>781</v>
      </c>
      <c r="F342" s="210">
        <v>0</v>
      </c>
      <c r="G342" s="210">
        <v>0</v>
      </c>
      <c r="H342" s="210">
        <v>0</v>
      </c>
      <c r="I342" s="210">
        <v>0</v>
      </c>
      <c r="J342" s="210">
        <v>0</v>
      </c>
      <c r="K342" s="210">
        <v>0</v>
      </c>
      <c r="L342" s="210">
        <v>0</v>
      </c>
      <c r="M342" s="210">
        <v>50.76</v>
      </c>
      <c r="N342" s="210">
        <v>50.76</v>
      </c>
      <c r="O342" s="210">
        <v>50.76</v>
      </c>
      <c r="P342" s="210">
        <v>50.76</v>
      </c>
      <c r="Q342" s="210">
        <v>50.76</v>
      </c>
      <c r="R342" s="210">
        <v>50.76</v>
      </c>
      <c r="S342" s="211">
        <f t="shared" si="92"/>
        <v>23.265000000000001</v>
      </c>
      <c r="T342" s="185"/>
      <c r="U342" s="214"/>
      <c r="V342" s="214"/>
      <c r="W342" s="214">
        <f t="shared" si="93"/>
        <v>23.265000000000001</v>
      </c>
      <c r="X342" s="216"/>
      <c r="Y342" s="214"/>
      <c r="Z342" s="214"/>
      <c r="AA342" s="214"/>
      <c r="AB342" s="214"/>
      <c r="AC342" s="266">
        <f t="shared" si="94"/>
        <v>23.265000000000001</v>
      </c>
      <c r="AD342" s="217"/>
      <c r="AE342" s="217"/>
      <c r="AF342" s="215">
        <f t="shared" si="89"/>
        <v>0</v>
      </c>
    </row>
    <row r="343" spans="1:32" s="267" customFormat="1">
      <c r="A343" s="325">
        <f t="shared" si="91"/>
        <v>330</v>
      </c>
      <c r="B343" s="283" t="s">
        <v>127</v>
      </c>
      <c r="C343" s="283" t="s">
        <v>127</v>
      </c>
      <c r="D343" s="208" t="s">
        <v>309</v>
      </c>
      <c r="E343" s="209" t="s">
        <v>782</v>
      </c>
      <c r="F343" s="210">
        <v>128933.23</v>
      </c>
      <c r="G343" s="210">
        <v>13497.83</v>
      </c>
      <c r="H343" s="210">
        <v>21997.83</v>
      </c>
      <c r="I343" s="210">
        <v>30647.83</v>
      </c>
      <c r="J343" s="210">
        <v>39754.480000000003</v>
      </c>
      <c r="K343" s="210">
        <v>49754.48</v>
      </c>
      <c r="L343" s="210">
        <v>58254.48</v>
      </c>
      <c r="M343" s="210">
        <v>66834.94</v>
      </c>
      <c r="N343" s="210">
        <v>127888.1</v>
      </c>
      <c r="O343" s="210">
        <v>136388.1</v>
      </c>
      <c r="P343" s="210">
        <v>149888.1</v>
      </c>
      <c r="Q343" s="210">
        <v>157077.54</v>
      </c>
      <c r="R343" s="210">
        <v>165577.54</v>
      </c>
      <c r="S343" s="211">
        <f t="shared" si="92"/>
        <v>83269.924583333326</v>
      </c>
      <c r="T343" s="185"/>
      <c r="U343" s="214"/>
      <c r="V343" s="214"/>
      <c r="W343" s="214">
        <f t="shared" si="93"/>
        <v>83269.924583333326</v>
      </c>
      <c r="X343" s="216"/>
      <c r="Y343" s="214"/>
      <c r="Z343" s="214"/>
      <c r="AA343" s="214"/>
      <c r="AB343" s="214"/>
      <c r="AC343" s="266">
        <f t="shared" si="94"/>
        <v>83269.924583333326</v>
      </c>
      <c r="AD343" s="217"/>
      <c r="AE343" s="217"/>
      <c r="AF343" s="215">
        <f t="shared" si="89"/>
        <v>0</v>
      </c>
    </row>
    <row r="344" spans="1:32" s="267" customFormat="1">
      <c r="A344" s="325">
        <f t="shared" si="91"/>
        <v>331</v>
      </c>
      <c r="B344" s="284" t="s">
        <v>127</v>
      </c>
      <c r="C344" s="284" t="s">
        <v>127</v>
      </c>
      <c r="D344" s="208" t="s">
        <v>310</v>
      </c>
      <c r="E344" s="209" t="s">
        <v>783</v>
      </c>
      <c r="F344" s="210">
        <v>1097</v>
      </c>
      <c r="G344" s="210">
        <v>0</v>
      </c>
      <c r="H344" s="210">
        <v>0</v>
      </c>
      <c r="I344" s="210">
        <v>0</v>
      </c>
      <c r="J344" s="210">
        <v>0</v>
      </c>
      <c r="K344" s="210">
        <v>1007417.53</v>
      </c>
      <c r="L344" s="210">
        <v>1007417.53</v>
      </c>
      <c r="M344" s="210">
        <v>1007417.53</v>
      </c>
      <c r="N344" s="210">
        <v>1007417.53</v>
      </c>
      <c r="O344" s="210">
        <v>615677.14</v>
      </c>
      <c r="P344" s="210">
        <v>615677.14</v>
      </c>
      <c r="Q344" s="210">
        <v>615677.14</v>
      </c>
      <c r="R344" s="210">
        <v>615677.14</v>
      </c>
      <c r="S344" s="211">
        <f t="shared" si="92"/>
        <v>515424.05083333328</v>
      </c>
      <c r="T344" s="185"/>
      <c r="U344" s="214"/>
      <c r="V344" s="214"/>
      <c r="W344" s="214">
        <f t="shared" si="93"/>
        <v>515424.05083333328</v>
      </c>
      <c r="X344" s="216"/>
      <c r="Y344" s="214"/>
      <c r="Z344" s="214"/>
      <c r="AA344" s="214"/>
      <c r="AB344" s="214"/>
      <c r="AC344" s="266">
        <f t="shared" si="94"/>
        <v>515424.05083333328</v>
      </c>
      <c r="AD344" s="217"/>
      <c r="AE344" s="217"/>
      <c r="AF344" s="215">
        <f t="shared" si="89"/>
        <v>0</v>
      </c>
    </row>
    <row r="345" spans="1:32" s="267" customFormat="1">
      <c r="A345" s="325">
        <f t="shared" si="91"/>
        <v>332</v>
      </c>
      <c r="B345" s="285" t="s">
        <v>127</v>
      </c>
      <c r="C345" s="285" t="s">
        <v>127</v>
      </c>
      <c r="D345" s="208" t="s">
        <v>311</v>
      </c>
      <c r="E345" s="209" t="s">
        <v>784</v>
      </c>
      <c r="F345" s="210">
        <v>0</v>
      </c>
      <c r="G345" s="210">
        <v>0</v>
      </c>
      <c r="H345" s="210">
        <v>0</v>
      </c>
      <c r="I345" s="210">
        <v>0</v>
      </c>
      <c r="J345" s="210">
        <v>0</v>
      </c>
      <c r="K345" s="210">
        <v>0</v>
      </c>
      <c r="L345" s="210">
        <v>0</v>
      </c>
      <c r="M345" s="210">
        <v>0</v>
      </c>
      <c r="N345" s="210">
        <v>0</v>
      </c>
      <c r="O345" s="210">
        <v>0</v>
      </c>
      <c r="P345" s="210">
        <v>0</v>
      </c>
      <c r="Q345" s="210">
        <v>0</v>
      </c>
      <c r="R345" s="210">
        <v>0</v>
      </c>
      <c r="S345" s="211">
        <f t="shared" si="92"/>
        <v>0</v>
      </c>
      <c r="T345" s="185"/>
      <c r="U345" s="214"/>
      <c r="V345" s="214"/>
      <c r="W345" s="214">
        <f t="shared" si="93"/>
        <v>0</v>
      </c>
      <c r="X345" s="216"/>
      <c r="Y345" s="214"/>
      <c r="Z345" s="214"/>
      <c r="AA345" s="214"/>
      <c r="AB345" s="214"/>
      <c r="AC345" s="266">
        <f t="shared" si="94"/>
        <v>0</v>
      </c>
      <c r="AD345" s="217"/>
      <c r="AE345" s="217"/>
      <c r="AF345" s="215">
        <f t="shared" si="89"/>
        <v>0</v>
      </c>
    </row>
    <row r="346" spans="1:32" s="267" customFormat="1">
      <c r="A346" s="325">
        <f t="shared" si="91"/>
        <v>333</v>
      </c>
      <c r="B346" s="208" t="s">
        <v>127</v>
      </c>
      <c r="C346" s="208" t="s">
        <v>312</v>
      </c>
      <c r="D346" s="208" t="s">
        <v>311</v>
      </c>
      <c r="E346" s="286" t="s">
        <v>785</v>
      </c>
      <c r="F346" s="210">
        <v>0</v>
      </c>
      <c r="G346" s="210">
        <v>0</v>
      </c>
      <c r="H346" s="210">
        <v>0</v>
      </c>
      <c r="I346" s="210">
        <v>0</v>
      </c>
      <c r="J346" s="210">
        <v>0</v>
      </c>
      <c r="K346" s="210">
        <v>0</v>
      </c>
      <c r="L346" s="210">
        <v>0</v>
      </c>
      <c r="M346" s="210">
        <v>0</v>
      </c>
      <c r="N346" s="210">
        <v>0</v>
      </c>
      <c r="O346" s="210">
        <v>0</v>
      </c>
      <c r="P346" s="210">
        <v>0</v>
      </c>
      <c r="Q346" s="210">
        <v>0</v>
      </c>
      <c r="R346" s="210">
        <v>0</v>
      </c>
      <c r="S346" s="211">
        <f t="shared" si="92"/>
        <v>0</v>
      </c>
      <c r="T346" s="185"/>
      <c r="U346" s="214"/>
      <c r="V346" s="214"/>
      <c r="W346" s="214">
        <f t="shared" si="93"/>
        <v>0</v>
      </c>
      <c r="X346" s="216"/>
      <c r="Y346" s="214"/>
      <c r="Z346" s="214"/>
      <c r="AA346" s="214"/>
      <c r="AB346" s="214"/>
      <c r="AC346" s="266">
        <f t="shared" si="94"/>
        <v>0</v>
      </c>
      <c r="AD346" s="217"/>
      <c r="AE346" s="217"/>
      <c r="AF346" s="215">
        <f t="shared" si="89"/>
        <v>0</v>
      </c>
    </row>
    <row r="347" spans="1:32" s="267" customFormat="1">
      <c r="A347" s="325">
        <f t="shared" si="91"/>
        <v>334</v>
      </c>
      <c r="B347" s="208" t="s">
        <v>524</v>
      </c>
      <c r="C347" s="208" t="s">
        <v>313</v>
      </c>
      <c r="D347" s="208" t="s">
        <v>745</v>
      </c>
      <c r="E347" s="209" t="s">
        <v>786</v>
      </c>
      <c r="F347" s="230">
        <v>1105.79</v>
      </c>
      <c r="G347" s="230">
        <v>0</v>
      </c>
      <c r="H347" s="230">
        <v>0</v>
      </c>
      <c r="I347" s="230">
        <v>0</v>
      </c>
      <c r="J347" s="230">
        <v>572.34</v>
      </c>
      <c r="K347" s="230">
        <v>572.34</v>
      </c>
      <c r="L347" s="230">
        <v>572.34</v>
      </c>
      <c r="M347" s="230">
        <v>572.34</v>
      </c>
      <c r="N347" s="230">
        <v>1144.68</v>
      </c>
      <c r="O347" s="230">
        <v>1144.68</v>
      </c>
      <c r="P347" s="230">
        <v>1144.68</v>
      </c>
      <c r="Q347" s="230">
        <v>1144.68</v>
      </c>
      <c r="R347" s="230">
        <v>1144.68</v>
      </c>
      <c r="S347" s="211">
        <f t="shared" si="92"/>
        <v>666.10958333333338</v>
      </c>
      <c r="T347" s="185"/>
      <c r="U347" s="214"/>
      <c r="V347" s="214"/>
      <c r="W347" s="214">
        <f>+S347</f>
        <v>666.10958333333338</v>
      </c>
      <c r="X347" s="216"/>
      <c r="Y347" s="214"/>
      <c r="Z347" s="214"/>
      <c r="AA347" s="214"/>
      <c r="AB347" s="214"/>
      <c r="AC347" s="266">
        <f t="shared" si="94"/>
        <v>666.10958333333338</v>
      </c>
      <c r="AD347" s="217"/>
      <c r="AE347" s="217"/>
      <c r="AF347" s="215">
        <f t="shared" si="89"/>
        <v>0</v>
      </c>
    </row>
    <row r="348" spans="1:32" s="267" customFormat="1">
      <c r="A348" s="325">
        <f t="shared" si="91"/>
        <v>335</v>
      </c>
      <c r="B348" s="185"/>
      <c r="C348" s="185"/>
      <c r="D348" s="185"/>
      <c r="E348" s="209" t="s">
        <v>314</v>
      </c>
      <c r="F348" s="218">
        <f>SUM(F338:F347)</f>
        <v>138541.04999999996</v>
      </c>
      <c r="G348" s="218">
        <f t="shared" ref="G348:S348" si="95">SUM(G338:G347)</f>
        <v>-43358.83</v>
      </c>
      <c r="H348" s="218">
        <f t="shared" si="95"/>
        <v>296047.94</v>
      </c>
      <c r="I348" s="218">
        <f t="shared" si="95"/>
        <v>-275821.55</v>
      </c>
      <c r="J348" s="218">
        <f t="shared" si="95"/>
        <v>-153889.18</v>
      </c>
      <c r="K348" s="218">
        <f t="shared" si="95"/>
        <v>780436.14</v>
      </c>
      <c r="L348" s="218">
        <f t="shared" si="95"/>
        <v>811712.05999999994</v>
      </c>
      <c r="M348" s="218">
        <f t="shared" si="95"/>
        <v>811949.08</v>
      </c>
      <c r="N348" s="218">
        <f t="shared" si="95"/>
        <v>747892.35000000009</v>
      </c>
      <c r="O348" s="218">
        <f t="shared" si="95"/>
        <v>406424.87000000005</v>
      </c>
      <c r="P348" s="218">
        <f t="shared" si="95"/>
        <v>1018160.4400000001</v>
      </c>
      <c r="Q348" s="218">
        <f t="shared" si="95"/>
        <v>1000493.1</v>
      </c>
      <c r="R348" s="218">
        <f t="shared" si="95"/>
        <v>1382743.1300000001</v>
      </c>
      <c r="S348" s="219">
        <f t="shared" si="95"/>
        <v>513390.70916666655</v>
      </c>
      <c r="T348" s="185"/>
      <c r="U348" s="214"/>
      <c r="V348" s="214"/>
      <c r="W348" s="214"/>
      <c r="X348" s="216"/>
      <c r="Y348" s="214"/>
      <c r="Z348" s="214"/>
      <c r="AA348" s="214"/>
      <c r="AB348" s="214"/>
      <c r="AC348" s="217"/>
      <c r="AD348" s="217"/>
      <c r="AE348" s="217"/>
      <c r="AF348" s="215">
        <f t="shared" si="89"/>
        <v>0</v>
      </c>
    </row>
    <row r="349" spans="1:32" s="267" customFormat="1">
      <c r="A349" s="325">
        <f t="shared" si="91"/>
        <v>336</v>
      </c>
      <c r="B349" s="185"/>
      <c r="C349" s="185"/>
      <c r="D349" s="185"/>
      <c r="E349" s="209"/>
      <c r="F349" s="210"/>
      <c r="G349" s="274"/>
      <c r="H349" s="258"/>
      <c r="I349" s="258"/>
      <c r="J349" s="259"/>
      <c r="K349" s="260"/>
      <c r="L349" s="261"/>
      <c r="M349" s="262"/>
      <c r="N349" s="263"/>
      <c r="O349" s="229"/>
      <c r="P349" s="264"/>
      <c r="Q349" s="275"/>
      <c r="R349" s="210"/>
      <c r="S349" s="228"/>
      <c r="T349" s="185"/>
      <c r="U349" s="214"/>
      <c r="V349" s="214"/>
      <c r="W349" s="214"/>
      <c r="X349" s="216"/>
      <c r="Y349" s="214"/>
      <c r="Z349" s="214"/>
      <c r="AA349" s="214"/>
      <c r="AB349" s="214"/>
      <c r="AC349" s="217"/>
      <c r="AD349" s="217"/>
      <c r="AE349" s="217"/>
      <c r="AF349" s="215">
        <f t="shared" si="89"/>
        <v>0</v>
      </c>
    </row>
    <row r="350" spans="1:32" s="267" customFormat="1">
      <c r="A350" s="325">
        <f t="shared" si="91"/>
        <v>337</v>
      </c>
      <c r="B350" s="208" t="s">
        <v>494</v>
      </c>
      <c r="C350" s="208" t="s">
        <v>315</v>
      </c>
      <c r="D350" s="208" t="s">
        <v>22</v>
      </c>
      <c r="E350" s="209" t="s">
        <v>316</v>
      </c>
      <c r="F350" s="230">
        <v>13200000</v>
      </c>
      <c r="G350" s="230">
        <v>0</v>
      </c>
      <c r="H350" s="230">
        <v>2550000</v>
      </c>
      <c r="I350" s="230">
        <v>2550000</v>
      </c>
      <c r="J350" s="230">
        <v>2550000</v>
      </c>
      <c r="K350" s="230">
        <v>5100000</v>
      </c>
      <c r="L350" s="230">
        <v>5100000</v>
      </c>
      <c r="M350" s="230">
        <v>5100000</v>
      </c>
      <c r="N350" s="230">
        <v>7650000</v>
      </c>
      <c r="O350" s="230">
        <v>7650000</v>
      </c>
      <c r="P350" s="230">
        <v>7650000</v>
      </c>
      <c r="Q350" s="230">
        <v>10610000</v>
      </c>
      <c r="R350" s="230">
        <v>10610000</v>
      </c>
      <c r="S350" s="211">
        <f>((F350+R350)+((G350+H350+I350+J350+K350+L350+M350+N350+O350+P350+Q350)*2))/24</f>
        <v>5701250</v>
      </c>
      <c r="T350" s="185"/>
      <c r="U350" s="214"/>
      <c r="V350" s="214"/>
      <c r="W350" s="214">
        <f>+S350</f>
        <v>5701250</v>
      </c>
      <c r="X350" s="216"/>
      <c r="Y350" s="214"/>
      <c r="Z350" s="214"/>
      <c r="AA350" s="214"/>
      <c r="AB350" s="214"/>
      <c r="AC350" s="266">
        <f>+S350</f>
        <v>5701250</v>
      </c>
      <c r="AD350" s="217"/>
      <c r="AE350" s="217"/>
      <c r="AF350" s="215">
        <f t="shared" si="89"/>
        <v>0</v>
      </c>
    </row>
    <row r="351" spans="1:32" s="267" customFormat="1">
      <c r="A351" s="325">
        <f t="shared" si="91"/>
        <v>338</v>
      </c>
      <c r="B351" s="185"/>
      <c r="C351" s="185"/>
      <c r="D351" s="185"/>
      <c r="E351" s="209" t="s">
        <v>317</v>
      </c>
      <c r="F351" s="218">
        <f>+F350</f>
        <v>13200000</v>
      </c>
      <c r="G351" s="218">
        <f t="shared" ref="G351:S351" si="96">+G350</f>
        <v>0</v>
      </c>
      <c r="H351" s="218">
        <f t="shared" si="96"/>
        <v>2550000</v>
      </c>
      <c r="I351" s="218">
        <f t="shared" si="96"/>
        <v>2550000</v>
      </c>
      <c r="J351" s="218">
        <f t="shared" si="96"/>
        <v>2550000</v>
      </c>
      <c r="K351" s="218">
        <f t="shared" si="96"/>
        <v>5100000</v>
      </c>
      <c r="L351" s="218">
        <f t="shared" si="96"/>
        <v>5100000</v>
      </c>
      <c r="M351" s="218">
        <f t="shared" si="96"/>
        <v>5100000</v>
      </c>
      <c r="N351" s="218">
        <f t="shared" si="96"/>
        <v>7650000</v>
      </c>
      <c r="O351" s="218">
        <f t="shared" si="96"/>
        <v>7650000</v>
      </c>
      <c r="P351" s="218">
        <f t="shared" si="96"/>
        <v>7650000</v>
      </c>
      <c r="Q351" s="218">
        <f t="shared" si="96"/>
        <v>10610000</v>
      </c>
      <c r="R351" s="218">
        <f t="shared" si="96"/>
        <v>10610000</v>
      </c>
      <c r="S351" s="219">
        <f t="shared" si="96"/>
        <v>5701250</v>
      </c>
      <c r="T351" s="185"/>
      <c r="U351" s="214"/>
      <c r="V351" s="214"/>
      <c r="W351" s="214"/>
      <c r="X351" s="216"/>
      <c r="Y351" s="214"/>
      <c r="Z351" s="214"/>
      <c r="AA351" s="214"/>
      <c r="AB351" s="214"/>
      <c r="AC351" s="217"/>
      <c r="AD351" s="217"/>
      <c r="AE351" s="217"/>
      <c r="AF351" s="215">
        <f t="shared" si="89"/>
        <v>0</v>
      </c>
    </row>
    <row r="352" spans="1:32" s="267" customFormat="1">
      <c r="A352" s="325">
        <f t="shared" si="91"/>
        <v>339</v>
      </c>
      <c r="B352" s="185"/>
      <c r="C352" s="185"/>
      <c r="D352" s="185"/>
      <c r="E352" s="209"/>
      <c r="F352" s="220"/>
      <c r="G352" s="287"/>
      <c r="H352" s="222"/>
      <c r="I352" s="222"/>
      <c r="J352" s="223"/>
      <c r="K352" s="224"/>
      <c r="L352" s="225"/>
      <c r="M352" s="179"/>
      <c r="N352" s="226"/>
      <c r="O352" s="227"/>
      <c r="P352" s="180"/>
      <c r="Q352" s="288"/>
      <c r="R352" s="220"/>
      <c r="S352" s="228"/>
      <c r="T352" s="185"/>
      <c r="U352" s="214"/>
      <c r="V352" s="214"/>
      <c r="W352" s="214"/>
      <c r="X352" s="216"/>
      <c r="Y352" s="214"/>
      <c r="Z352" s="214"/>
      <c r="AA352" s="214"/>
      <c r="AB352" s="214"/>
      <c r="AC352" s="217"/>
      <c r="AD352" s="217"/>
      <c r="AE352" s="217"/>
      <c r="AF352" s="215">
        <f t="shared" si="89"/>
        <v>0</v>
      </c>
    </row>
    <row r="353" spans="1:32" s="267" customFormat="1" ht="15.75" thickBot="1">
      <c r="A353" s="325">
        <f t="shared" si="91"/>
        <v>340</v>
      </c>
      <c r="B353" s="289"/>
      <c r="C353" s="289"/>
      <c r="D353" s="289"/>
      <c r="E353" s="290" t="s">
        <v>318</v>
      </c>
      <c r="F353" s="291">
        <f t="shared" ref="F353:S353" si="97">+F351+F348+F335+F312+F298+F293+F276+F275+F273+F267+F208+F205+F190+F188+F171+F159+F141+F115+F59+F41+F34+F31+F56+F173+F174+F175+F176+F177+F178+F179+F180+F181+F182+F183+F185+F184+F186+F187+F189</f>
        <v>1010058740.9000001</v>
      </c>
      <c r="G353" s="291">
        <f t="shared" si="97"/>
        <v>755596030.13999987</v>
      </c>
      <c r="H353" s="291">
        <f t="shared" si="97"/>
        <v>785949713.56999993</v>
      </c>
      <c r="I353" s="291">
        <f t="shared" si="97"/>
        <v>809849531.25999987</v>
      </c>
      <c r="J353" s="291">
        <f t="shared" si="97"/>
        <v>821119251.98000026</v>
      </c>
      <c r="K353" s="291">
        <f t="shared" si="97"/>
        <v>834114722.88999987</v>
      </c>
      <c r="L353" s="291">
        <f t="shared" si="97"/>
        <v>850558705.20000017</v>
      </c>
      <c r="M353" s="291">
        <f t="shared" si="97"/>
        <v>868721350.27999997</v>
      </c>
      <c r="N353" s="291">
        <f t="shared" si="97"/>
        <v>891100472.71000004</v>
      </c>
      <c r="O353" s="291">
        <f t="shared" si="97"/>
        <v>918592888.94000041</v>
      </c>
      <c r="P353" s="291">
        <f t="shared" si="97"/>
        <v>955424093.4599998</v>
      </c>
      <c r="Q353" s="291">
        <f t="shared" si="97"/>
        <v>1022043333.5399998</v>
      </c>
      <c r="R353" s="291">
        <f t="shared" si="97"/>
        <v>1117173255.4100006</v>
      </c>
      <c r="S353" s="291">
        <f t="shared" si="97"/>
        <v>881390507.67708349</v>
      </c>
      <c r="T353" s="289"/>
      <c r="U353" s="292"/>
      <c r="V353" s="292"/>
      <c r="W353" s="292"/>
      <c r="X353" s="293"/>
      <c r="Y353" s="292"/>
      <c r="Z353" s="292"/>
      <c r="AA353" s="292"/>
      <c r="AB353" s="292"/>
      <c r="AC353" s="294"/>
      <c r="AD353" s="294"/>
      <c r="AE353" s="294"/>
      <c r="AF353" s="215">
        <f t="shared" si="89"/>
        <v>0</v>
      </c>
    </row>
    <row r="354" spans="1:32" s="267" customFormat="1" ht="15.75" thickTop="1">
      <c r="A354" s="325">
        <f t="shared" si="91"/>
        <v>341</v>
      </c>
      <c r="B354" s="185"/>
      <c r="C354" s="185"/>
      <c r="D354" s="185"/>
      <c r="E354" s="209"/>
      <c r="F354" s="210"/>
      <c r="G354" s="274"/>
      <c r="H354" s="258"/>
      <c r="I354" s="258"/>
      <c r="J354" s="259"/>
      <c r="K354" s="260"/>
      <c r="L354" s="261"/>
      <c r="M354" s="262"/>
      <c r="N354" s="263"/>
      <c r="O354" s="229"/>
      <c r="P354" s="264"/>
      <c r="Q354" s="275"/>
      <c r="R354" s="210"/>
      <c r="S354" s="228"/>
      <c r="T354" s="185"/>
      <c r="U354" s="214"/>
      <c r="V354" s="214"/>
      <c r="W354" s="214"/>
      <c r="X354" s="216"/>
      <c r="Y354" s="214"/>
      <c r="Z354" s="214"/>
      <c r="AA354" s="214"/>
      <c r="AB354" s="214"/>
      <c r="AC354" s="217"/>
      <c r="AD354" s="217"/>
      <c r="AE354" s="217"/>
      <c r="AF354" s="215">
        <f t="shared" si="89"/>
        <v>0</v>
      </c>
    </row>
    <row r="355" spans="1:32">
      <c r="A355" s="325">
        <f t="shared" si="91"/>
        <v>342</v>
      </c>
      <c r="B355" s="185"/>
      <c r="C355" s="185"/>
      <c r="D355" s="185"/>
      <c r="E355" s="209"/>
      <c r="F355" s="210"/>
      <c r="G355" s="274"/>
      <c r="H355" s="258"/>
      <c r="I355" s="258"/>
      <c r="J355" s="259"/>
      <c r="K355" s="260"/>
      <c r="L355" s="261"/>
      <c r="M355" s="262"/>
      <c r="N355" s="263"/>
      <c r="O355" s="229"/>
      <c r="P355" s="264"/>
      <c r="Q355" s="275"/>
      <c r="R355" s="210"/>
      <c r="S355" s="228"/>
      <c r="T355" s="188"/>
      <c r="U355" s="214"/>
      <c r="V355" s="214"/>
      <c r="W355" s="214"/>
      <c r="X355" s="216"/>
      <c r="Y355" s="214"/>
      <c r="Z355" s="214"/>
      <c r="AA355" s="214"/>
      <c r="AB355" s="214"/>
      <c r="AC355" s="217"/>
      <c r="AD355" s="217"/>
      <c r="AE355" s="217"/>
      <c r="AF355" s="215">
        <f t="shared" si="89"/>
        <v>0</v>
      </c>
    </row>
    <row r="356" spans="1:32">
      <c r="A356" s="325">
        <f t="shared" si="91"/>
        <v>343</v>
      </c>
      <c r="B356" s="208" t="s">
        <v>494</v>
      </c>
      <c r="C356" s="208" t="s">
        <v>319</v>
      </c>
      <c r="D356" s="208" t="s">
        <v>787</v>
      </c>
      <c r="E356" s="237" t="s">
        <v>320</v>
      </c>
      <c r="F356" s="210">
        <v>-1000</v>
      </c>
      <c r="G356" s="210">
        <v>-1000</v>
      </c>
      <c r="H356" s="210">
        <v>-1000</v>
      </c>
      <c r="I356" s="210">
        <v>-1000</v>
      </c>
      <c r="J356" s="210">
        <v>-1000</v>
      </c>
      <c r="K356" s="210">
        <v>-1000</v>
      </c>
      <c r="L356" s="210">
        <v>-1000</v>
      </c>
      <c r="M356" s="210">
        <v>-1000</v>
      </c>
      <c r="N356" s="210">
        <v>-1000</v>
      </c>
      <c r="O356" s="210">
        <v>-1000</v>
      </c>
      <c r="P356" s="210">
        <v>-1000</v>
      </c>
      <c r="Q356" s="210">
        <v>-1000</v>
      </c>
      <c r="R356" s="210">
        <v>-1000</v>
      </c>
      <c r="S356" s="211">
        <f>((F356+R356)+((G356+H356+I356+J356+K356+L356+M356+N356+O356+P356+Q356)*2))/24</f>
        <v>-1000</v>
      </c>
      <c r="T356" s="188"/>
      <c r="U356" s="214"/>
      <c r="V356" s="214"/>
      <c r="W356" s="214">
        <f>+S356</f>
        <v>-1000</v>
      </c>
      <c r="X356" s="216"/>
      <c r="Y356" s="214"/>
      <c r="Z356" s="214"/>
      <c r="AA356" s="214"/>
      <c r="AB356" s="214"/>
      <c r="AC356" s="266">
        <f>+S356</f>
        <v>-1000</v>
      </c>
      <c r="AD356" s="217"/>
      <c r="AE356" s="217"/>
      <c r="AF356" s="215">
        <f t="shared" si="89"/>
        <v>0</v>
      </c>
    </row>
    <row r="357" spans="1:32">
      <c r="A357" s="325">
        <f t="shared" si="91"/>
        <v>344</v>
      </c>
      <c r="B357" s="208" t="s">
        <v>494</v>
      </c>
      <c r="C357" s="208" t="s">
        <v>321</v>
      </c>
      <c r="D357" s="208" t="s">
        <v>22</v>
      </c>
      <c r="E357" s="237" t="s">
        <v>322</v>
      </c>
      <c r="F357" s="210">
        <v>-31852511.100000001</v>
      </c>
      <c r="G357" s="210">
        <v>-30688673.449999999</v>
      </c>
      <c r="H357" s="210">
        <v>-30688673.449999999</v>
      </c>
      <c r="I357" s="210">
        <v>-30688673.449999999</v>
      </c>
      <c r="J357" s="210">
        <v>-30688673.449999999</v>
      </c>
      <c r="K357" s="210">
        <v>-30688673.449999999</v>
      </c>
      <c r="L357" s="210">
        <v>-30688673.449999999</v>
      </c>
      <c r="M357" s="210">
        <v>-30688673.449999999</v>
      </c>
      <c r="N357" s="210">
        <v>-30688673.449999999</v>
      </c>
      <c r="O357" s="210">
        <v>-30688673.449999999</v>
      </c>
      <c r="P357" s="210">
        <v>-30688673.449999999</v>
      </c>
      <c r="Q357" s="210">
        <v>-30688673.449999999</v>
      </c>
      <c r="R357" s="210">
        <v>-30688673.449999999</v>
      </c>
      <c r="S357" s="211">
        <f>((F357+R357)+((G357+H357+I357+J357+K357+L357+M357+N357+O357+P357+Q357)*2))/24</f>
        <v>-30737166.685416657</v>
      </c>
      <c r="T357" s="188"/>
      <c r="U357" s="214"/>
      <c r="V357" s="214"/>
      <c r="W357" s="214">
        <f>+S357</f>
        <v>-30737166.685416657</v>
      </c>
      <c r="X357" s="216"/>
      <c r="Y357" s="214"/>
      <c r="Z357" s="214"/>
      <c r="AA357" s="214"/>
      <c r="AB357" s="214"/>
      <c r="AC357" s="266">
        <f>+W357</f>
        <v>-30737166.685416657</v>
      </c>
      <c r="AD357" s="217"/>
      <c r="AE357" s="217"/>
      <c r="AF357" s="215">
        <f t="shared" si="89"/>
        <v>0</v>
      </c>
    </row>
    <row r="358" spans="1:32">
      <c r="A358" s="325">
        <f t="shared" si="91"/>
        <v>345</v>
      </c>
      <c r="B358" s="208" t="s">
        <v>494</v>
      </c>
      <c r="C358" s="208" t="s">
        <v>321</v>
      </c>
      <c r="D358" s="208" t="s">
        <v>25</v>
      </c>
      <c r="E358" s="237" t="s">
        <v>323</v>
      </c>
      <c r="F358" s="210">
        <v>0</v>
      </c>
      <c r="G358" s="210">
        <v>0</v>
      </c>
      <c r="H358" s="210">
        <v>0</v>
      </c>
      <c r="I358" s="210">
        <v>0</v>
      </c>
      <c r="J358" s="210">
        <v>0</v>
      </c>
      <c r="K358" s="210">
        <v>0</v>
      </c>
      <c r="L358" s="210">
        <v>0</v>
      </c>
      <c r="M358" s="210">
        <v>0</v>
      </c>
      <c r="N358" s="210">
        <v>0</v>
      </c>
      <c r="O358" s="210">
        <v>0</v>
      </c>
      <c r="P358" s="210">
        <v>0</v>
      </c>
      <c r="Q358" s="210">
        <v>0</v>
      </c>
      <c r="R358" s="210">
        <v>0</v>
      </c>
      <c r="S358" s="211">
        <f t="shared" ref="S358:S412" si="98">((F358+R358)+((G358+H358+I358+J358+K358+L358+M358+N358+O358+P358+Q358)*2))/24</f>
        <v>0</v>
      </c>
      <c r="T358" s="188"/>
      <c r="U358" s="214"/>
      <c r="V358" s="214"/>
      <c r="W358" s="214">
        <f>+S358</f>
        <v>0</v>
      </c>
      <c r="X358" s="216"/>
      <c r="Y358" s="214"/>
      <c r="Z358" s="214"/>
      <c r="AA358" s="214"/>
      <c r="AB358" s="214"/>
      <c r="AC358" s="266">
        <f t="shared" ref="AC358:AC364" si="99">+S358</f>
        <v>0</v>
      </c>
      <c r="AD358" s="217"/>
      <c r="AE358" s="217"/>
      <c r="AF358" s="215">
        <f t="shared" si="89"/>
        <v>0</v>
      </c>
    </row>
    <row r="359" spans="1:32">
      <c r="A359" s="325">
        <f t="shared" si="91"/>
        <v>346</v>
      </c>
      <c r="B359" s="208" t="s">
        <v>494</v>
      </c>
      <c r="C359" s="208" t="s">
        <v>321</v>
      </c>
      <c r="D359" s="208" t="s">
        <v>27</v>
      </c>
      <c r="E359" s="237" t="s">
        <v>324</v>
      </c>
      <c r="F359" s="210">
        <v>38242</v>
      </c>
      <c r="G359" s="210">
        <v>2423</v>
      </c>
      <c r="H359" s="210">
        <v>278526.51</v>
      </c>
      <c r="I359" s="210">
        <v>280949.51</v>
      </c>
      <c r="J359" s="210">
        <v>283372.51</v>
      </c>
      <c r="K359" s="210">
        <v>285795.51</v>
      </c>
      <c r="L359" s="210">
        <v>288218.51</v>
      </c>
      <c r="M359" s="210">
        <v>290641.51</v>
      </c>
      <c r="N359" s="210">
        <v>293064.51</v>
      </c>
      <c r="O359" s="210">
        <v>295487.51</v>
      </c>
      <c r="P359" s="210">
        <v>297910.51</v>
      </c>
      <c r="Q359" s="210">
        <v>26653</v>
      </c>
      <c r="R359" s="210">
        <v>42776</v>
      </c>
      <c r="S359" s="211">
        <f t="shared" si="98"/>
        <v>221962.63249999998</v>
      </c>
      <c r="T359" s="188"/>
      <c r="U359" s="214"/>
      <c r="V359" s="214"/>
      <c r="W359" s="214">
        <f t="shared" ref="W359:W364" si="100">+S359</f>
        <v>221962.63249999998</v>
      </c>
      <c r="X359" s="216"/>
      <c r="Y359" s="214"/>
      <c r="Z359" s="214"/>
      <c r="AA359" s="214"/>
      <c r="AB359" s="214"/>
      <c r="AC359" s="266">
        <f t="shared" si="99"/>
        <v>221962.63249999998</v>
      </c>
      <c r="AD359" s="217"/>
      <c r="AE359" s="217"/>
      <c r="AF359" s="215">
        <f t="shared" si="89"/>
        <v>0</v>
      </c>
    </row>
    <row r="360" spans="1:32">
      <c r="A360" s="325">
        <f t="shared" si="91"/>
        <v>347</v>
      </c>
      <c r="B360" s="208" t="s">
        <v>494</v>
      </c>
      <c r="C360" s="208" t="s">
        <v>325</v>
      </c>
      <c r="D360" s="208" t="s">
        <v>22</v>
      </c>
      <c r="E360" s="237" t="s">
        <v>326</v>
      </c>
      <c r="F360" s="210">
        <v>0</v>
      </c>
      <c r="G360" s="210">
        <v>0</v>
      </c>
      <c r="H360" s="210">
        <v>0</v>
      </c>
      <c r="I360" s="210">
        <v>0</v>
      </c>
      <c r="J360" s="210">
        <v>0</v>
      </c>
      <c r="K360" s="210">
        <v>0</v>
      </c>
      <c r="L360" s="210">
        <v>0</v>
      </c>
      <c r="M360" s="210">
        <v>0</v>
      </c>
      <c r="N360" s="210">
        <v>0</v>
      </c>
      <c r="O360" s="210">
        <v>0</v>
      </c>
      <c r="P360" s="210">
        <v>0</v>
      </c>
      <c r="Q360" s="210">
        <v>0</v>
      </c>
      <c r="R360" s="210">
        <v>0</v>
      </c>
      <c r="S360" s="211">
        <f t="shared" si="98"/>
        <v>0</v>
      </c>
      <c r="T360" s="188"/>
      <c r="U360" s="214"/>
      <c r="V360" s="214"/>
      <c r="W360" s="214">
        <f t="shared" si="100"/>
        <v>0</v>
      </c>
      <c r="X360" s="216"/>
      <c r="Y360" s="214"/>
      <c r="Z360" s="214"/>
      <c r="AA360" s="214"/>
      <c r="AB360" s="214"/>
      <c r="AC360" s="266">
        <f t="shared" si="99"/>
        <v>0</v>
      </c>
      <c r="AD360" s="217"/>
      <c r="AE360" s="217"/>
      <c r="AF360" s="215">
        <f t="shared" si="89"/>
        <v>0</v>
      </c>
    </row>
    <row r="361" spans="1:32">
      <c r="A361" s="325">
        <f t="shared" si="91"/>
        <v>348</v>
      </c>
      <c r="B361" s="208" t="s">
        <v>494</v>
      </c>
      <c r="C361" s="208" t="s">
        <v>327</v>
      </c>
      <c r="D361" s="208" t="s">
        <v>22</v>
      </c>
      <c r="E361" s="237" t="s">
        <v>328</v>
      </c>
      <c r="F361" s="210">
        <v>-192553016.58000001</v>
      </c>
      <c r="G361" s="210">
        <v>-192553016.58000001</v>
      </c>
      <c r="H361" s="210">
        <v>-192117553.21000001</v>
      </c>
      <c r="I361" s="210">
        <v>-192117553.21000001</v>
      </c>
      <c r="J361" s="210">
        <v>-192117553.21000001</v>
      </c>
      <c r="K361" s="210">
        <v>-192117553.21000001</v>
      </c>
      <c r="L361" s="210">
        <v>-192117553.21000001</v>
      </c>
      <c r="M361" s="210">
        <v>-192117553.21000001</v>
      </c>
      <c r="N361" s="210">
        <v>-192117553.21000001</v>
      </c>
      <c r="O361" s="210">
        <v>-222117553.21000001</v>
      </c>
      <c r="P361" s="210">
        <v>-222117553.21000001</v>
      </c>
      <c r="Q361" s="210">
        <v>-222117553.21000001</v>
      </c>
      <c r="R361" s="210">
        <v>-222117553.21000001</v>
      </c>
      <c r="S361" s="211">
        <f>((F361+R361)+((G361+H361+I361+J361+K361+L361+M361+N361+O361+P361+Q361)*2))/24</f>
        <v>-200921986.13125002</v>
      </c>
      <c r="T361" s="188"/>
      <c r="U361" s="214"/>
      <c r="V361" s="214"/>
      <c r="W361" s="214">
        <f t="shared" si="100"/>
        <v>-200921986.13125002</v>
      </c>
      <c r="X361" s="216"/>
      <c r="Y361" s="214"/>
      <c r="Z361" s="214"/>
      <c r="AA361" s="214"/>
      <c r="AB361" s="214"/>
      <c r="AC361" s="266">
        <f t="shared" si="99"/>
        <v>-200921986.13125002</v>
      </c>
      <c r="AD361" s="217"/>
      <c r="AE361" s="217"/>
      <c r="AF361" s="215">
        <f t="shared" si="89"/>
        <v>0</v>
      </c>
    </row>
    <row r="362" spans="1:32">
      <c r="A362" s="325">
        <f t="shared" si="91"/>
        <v>349</v>
      </c>
      <c r="B362" s="208" t="s">
        <v>494</v>
      </c>
      <c r="C362" s="208" t="s">
        <v>788</v>
      </c>
      <c r="D362" s="208"/>
      <c r="E362" s="237" t="s">
        <v>330</v>
      </c>
      <c r="F362" s="210">
        <v>0</v>
      </c>
      <c r="G362" s="210">
        <v>0</v>
      </c>
      <c r="H362" s="210">
        <v>0</v>
      </c>
      <c r="I362" s="210">
        <v>0</v>
      </c>
      <c r="J362" s="210">
        <v>0</v>
      </c>
      <c r="K362" s="210">
        <v>0</v>
      </c>
      <c r="L362" s="210">
        <v>0</v>
      </c>
      <c r="M362" s="210">
        <v>0</v>
      </c>
      <c r="N362" s="210">
        <v>0</v>
      </c>
      <c r="O362" s="210">
        <v>0</v>
      </c>
      <c r="P362" s="210">
        <v>0</v>
      </c>
      <c r="Q362" s="210">
        <v>273680.51</v>
      </c>
      <c r="R362" s="210">
        <v>273680.51</v>
      </c>
      <c r="S362" s="211">
        <f t="shared" si="98"/>
        <v>34210.063750000001</v>
      </c>
      <c r="T362" s="188"/>
      <c r="U362" s="214"/>
      <c r="V362" s="214"/>
      <c r="W362" s="214">
        <f t="shared" si="100"/>
        <v>34210.063750000001</v>
      </c>
      <c r="X362" s="216"/>
      <c r="Y362" s="214"/>
      <c r="Z362" s="214"/>
      <c r="AA362" s="214"/>
      <c r="AB362" s="214"/>
      <c r="AC362" s="266">
        <f t="shared" si="99"/>
        <v>34210.063750000001</v>
      </c>
      <c r="AD362" s="217"/>
      <c r="AE362" s="217"/>
      <c r="AF362" s="215">
        <f t="shared" si="89"/>
        <v>0</v>
      </c>
    </row>
    <row r="363" spans="1:32">
      <c r="A363" s="325">
        <f t="shared" si="91"/>
        <v>350</v>
      </c>
      <c r="B363" s="208" t="s">
        <v>494</v>
      </c>
      <c r="C363" s="208" t="s">
        <v>331</v>
      </c>
      <c r="D363" s="185" t="s">
        <v>127</v>
      </c>
      <c r="E363" s="237" t="s">
        <v>789</v>
      </c>
      <c r="F363" s="210">
        <v>-1489849.51</v>
      </c>
      <c r="G363" s="210">
        <v>-1489849.51</v>
      </c>
      <c r="H363" s="210">
        <v>-1810739.96</v>
      </c>
      <c r="I363" s="210">
        <v>-1810739.96</v>
      </c>
      <c r="J363" s="210">
        <v>-1810739.96</v>
      </c>
      <c r="K363" s="210">
        <v>-1810739.96</v>
      </c>
      <c r="L363" s="210">
        <v>-1810739.96</v>
      </c>
      <c r="M363" s="210">
        <v>-1810739.96</v>
      </c>
      <c r="N363" s="210">
        <v>-1810739.96</v>
      </c>
      <c r="O363" s="210">
        <v>-1810739.96</v>
      </c>
      <c r="P363" s="210">
        <v>-1810739.96</v>
      </c>
      <c r="Q363" s="210">
        <v>-1810739.96</v>
      </c>
      <c r="R363" s="210">
        <v>-2402882.85</v>
      </c>
      <c r="S363" s="211">
        <f t="shared" si="98"/>
        <v>-1795301.2741666669</v>
      </c>
      <c r="T363" s="188"/>
      <c r="U363" s="214"/>
      <c r="V363" s="214"/>
      <c r="W363" s="214">
        <f t="shared" si="100"/>
        <v>-1795301.2741666669</v>
      </c>
      <c r="X363" s="216"/>
      <c r="Y363" s="214"/>
      <c r="Z363" s="214"/>
      <c r="AA363" s="214"/>
      <c r="AB363" s="214"/>
      <c r="AC363" s="266">
        <f t="shared" si="99"/>
        <v>-1795301.2741666669</v>
      </c>
      <c r="AD363" s="217"/>
      <c r="AE363" s="217"/>
      <c r="AF363" s="215">
        <f t="shared" si="89"/>
        <v>0</v>
      </c>
    </row>
    <row r="364" spans="1:32">
      <c r="A364" s="325">
        <f t="shared" si="91"/>
        <v>351</v>
      </c>
      <c r="B364" s="208" t="s">
        <v>494</v>
      </c>
      <c r="C364" s="208" t="s">
        <v>332</v>
      </c>
      <c r="D364" s="208" t="s">
        <v>787</v>
      </c>
      <c r="E364" s="237" t="s">
        <v>790</v>
      </c>
      <c r="F364" s="230">
        <v>219189.01</v>
      </c>
      <c r="G364" s="230">
        <v>219189.01</v>
      </c>
      <c r="H364" s="230">
        <v>266398.95</v>
      </c>
      <c r="I364" s="230">
        <v>266398.95</v>
      </c>
      <c r="J364" s="230">
        <v>266398.95</v>
      </c>
      <c r="K364" s="230">
        <v>266398.95</v>
      </c>
      <c r="L364" s="230">
        <v>266398.95</v>
      </c>
      <c r="M364" s="230">
        <v>266398.95</v>
      </c>
      <c r="N364" s="230">
        <v>266398.95</v>
      </c>
      <c r="O364" s="230">
        <v>266398.95</v>
      </c>
      <c r="P364" s="230">
        <v>266398.95</v>
      </c>
      <c r="Q364" s="230">
        <v>266398.95</v>
      </c>
      <c r="R364" s="230">
        <v>84425.49</v>
      </c>
      <c r="S364" s="236">
        <f t="shared" si="98"/>
        <v>252915.48</v>
      </c>
      <c r="T364" s="188"/>
      <c r="U364" s="214"/>
      <c r="V364" s="214"/>
      <c r="W364" s="214">
        <f t="shared" si="100"/>
        <v>252915.48</v>
      </c>
      <c r="X364" s="216"/>
      <c r="Y364" s="214"/>
      <c r="Z364" s="214"/>
      <c r="AA364" s="214"/>
      <c r="AB364" s="214"/>
      <c r="AC364" s="266">
        <f t="shared" si="99"/>
        <v>252915.48</v>
      </c>
      <c r="AD364" s="217"/>
      <c r="AE364" s="217"/>
      <c r="AF364" s="215">
        <f t="shared" si="89"/>
        <v>0</v>
      </c>
    </row>
    <row r="365" spans="1:32">
      <c r="A365" s="325">
        <f t="shared" si="91"/>
        <v>352</v>
      </c>
      <c r="B365" s="185"/>
      <c r="C365" s="185"/>
      <c r="D365" s="185"/>
      <c r="E365" s="237" t="s">
        <v>333</v>
      </c>
      <c r="F365" s="218">
        <f t="shared" ref="F365:S365" si="101">SUM(F356:F364)</f>
        <v>-225638946.18000001</v>
      </c>
      <c r="G365" s="218">
        <f t="shared" si="101"/>
        <v>-224510927.53</v>
      </c>
      <c r="H365" s="218">
        <f t="shared" si="101"/>
        <v>-224073041.16000003</v>
      </c>
      <c r="I365" s="218">
        <f t="shared" si="101"/>
        <v>-224070618.16000003</v>
      </c>
      <c r="J365" s="218">
        <f t="shared" si="101"/>
        <v>-224068195.16000003</v>
      </c>
      <c r="K365" s="218">
        <f t="shared" si="101"/>
        <v>-224065772.16000003</v>
      </c>
      <c r="L365" s="218">
        <f t="shared" si="101"/>
        <v>-224063349.16000003</v>
      </c>
      <c r="M365" s="218">
        <f t="shared" si="101"/>
        <v>-224060926.16000003</v>
      </c>
      <c r="N365" s="218">
        <f t="shared" si="101"/>
        <v>-224058503.16000003</v>
      </c>
      <c r="O365" s="218">
        <f t="shared" si="101"/>
        <v>-254056080.16000003</v>
      </c>
      <c r="P365" s="218">
        <f t="shared" si="101"/>
        <v>-254053657.16000003</v>
      </c>
      <c r="Q365" s="218">
        <f t="shared" si="101"/>
        <v>-254051234.16000003</v>
      </c>
      <c r="R365" s="218">
        <f t="shared" si="101"/>
        <v>-254809227.50999999</v>
      </c>
      <c r="S365" s="219">
        <f t="shared" si="101"/>
        <v>-232946365.91458336</v>
      </c>
      <c r="T365" s="188"/>
      <c r="U365" s="214"/>
      <c r="V365" s="214"/>
      <c r="W365" s="214"/>
      <c r="X365" s="216"/>
      <c r="Y365" s="214"/>
      <c r="Z365" s="214"/>
      <c r="AA365" s="214"/>
      <c r="AB365" s="214"/>
      <c r="AC365" s="217"/>
      <c r="AD365" s="217"/>
      <c r="AE365" s="217"/>
      <c r="AF365" s="215">
        <f t="shared" si="89"/>
        <v>0</v>
      </c>
    </row>
    <row r="366" spans="1:32">
      <c r="A366" s="325">
        <f t="shared" si="91"/>
        <v>353</v>
      </c>
      <c r="B366" s="185"/>
      <c r="C366" s="185"/>
      <c r="D366" s="185"/>
      <c r="E366" s="237"/>
      <c r="F366" s="271"/>
      <c r="G366" s="295"/>
      <c r="H366" s="296"/>
      <c r="I366" s="296"/>
      <c r="J366" s="297"/>
      <c r="K366" s="298"/>
      <c r="L366" s="299"/>
      <c r="M366" s="300"/>
      <c r="N366" s="301"/>
      <c r="O366" s="270"/>
      <c r="P366" s="302"/>
      <c r="Q366" s="303"/>
      <c r="R366" s="271"/>
      <c r="S366" s="228"/>
      <c r="T366" s="188"/>
      <c r="U366" s="214"/>
      <c r="V366" s="214"/>
      <c r="W366" s="214"/>
      <c r="X366" s="216"/>
      <c r="Y366" s="214"/>
      <c r="Z366" s="214"/>
      <c r="AA366" s="214"/>
      <c r="AB366" s="214"/>
      <c r="AC366" s="217"/>
      <c r="AD366" s="217"/>
      <c r="AE366" s="217"/>
      <c r="AF366" s="215">
        <f t="shared" si="89"/>
        <v>0</v>
      </c>
    </row>
    <row r="367" spans="1:32">
      <c r="A367" s="325">
        <f t="shared" si="91"/>
        <v>354</v>
      </c>
      <c r="B367" s="208" t="s">
        <v>494</v>
      </c>
      <c r="C367" s="208" t="s">
        <v>334</v>
      </c>
      <c r="D367" s="208" t="s">
        <v>46</v>
      </c>
      <c r="E367" s="304" t="s">
        <v>335</v>
      </c>
      <c r="F367" s="210">
        <v>-20000000</v>
      </c>
      <c r="G367" s="210">
        <v>-20000000</v>
      </c>
      <c r="H367" s="210">
        <v>-20000000</v>
      </c>
      <c r="I367" s="210">
        <v>-20000000</v>
      </c>
      <c r="J367" s="210">
        <v>-20000000</v>
      </c>
      <c r="K367" s="210">
        <v>-20000000</v>
      </c>
      <c r="L367" s="210">
        <v>-20000000</v>
      </c>
      <c r="M367" s="210">
        <v>-20000000</v>
      </c>
      <c r="N367" s="210">
        <v>-20000000</v>
      </c>
      <c r="O367" s="210">
        <v>-20000000</v>
      </c>
      <c r="P367" s="210">
        <v>-20000000</v>
      </c>
      <c r="Q367" s="210">
        <v>-20000000</v>
      </c>
      <c r="R367" s="210">
        <v>-20000000</v>
      </c>
      <c r="S367" s="211">
        <f t="shared" si="98"/>
        <v>-20000000</v>
      </c>
      <c r="T367" s="188"/>
      <c r="U367" s="214"/>
      <c r="V367" s="214"/>
      <c r="W367" s="214">
        <f t="shared" ref="W367:W379" si="102">+S367</f>
        <v>-20000000</v>
      </c>
      <c r="X367" s="216"/>
      <c r="Y367" s="214"/>
      <c r="Z367" s="214"/>
      <c r="AA367" s="214"/>
      <c r="AB367" s="214"/>
      <c r="AC367" s="266">
        <f t="shared" ref="AC367:AC379" si="103">+S367</f>
        <v>-20000000</v>
      </c>
      <c r="AD367" s="217"/>
      <c r="AE367" s="217"/>
      <c r="AF367" s="215">
        <f t="shared" si="89"/>
        <v>0</v>
      </c>
    </row>
    <row r="368" spans="1:32">
      <c r="A368" s="325">
        <f t="shared" si="91"/>
        <v>355</v>
      </c>
      <c r="B368" s="208" t="s">
        <v>494</v>
      </c>
      <c r="C368" s="208" t="s">
        <v>334</v>
      </c>
      <c r="D368" s="208" t="s">
        <v>233</v>
      </c>
      <c r="E368" s="304" t="s">
        <v>336</v>
      </c>
      <c r="F368" s="210">
        <v>-15000000</v>
      </c>
      <c r="G368" s="210">
        <v>-15000000</v>
      </c>
      <c r="H368" s="210">
        <v>-15000000</v>
      </c>
      <c r="I368" s="210">
        <v>-15000000</v>
      </c>
      <c r="J368" s="210">
        <v>-15000000</v>
      </c>
      <c r="K368" s="210">
        <v>-15000000</v>
      </c>
      <c r="L368" s="210">
        <v>-15000000</v>
      </c>
      <c r="M368" s="210">
        <v>-15000000</v>
      </c>
      <c r="N368" s="210">
        <v>-15000000</v>
      </c>
      <c r="O368" s="210">
        <v>-15000000</v>
      </c>
      <c r="P368" s="210">
        <v>-15000000</v>
      </c>
      <c r="Q368" s="210">
        <v>-15000000</v>
      </c>
      <c r="R368" s="210">
        <v>-15000000</v>
      </c>
      <c r="S368" s="211">
        <f t="shared" si="98"/>
        <v>-15000000</v>
      </c>
      <c r="T368" s="188"/>
      <c r="U368" s="214"/>
      <c r="V368" s="214"/>
      <c r="W368" s="214">
        <f t="shared" si="102"/>
        <v>-15000000</v>
      </c>
      <c r="X368" s="216"/>
      <c r="Y368" s="214"/>
      <c r="Z368" s="214"/>
      <c r="AA368" s="214"/>
      <c r="AB368" s="214"/>
      <c r="AC368" s="266">
        <f t="shared" si="103"/>
        <v>-15000000</v>
      </c>
      <c r="AD368" s="217"/>
      <c r="AE368" s="217"/>
      <c r="AF368" s="215">
        <f t="shared" si="89"/>
        <v>0</v>
      </c>
    </row>
    <row r="369" spans="1:32">
      <c r="A369" s="325">
        <f t="shared" si="91"/>
        <v>356</v>
      </c>
      <c r="B369" s="208" t="s">
        <v>494</v>
      </c>
      <c r="C369" s="208" t="s">
        <v>334</v>
      </c>
      <c r="D369" s="208" t="s">
        <v>235</v>
      </c>
      <c r="E369" s="304" t="s">
        <v>337</v>
      </c>
      <c r="F369" s="210">
        <v>-24431000</v>
      </c>
      <c r="G369" s="210">
        <v>-24431000</v>
      </c>
      <c r="H369" s="210">
        <v>-24406000</v>
      </c>
      <c r="I369" s="210">
        <v>-24406000</v>
      </c>
      <c r="J369" s="210">
        <v>-24406000</v>
      </c>
      <c r="K369" s="210">
        <v>-24401000</v>
      </c>
      <c r="L369" s="210">
        <v>-24401000</v>
      </c>
      <c r="M369" s="210">
        <v>-24401000</v>
      </c>
      <c r="N369" s="210">
        <v>-24401000</v>
      </c>
      <c r="O369" s="210">
        <v>-24401000</v>
      </c>
      <c r="P369" s="210">
        <v>-24401000</v>
      </c>
      <c r="Q369" s="210">
        <v>-24361000</v>
      </c>
      <c r="R369" s="210">
        <v>-24361000</v>
      </c>
      <c r="S369" s="211">
        <f t="shared" si="98"/>
        <v>-24401000</v>
      </c>
      <c r="T369" s="188"/>
      <c r="U369" s="214"/>
      <c r="V369" s="214"/>
      <c r="W369" s="214">
        <f t="shared" si="102"/>
        <v>-24401000</v>
      </c>
      <c r="X369" s="216"/>
      <c r="Y369" s="214"/>
      <c r="Z369" s="214"/>
      <c r="AA369" s="214"/>
      <c r="AB369" s="214"/>
      <c r="AC369" s="266">
        <f t="shared" si="103"/>
        <v>-24401000</v>
      </c>
      <c r="AD369" s="217"/>
      <c r="AE369" s="217"/>
      <c r="AF369" s="215">
        <f t="shared" si="89"/>
        <v>0</v>
      </c>
    </row>
    <row r="370" spans="1:32">
      <c r="A370" s="325">
        <f t="shared" si="91"/>
        <v>357</v>
      </c>
      <c r="B370" s="208" t="s">
        <v>494</v>
      </c>
      <c r="C370" s="208" t="s">
        <v>334</v>
      </c>
      <c r="D370" s="208" t="s">
        <v>237</v>
      </c>
      <c r="E370" s="304" t="s">
        <v>338</v>
      </c>
      <c r="F370" s="210">
        <v>-15000000</v>
      </c>
      <c r="G370" s="210">
        <v>-15000000</v>
      </c>
      <c r="H370" s="210">
        <v>-15000000</v>
      </c>
      <c r="I370" s="210">
        <v>-15000000</v>
      </c>
      <c r="J370" s="210">
        <v>-15000000</v>
      </c>
      <c r="K370" s="210">
        <v>-15000000</v>
      </c>
      <c r="L370" s="210">
        <v>-15000000</v>
      </c>
      <c r="M370" s="210">
        <v>-15000000</v>
      </c>
      <c r="N370" s="210">
        <v>-15000000</v>
      </c>
      <c r="O370" s="210">
        <v>-15000000</v>
      </c>
      <c r="P370" s="210">
        <v>-15000000</v>
      </c>
      <c r="Q370" s="210">
        <v>-15000000</v>
      </c>
      <c r="R370" s="210">
        <v>-15000000</v>
      </c>
      <c r="S370" s="211">
        <f t="shared" si="98"/>
        <v>-15000000</v>
      </c>
      <c r="T370" s="188"/>
      <c r="U370" s="214"/>
      <c r="V370" s="214"/>
      <c r="W370" s="214">
        <f t="shared" si="102"/>
        <v>-15000000</v>
      </c>
      <c r="X370" s="216"/>
      <c r="Y370" s="214"/>
      <c r="Z370" s="214"/>
      <c r="AA370" s="214"/>
      <c r="AB370" s="214"/>
      <c r="AC370" s="266">
        <f t="shared" si="103"/>
        <v>-15000000</v>
      </c>
      <c r="AD370" s="217"/>
      <c r="AE370" s="217"/>
      <c r="AF370" s="215">
        <f t="shared" si="89"/>
        <v>0</v>
      </c>
    </row>
    <row r="371" spans="1:32">
      <c r="A371" s="325">
        <f t="shared" si="91"/>
        <v>358</v>
      </c>
      <c r="B371" s="208" t="s">
        <v>494</v>
      </c>
      <c r="C371" s="208" t="s">
        <v>334</v>
      </c>
      <c r="D371" s="208" t="s">
        <v>239</v>
      </c>
      <c r="E371" s="304" t="s">
        <v>339</v>
      </c>
      <c r="F371" s="210">
        <v>-40000000</v>
      </c>
      <c r="G371" s="210">
        <v>-40000000</v>
      </c>
      <c r="H371" s="210">
        <v>-40000000</v>
      </c>
      <c r="I371" s="210">
        <v>-40000000</v>
      </c>
      <c r="J371" s="210">
        <v>-40000000</v>
      </c>
      <c r="K371" s="210">
        <v>-40000000</v>
      </c>
      <c r="L371" s="210">
        <v>-40000000</v>
      </c>
      <c r="M371" s="210">
        <v>-40000000</v>
      </c>
      <c r="N371" s="210">
        <v>-40000000</v>
      </c>
      <c r="O371" s="210">
        <v>-40000000</v>
      </c>
      <c r="P371" s="210">
        <v>-40000000</v>
      </c>
      <c r="Q371" s="210">
        <v>-40000000</v>
      </c>
      <c r="R371" s="210">
        <v>-40000000</v>
      </c>
      <c r="S371" s="211">
        <f t="shared" si="98"/>
        <v>-40000000</v>
      </c>
      <c r="T371" s="188"/>
      <c r="U371" s="214"/>
      <c r="V371" s="214"/>
      <c r="W371" s="214">
        <f t="shared" si="102"/>
        <v>-40000000</v>
      </c>
      <c r="X371" s="216"/>
      <c r="Y371" s="214"/>
      <c r="Z371" s="214"/>
      <c r="AA371" s="214"/>
      <c r="AB371" s="214"/>
      <c r="AC371" s="266">
        <f t="shared" si="103"/>
        <v>-40000000</v>
      </c>
      <c r="AD371" s="217"/>
      <c r="AE371" s="217"/>
      <c r="AF371" s="215">
        <f t="shared" si="89"/>
        <v>0</v>
      </c>
    </row>
    <row r="372" spans="1:32">
      <c r="A372" s="325">
        <f t="shared" si="91"/>
        <v>359</v>
      </c>
      <c r="B372" s="208" t="s">
        <v>494</v>
      </c>
      <c r="C372" s="208" t="s">
        <v>334</v>
      </c>
      <c r="D372" s="208" t="s">
        <v>241</v>
      </c>
      <c r="E372" s="305" t="s">
        <v>340</v>
      </c>
      <c r="F372" s="210">
        <v>-25000000</v>
      </c>
      <c r="G372" s="210">
        <v>-25000000</v>
      </c>
      <c r="H372" s="210">
        <v>-25000000</v>
      </c>
      <c r="I372" s="210">
        <v>-25000000</v>
      </c>
      <c r="J372" s="210">
        <v>-25000000</v>
      </c>
      <c r="K372" s="210">
        <v>-25000000</v>
      </c>
      <c r="L372" s="210">
        <v>-25000000</v>
      </c>
      <c r="M372" s="210">
        <v>-25000000</v>
      </c>
      <c r="N372" s="210">
        <v>-25000000</v>
      </c>
      <c r="O372" s="210">
        <v>-25000000</v>
      </c>
      <c r="P372" s="210">
        <v>-25000000</v>
      </c>
      <c r="Q372" s="210">
        <v>-25000000</v>
      </c>
      <c r="R372" s="210">
        <v>-25000000</v>
      </c>
      <c r="S372" s="211">
        <f t="shared" si="98"/>
        <v>-25000000</v>
      </c>
      <c r="T372" s="188"/>
      <c r="U372" s="214"/>
      <c r="V372" s="214"/>
      <c r="W372" s="214">
        <f t="shared" si="102"/>
        <v>-25000000</v>
      </c>
      <c r="X372" s="216"/>
      <c r="Y372" s="214"/>
      <c r="Z372" s="214"/>
      <c r="AA372" s="214"/>
      <c r="AB372" s="214"/>
      <c r="AC372" s="266">
        <f t="shared" si="103"/>
        <v>-25000000</v>
      </c>
      <c r="AD372" s="217"/>
      <c r="AE372" s="217"/>
      <c r="AF372" s="215">
        <f t="shared" si="89"/>
        <v>0</v>
      </c>
    </row>
    <row r="373" spans="1:32">
      <c r="A373" s="325">
        <f t="shared" si="91"/>
        <v>360</v>
      </c>
      <c r="B373" s="208" t="s">
        <v>494</v>
      </c>
      <c r="C373" s="208" t="s">
        <v>334</v>
      </c>
      <c r="D373" s="208" t="s">
        <v>243</v>
      </c>
      <c r="E373" s="305" t="s">
        <v>341</v>
      </c>
      <c r="F373" s="210">
        <v>-25000000</v>
      </c>
      <c r="G373" s="210">
        <v>-25000000</v>
      </c>
      <c r="H373" s="210">
        <v>-25000000</v>
      </c>
      <c r="I373" s="210">
        <v>-25000000</v>
      </c>
      <c r="J373" s="210">
        <v>-25000000</v>
      </c>
      <c r="K373" s="210">
        <v>-25000000</v>
      </c>
      <c r="L373" s="210">
        <v>-25000000</v>
      </c>
      <c r="M373" s="210">
        <v>-25000000</v>
      </c>
      <c r="N373" s="210">
        <v>-25000000</v>
      </c>
      <c r="O373" s="210">
        <v>-25000000</v>
      </c>
      <c r="P373" s="210">
        <v>-25000000</v>
      </c>
      <c r="Q373" s="210">
        <v>-25000000</v>
      </c>
      <c r="R373" s="210">
        <v>-25000000</v>
      </c>
      <c r="S373" s="211">
        <f t="shared" si="98"/>
        <v>-25000000</v>
      </c>
      <c r="T373" s="188"/>
      <c r="U373" s="214"/>
      <c r="V373" s="214"/>
      <c r="W373" s="214">
        <f t="shared" si="102"/>
        <v>-25000000</v>
      </c>
      <c r="X373" s="216"/>
      <c r="Y373" s="214"/>
      <c r="Z373" s="214"/>
      <c r="AA373" s="214"/>
      <c r="AB373" s="214"/>
      <c r="AC373" s="266">
        <f t="shared" si="103"/>
        <v>-25000000</v>
      </c>
      <c r="AD373" s="217"/>
      <c r="AE373" s="217"/>
      <c r="AF373" s="215">
        <f t="shared" si="89"/>
        <v>0</v>
      </c>
    </row>
    <row r="374" spans="1:32">
      <c r="A374" s="325">
        <f t="shared" si="91"/>
        <v>361</v>
      </c>
      <c r="B374" s="208" t="s">
        <v>494</v>
      </c>
      <c r="C374" s="208" t="s">
        <v>334</v>
      </c>
      <c r="D374" s="208" t="s">
        <v>246</v>
      </c>
      <c r="E374" s="305" t="s">
        <v>791</v>
      </c>
      <c r="F374" s="210">
        <v>-12500000</v>
      </c>
      <c r="G374" s="210">
        <v>-12500000</v>
      </c>
      <c r="H374" s="210">
        <v>-12500000</v>
      </c>
      <c r="I374" s="210">
        <v>-12500000</v>
      </c>
      <c r="J374" s="210">
        <v>-12500000</v>
      </c>
      <c r="K374" s="210">
        <v>-12500000</v>
      </c>
      <c r="L374" s="210">
        <v>-12500000</v>
      </c>
      <c r="M374" s="210">
        <v>-12500000</v>
      </c>
      <c r="N374" s="210">
        <v>-12500000</v>
      </c>
      <c r="O374" s="210">
        <v>-12500000</v>
      </c>
      <c r="P374" s="210">
        <v>-12500000</v>
      </c>
      <c r="Q374" s="210">
        <v>-12500000</v>
      </c>
      <c r="R374" s="210">
        <v>-12500000</v>
      </c>
      <c r="S374" s="211">
        <f t="shared" si="98"/>
        <v>-12500000</v>
      </c>
      <c r="T374" s="188"/>
      <c r="U374" s="214"/>
      <c r="V374" s="214"/>
      <c r="W374" s="214">
        <f t="shared" si="102"/>
        <v>-12500000</v>
      </c>
      <c r="X374" s="216"/>
      <c r="Y374" s="214"/>
      <c r="Z374" s="214"/>
      <c r="AA374" s="214"/>
      <c r="AB374" s="214"/>
      <c r="AC374" s="266">
        <f t="shared" si="103"/>
        <v>-12500000</v>
      </c>
      <c r="AD374" s="217"/>
      <c r="AE374" s="217"/>
      <c r="AF374" s="215">
        <f t="shared" si="89"/>
        <v>0</v>
      </c>
    </row>
    <row r="375" spans="1:32">
      <c r="A375" s="325">
        <f t="shared" si="91"/>
        <v>362</v>
      </c>
      <c r="B375" s="208" t="s">
        <v>494</v>
      </c>
      <c r="C375" s="208" t="s">
        <v>334</v>
      </c>
      <c r="D375" s="208" t="s">
        <v>248</v>
      </c>
      <c r="E375" s="305" t="s">
        <v>792</v>
      </c>
      <c r="F375" s="210">
        <v>-12500000</v>
      </c>
      <c r="G375" s="210">
        <v>-12500000</v>
      </c>
      <c r="H375" s="210">
        <v>-12500000</v>
      </c>
      <c r="I375" s="210">
        <v>-12500000</v>
      </c>
      <c r="J375" s="210">
        <v>-12500000</v>
      </c>
      <c r="K375" s="210">
        <v>-12500000</v>
      </c>
      <c r="L375" s="210">
        <v>-12500000</v>
      </c>
      <c r="M375" s="210">
        <v>-12500000</v>
      </c>
      <c r="N375" s="210">
        <v>-12500000</v>
      </c>
      <c r="O375" s="210">
        <v>-12500000</v>
      </c>
      <c r="P375" s="210">
        <v>-12500000</v>
      </c>
      <c r="Q375" s="210">
        <v>-12500000</v>
      </c>
      <c r="R375" s="210">
        <v>-12500000</v>
      </c>
      <c r="S375" s="211">
        <f t="shared" si="98"/>
        <v>-12500000</v>
      </c>
      <c r="T375" s="188"/>
      <c r="U375" s="214"/>
      <c r="V375" s="214"/>
      <c r="W375" s="214">
        <f t="shared" si="102"/>
        <v>-12500000</v>
      </c>
      <c r="X375" s="216"/>
      <c r="Y375" s="214"/>
      <c r="Z375" s="214"/>
      <c r="AA375" s="214"/>
      <c r="AB375" s="214"/>
      <c r="AC375" s="266">
        <f t="shared" si="103"/>
        <v>-12500000</v>
      </c>
      <c r="AD375" s="217"/>
      <c r="AE375" s="217"/>
      <c r="AF375" s="215">
        <f t="shared" si="89"/>
        <v>0</v>
      </c>
    </row>
    <row r="376" spans="1:32">
      <c r="A376" s="325">
        <f t="shared" si="91"/>
        <v>363</v>
      </c>
      <c r="B376" s="208" t="s">
        <v>494</v>
      </c>
      <c r="C376" s="208" t="s">
        <v>334</v>
      </c>
      <c r="D376" s="208" t="s">
        <v>250</v>
      </c>
      <c r="E376" s="305" t="s">
        <v>793</v>
      </c>
      <c r="F376" s="210">
        <v>-12500000</v>
      </c>
      <c r="G376" s="210">
        <v>-12500000</v>
      </c>
      <c r="H376" s="210">
        <v>-12500000</v>
      </c>
      <c r="I376" s="210">
        <v>-12500000</v>
      </c>
      <c r="J376" s="210">
        <v>-12500000</v>
      </c>
      <c r="K376" s="210">
        <v>-12500000</v>
      </c>
      <c r="L376" s="210">
        <v>-12500000</v>
      </c>
      <c r="M376" s="210">
        <v>-12500000</v>
      </c>
      <c r="N376" s="210">
        <v>-12500000</v>
      </c>
      <c r="O376" s="210">
        <v>-12500000</v>
      </c>
      <c r="P376" s="210">
        <v>-12500000</v>
      </c>
      <c r="Q376" s="210">
        <v>-12500000</v>
      </c>
      <c r="R376" s="210">
        <v>-12500000</v>
      </c>
      <c r="S376" s="211">
        <f t="shared" si="98"/>
        <v>-12500000</v>
      </c>
      <c r="T376" s="188"/>
      <c r="U376" s="214"/>
      <c r="V376" s="214"/>
      <c r="W376" s="214">
        <f t="shared" si="102"/>
        <v>-12500000</v>
      </c>
      <c r="X376" s="216"/>
      <c r="Y376" s="214"/>
      <c r="Z376" s="214"/>
      <c r="AA376" s="214"/>
      <c r="AB376" s="214"/>
      <c r="AC376" s="266">
        <f t="shared" si="103"/>
        <v>-12500000</v>
      </c>
      <c r="AD376" s="217"/>
      <c r="AE376" s="217"/>
      <c r="AF376" s="215">
        <f t="shared" si="89"/>
        <v>0</v>
      </c>
    </row>
    <row r="377" spans="1:32">
      <c r="A377" s="325">
        <f t="shared" si="91"/>
        <v>364</v>
      </c>
      <c r="B377" s="208" t="s">
        <v>494</v>
      </c>
      <c r="C377" s="208" t="s">
        <v>334</v>
      </c>
      <c r="D377" s="208" t="s">
        <v>251</v>
      </c>
      <c r="E377" s="305" t="s">
        <v>794</v>
      </c>
      <c r="F377" s="210">
        <v>-12500000</v>
      </c>
      <c r="G377" s="210">
        <v>-12500000</v>
      </c>
      <c r="H377" s="210">
        <v>-12500000</v>
      </c>
      <c r="I377" s="210">
        <v>-12500000</v>
      </c>
      <c r="J377" s="210">
        <v>-12500000</v>
      </c>
      <c r="K377" s="210">
        <v>-12500000</v>
      </c>
      <c r="L377" s="210">
        <v>-12500000</v>
      </c>
      <c r="M377" s="210">
        <v>-12500000</v>
      </c>
      <c r="N377" s="210">
        <v>-12500000</v>
      </c>
      <c r="O377" s="210">
        <v>-12500000</v>
      </c>
      <c r="P377" s="210">
        <v>-12500000</v>
      </c>
      <c r="Q377" s="210">
        <v>-12500000</v>
      </c>
      <c r="R377" s="210">
        <v>-12500000</v>
      </c>
      <c r="S377" s="211">
        <f t="shared" si="98"/>
        <v>-12500000</v>
      </c>
      <c r="T377" s="188"/>
      <c r="U377" s="214"/>
      <c r="V377" s="214"/>
      <c r="W377" s="214">
        <f t="shared" si="102"/>
        <v>-12500000</v>
      </c>
      <c r="X377" s="216"/>
      <c r="Y377" s="214"/>
      <c r="Z377" s="214"/>
      <c r="AA377" s="214"/>
      <c r="AB377" s="214"/>
      <c r="AC377" s="266">
        <f t="shared" si="103"/>
        <v>-12500000</v>
      </c>
      <c r="AD377" s="217"/>
      <c r="AE377" s="217"/>
      <c r="AF377" s="215">
        <f t="shared" si="89"/>
        <v>0</v>
      </c>
    </row>
    <row r="378" spans="1:32">
      <c r="A378" s="325">
        <f t="shared" si="91"/>
        <v>365</v>
      </c>
      <c r="B378" s="208" t="s">
        <v>494</v>
      </c>
      <c r="C378" s="208" t="s">
        <v>334</v>
      </c>
      <c r="D378" s="208" t="s">
        <v>252</v>
      </c>
      <c r="E378" s="305" t="s">
        <v>342</v>
      </c>
      <c r="F378" s="210">
        <v>1646971.61</v>
      </c>
      <c r="G378" s="210">
        <v>1637077.15</v>
      </c>
      <c r="H378" s="210">
        <v>1626262.32</v>
      </c>
      <c r="I378" s="210">
        <v>1616372.4</v>
      </c>
      <c r="J378" s="210">
        <v>1606482.48</v>
      </c>
      <c r="K378" s="210">
        <v>1596411.2</v>
      </c>
      <c r="L378" s="210">
        <v>1586522.18</v>
      </c>
      <c r="M378" s="210">
        <v>1576633.16</v>
      </c>
      <c r="N378" s="210">
        <v>1566744.14</v>
      </c>
      <c r="O378" s="210">
        <v>1556855.12</v>
      </c>
      <c r="P378" s="210">
        <v>1546966.1</v>
      </c>
      <c r="Q378" s="210">
        <v>1535669.78</v>
      </c>
      <c r="R378" s="210">
        <v>1525788.02</v>
      </c>
      <c r="S378" s="211">
        <f t="shared" si="98"/>
        <v>1586531.3204166668</v>
      </c>
      <c r="T378" s="188"/>
      <c r="U378" s="214"/>
      <c r="V378" s="214"/>
      <c r="W378" s="214">
        <f t="shared" si="102"/>
        <v>1586531.3204166668</v>
      </c>
      <c r="X378" s="216"/>
      <c r="Y378" s="214"/>
      <c r="Z378" s="214"/>
      <c r="AA378" s="214"/>
      <c r="AB378" s="214"/>
      <c r="AC378" s="266">
        <f t="shared" si="103"/>
        <v>1586531.3204166668</v>
      </c>
      <c r="AD378" s="217"/>
      <c r="AE378" s="217"/>
      <c r="AF378" s="215">
        <f t="shared" si="89"/>
        <v>0</v>
      </c>
    </row>
    <row r="379" spans="1:32">
      <c r="A379" s="325">
        <f t="shared" si="91"/>
        <v>366</v>
      </c>
      <c r="B379" s="208" t="s">
        <v>494</v>
      </c>
      <c r="C379" s="208" t="s">
        <v>345</v>
      </c>
      <c r="D379" s="208" t="s">
        <v>222</v>
      </c>
      <c r="E379" s="178" t="s">
        <v>346</v>
      </c>
      <c r="F379" s="230">
        <v>-17300000</v>
      </c>
      <c r="G379" s="230">
        <v>-16150000</v>
      </c>
      <c r="H379" s="230">
        <v>-14300000</v>
      </c>
      <c r="I379" s="230">
        <v>-5900000</v>
      </c>
      <c r="J379" s="230">
        <v>-4200000</v>
      </c>
      <c r="K379" s="230">
        <v>-2050000</v>
      </c>
      <c r="L379" s="230">
        <v>-4550000</v>
      </c>
      <c r="M379" s="230">
        <v>-10400000</v>
      </c>
      <c r="N379" s="230">
        <v>-21850000</v>
      </c>
      <c r="O379" s="230">
        <v>-7050000</v>
      </c>
      <c r="P379" s="230">
        <v>-19250000</v>
      </c>
      <c r="Q379" s="230">
        <v>-33850000</v>
      </c>
      <c r="R379" s="230">
        <v>-53850000</v>
      </c>
      <c r="S379" s="236">
        <f>((F379+R379)+((G379+H379+I379+J379+K379+L379+M379+N379+O379+P379+Q379)*2))/24</f>
        <v>-14593750</v>
      </c>
      <c r="T379" s="188"/>
      <c r="U379" s="214"/>
      <c r="V379" s="214"/>
      <c r="W379" s="214">
        <f t="shared" si="102"/>
        <v>-14593750</v>
      </c>
      <c r="X379" s="216"/>
      <c r="Y379" s="214"/>
      <c r="Z379" s="214"/>
      <c r="AA379" s="214"/>
      <c r="AB379" s="214"/>
      <c r="AC379" s="266">
        <f t="shared" si="103"/>
        <v>-14593750</v>
      </c>
      <c r="AD379" s="217"/>
      <c r="AE379" s="217"/>
      <c r="AF379" s="215">
        <f t="shared" si="89"/>
        <v>0</v>
      </c>
    </row>
    <row r="380" spans="1:32">
      <c r="A380" s="325">
        <f t="shared" si="91"/>
        <v>367</v>
      </c>
      <c r="B380" s="185"/>
      <c r="C380" s="185"/>
      <c r="D380" s="185"/>
      <c r="E380" s="237" t="s">
        <v>347</v>
      </c>
      <c r="F380" s="218">
        <f t="shared" ref="F380:S380" si="104">SUM(F367:F379)</f>
        <v>-230084028.38999999</v>
      </c>
      <c r="G380" s="218">
        <f t="shared" si="104"/>
        <v>-228943922.84999999</v>
      </c>
      <c r="H380" s="218">
        <f t="shared" si="104"/>
        <v>-227079737.68000001</v>
      </c>
      <c r="I380" s="218">
        <f t="shared" si="104"/>
        <v>-218689627.59999999</v>
      </c>
      <c r="J380" s="218">
        <f t="shared" si="104"/>
        <v>-216999517.52000001</v>
      </c>
      <c r="K380" s="218">
        <f t="shared" si="104"/>
        <v>-214854588.80000001</v>
      </c>
      <c r="L380" s="218">
        <f t="shared" si="104"/>
        <v>-217364477.81999999</v>
      </c>
      <c r="M380" s="218">
        <f t="shared" si="104"/>
        <v>-223224366.84</v>
      </c>
      <c r="N380" s="218">
        <f t="shared" si="104"/>
        <v>-234684255.86000001</v>
      </c>
      <c r="O380" s="218">
        <f t="shared" si="104"/>
        <v>-219894144.88</v>
      </c>
      <c r="P380" s="218">
        <f t="shared" si="104"/>
        <v>-232104033.90000001</v>
      </c>
      <c r="Q380" s="218">
        <f t="shared" si="104"/>
        <v>-246675330.22</v>
      </c>
      <c r="R380" s="218">
        <f t="shared" si="104"/>
        <v>-266685211.97999999</v>
      </c>
      <c r="S380" s="219">
        <f t="shared" si="104"/>
        <v>-227408218.67958334</v>
      </c>
      <c r="T380" s="188"/>
      <c r="U380" s="214"/>
      <c r="V380" s="214"/>
      <c r="W380" s="214"/>
      <c r="X380" s="216"/>
      <c r="Y380" s="214"/>
      <c r="Z380" s="214"/>
      <c r="AA380" s="214"/>
      <c r="AB380" s="214"/>
      <c r="AC380" s="217"/>
      <c r="AD380" s="217"/>
      <c r="AE380" s="217"/>
      <c r="AF380" s="215">
        <f t="shared" si="89"/>
        <v>0</v>
      </c>
    </row>
    <row r="381" spans="1:32" s="267" customFormat="1">
      <c r="A381" s="325">
        <f t="shared" si="91"/>
        <v>368</v>
      </c>
      <c r="B381" s="185"/>
      <c r="C381" s="185"/>
      <c r="D381" s="185"/>
      <c r="E381" s="237"/>
      <c r="F381" s="210"/>
      <c r="G381" s="274"/>
      <c r="H381" s="258"/>
      <c r="I381" s="258"/>
      <c r="J381" s="259"/>
      <c r="K381" s="260"/>
      <c r="L381" s="261"/>
      <c r="M381" s="262"/>
      <c r="N381" s="263"/>
      <c r="O381" s="229"/>
      <c r="P381" s="264"/>
      <c r="Q381" s="275"/>
      <c r="R381" s="210"/>
      <c r="S381" s="228"/>
      <c r="T381" s="185"/>
      <c r="U381" s="214"/>
      <c r="V381" s="214"/>
      <c r="W381" s="214"/>
      <c r="X381" s="216"/>
      <c r="Y381" s="214"/>
      <c r="Z381" s="214"/>
      <c r="AA381" s="214"/>
      <c r="AB381" s="214"/>
      <c r="AC381" s="217"/>
      <c r="AD381" s="217"/>
      <c r="AE381" s="217"/>
      <c r="AF381" s="215">
        <f t="shared" si="89"/>
        <v>0</v>
      </c>
    </row>
    <row r="382" spans="1:32" s="267" customFormat="1">
      <c r="A382" s="325">
        <f t="shared" si="91"/>
        <v>369</v>
      </c>
      <c r="B382" s="208" t="s">
        <v>494</v>
      </c>
      <c r="C382" s="208" t="s">
        <v>348</v>
      </c>
      <c r="D382" s="185" t="s">
        <v>127</v>
      </c>
      <c r="E382" s="237" t="s">
        <v>349</v>
      </c>
      <c r="F382" s="210">
        <v>0</v>
      </c>
      <c r="G382" s="210">
        <v>0</v>
      </c>
      <c r="H382" s="210">
        <v>0</v>
      </c>
      <c r="I382" s="210">
        <v>0</v>
      </c>
      <c r="J382" s="210">
        <v>0</v>
      </c>
      <c r="K382" s="210">
        <v>0</v>
      </c>
      <c r="L382" s="210">
        <v>0</v>
      </c>
      <c r="M382" s="210">
        <v>0</v>
      </c>
      <c r="N382" s="210">
        <v>0</v>
      </c>
      <c r="O382" s="210">
        <v>0</v>
      </c>
      <c r="P382" s="210">
        <v>0</v>
      </c>
      <c r="Q382" s="210">
        <v>0</v>
      </c>
      <c r="R382" s="210">
        <v>0</v>
      </c>
      <c r="S382" s="228">
        <f t="shared" si="98"/>
        <v>0</v>
      </c>
      <c r="T382" s="185"/>
      <c r="U382" s="214"/>
      <c r="V382" s="214"/>
      <c r="W382" s="214">
        <f t="shared" ref="W382:W383" si="105">+S382</f>
        <v>0</v>
      </c>
      <c r="X382" s="216"/>
      <c r="Y382" s="214"/>
      <c r="Z382" s="214"/>
      <c r="AA382" s="214"/>
      <c r="AB382" s="214"/>
      <c r="AC382" s="266">
        <f>+S382</f>
        <v>0</v>
      </c>
      <c r="AD382" s="217"/>
      <c r="AE382" s="217"/>
      <c r="AF382" s="215">
        <f t="shared" si="89"/>
        <v>0</v>
      </c>
    </row>
    <row r="383" spans="1:32" s="267" customFormat="1">
      <c r="A383" s="325">
        <f t="shared" si="91"/>
        <v>370</v>
      </c>
      <c r="B383" s="208" t="s">
        <v>494</v>
      </c>
      <c r="C383" s="208" t="s">
        <v>350</v>
      </c>
      <c r="D383" s="208" t="s">
        <v>351</v>
      </c>
      <c r="E383" s="178" t="s">
        <v>352</v>
      </c>
      <c r="F383" s="210">
        <v>0</v>
      </c>
      <c r="G383" s="210">
        <v>0</v>
      </c>
      <c r="H383" s="210">
        <v>0</v>
      </c>
      <c r="I383" s="210">
        <v>0</v>
      </c>
      <c r="J383" s="210">
        <v>0</v>
      </c>
      <c r="K383" s="210">
        <v>0</v>
      </c>
      <c r="L383" s="210">
        <v>0</v>
      </c>
      <c r="M383" s="210">
        <v>0</v>
      </c>
      <c r="N383" s="210">
        <v>0</v>
      </c>
      <c r="O383" s="210">
        <v>0</v>
      </c>
      <c r="P383" s="210">
        <v>0</v>
      </c>
      <c r="Q383" s="210">
        <v>0</v>
      </c>
      <c r="R383" s="210">
        <v>0</v>
      </c>
      <c r="S383" s="228">
        <f t="shared" si="98"/>
        <v>0</v>
      </c>
      <c r="T383" s="185"/>
      <c r="U383" s="214"/>
      <c r="V383" s="214"/>
      <c r="W383" s="214">
        <f t="shared" si="105"/>
        <v>0</v>
      </c>
      <c r="X383" s="216"/>
      <c r="Y383" s="214"/>
      <c r="Z383" s="214"/>
      <c r="AA383" s="214"/>
      <c r="AB383" s="214"/>
      <c r="AC383" s="266">
        <f>+S383</f>
        <v>0</v>
      </c>
      <c r="AD383" s="217"/>
      <c r="AE383" s="217"/>
      <c r="AF383" s="215">
        <f t="shared" si="89"/>
        <v>0</v>
      </c>
    </row>
    <row r="384" spans="1:32" s="267" customFormat="1">
      <c r="A384" s="325">
        <f t="shared" si="91"/>
        <v>371</v>
      </c>
      <c r="B384" s="185"/>
      <c r="C384" s="185"/>
      <c r="D384" s="185"/>
      <c r="E384" s="237"/>
      <c r="F384" s="210"/>
      <c r="G384" s="274"/>
      <c r="H384" s="258"/>
      <c r="I384" s="258"/>
      <c r="J384" s="259"/>
      <c r="K384" s="260"/>
      <c r="L384" s="261"/>
      <c r="M384" s="262"/>
      <c r="N384" s="263"/>
      <c r="O384" s="229"/>
      <c r="P384" s="264"/>
      <c r="Q384" s="275"/>
      <c r="R384" s="210"/>
      <c r="S384" s="228"/>
      <c r="T384" s="185"/>
      <c r="U384" s="214"/>
      <c r="V384" s="214"/>
      <c r="W384" s="214"/>
      <c r="X384" s="216"/>
      <c r="Y384" s="214"/>
      <c r="Z384" s="214"/>
      <c r="AA384" s="214"/>
      <c r="AB384" s="214"/>
      <c r="AC384" s="217"/>
      <c r="AD384" s="217"/>
      <c r="AE384" s="217"/>
      <c r="AF384" s="215">
        <f t="shared" si="89"/>
        <v>0</v>
      </c>
    </row>
    <row r="385" spans="1:32" s="267" customFormat="1">
      <c r="A385" s="325">
        <f t="shared" si="91"/>
        <v>372</v>
      </c>
      <c r="B385" s="208" t="s">
        <v>494</v>
      </c>
      <c r="C385" s="208" t="s">
        <v>353</v>
      </c>
      <c r="D385" s="208" t="s">
        <v>22</v>
      </c>
      <c r="E385" s="237" t="s">
        <v>795</v>
      </c>
      <c r="F385" s="210">
        <v>-3070839.47</v>
      </c>
      <c r="G385" s="210">
        <v>-2123757.98</v>
      </c>
      <c r="H385" s="210">
        <v>-2315397.48</v>
      </c>
      <c r="I385" s="210">
        <v>-1498199.67</v>
      </c>
      <c r="J385" s="210">
        <v>-2271164.38</v>
      </c>
      <c r="K385" s="210">
        <v>-2828507.28</v>
      </c>
      <c r="L385" s="210">
        <v>-2134190.5499999998</v>
      </c>
      <c r="M385" s="210">
        <v>-4064939</v>
      </c>
      <c r="N385" s="210">
        <v>-6557557.4699999997</v>
      </c>
      <c r="O385" s="210">
        <v>-3455427.92</v>
      </c>
      <c r="P385" s="210">
        <v>-4486884.1500000004</v>
      </c>
      <c r="Q385" s="210">
        <v>-4330573.6100000003</v>
      </c>
      <c r="R385" s="210">
        <v>-6429388.5499999998</v>
      </c>
      <c r="S385" s="211">
        <f t="shared" si="98"/>
        <v>-3401392.791666666</v>
      </c>
      <c r="T385" s="185"/>
      <c r="U385" s="214"/>
      <c r="V385" s="214">
        <f t="shared" ref="V385:V397" si="106">+S385</f>
        <v>-3401392.791666666</v>
      </c>
      <c r="W385" s="214"/>
      <c r="X385" s="216"/>
      <c r="Y385" s="214"/>
      <c r="Z385" s="214"/>
      <c r="AA385" s="214"/>
      <c r="AB385" s="214"/>
      <c r="AC385" s="217"/>
      <c r="AD385" s="266">
        <f t="shared" ref="AD385:AD398" si="107">+V385</f>
        <v>-3401392.791666666</v>
      </c>
      <c r="AE385" s="217"/>
      <c r="AF385" s="215">
        <f t="shared" si="89"/>
        <v>0</v>
      </c>
    </row>
    <row r="386" spans="1:32">
      <c r="A386" s="325">
        <f t="shared" si="91"/>
        <v>373</v>
      </c>
      <c r="B386" s="208" t="s">
        <v>494</v>
      </c>
      <c r="C386" s="208" t="s">
        <v>354</v>
      </c>
      <c r="D386" s="208" t="s">
        <v>355</v>
      </c>
      <c r="E386" s="224" t="s">
        <v>796</v>
      </c>
      <c r="F386" s="210">
        <v>-189624.16</v>
      </c>
      <c r="G386" s="210">
        <v>-38219.69</v>
      </c>
      <c r="H386" s="210">
        <v>-34276.35</v>
      </c>
      <c r="I386" s="210">
        <v>-55869.52</v>
      </c>
      <c r="J386" s="210">
        <v>-40027.61</v>
      </c>
      <c r="K386" s="210">
        <v>-112085.78</v>
      </c>
      <c r="L386" s="210">
        <v>-255917.7</v>
      </c>
      <c r="M386" s="210">
        <v>-242410.65</v>
      </c>
      <c r="N386" s="210">
        <v>-252891.51999999999</v>
      </c>
      <c r="O386" s="210">
        <v>-588341.68999999994</v>
      </c>
      <c r="P386" s="210">
        <v>-1037202.61</v>
      </c>
      <c r="Q386" s="210">
        <v>-627009.79</v>
      </c>
      <c r="R386" s="210">
        <v>-557521.93999999994</v>
      </c>
      <c r="S386" s="211">
        <f t="shared" si="98"/>
        <v>-304818.82999999996</v>
      </c>
      <c r="T386" s="188"/>
      <c r="U386" s="214"/>
      <c r="V386" s="214">
        <f t="shared" si="106"/>
        <v>-304818.82999999996</v>
      </c>
      <c r="W386" s="214"/>
      <c r="X386" s="216"/>
      <c r="Y386" s="214"/>
      <c r="Z386" s="214"/>
      <c r="AA386" s="214"/>
      <c r="AB386" s="214"/>
      <c r="AC386" s="217"/>
      <c r="AD386" s="266">
        <f t="shared" si="107"/>
        <v>-304818.82999999996</v>
      </c>
      <c r="AE386" s="217"/>
      <c r="AF386" s="215">
        <f t="shared" si="89"/>
        <v>0</v>
      </c>
    </row>
    <row r="387" spans="1:32">
      <c r="A387" s="325">
        <f t="shared" si="91"/>
        <v>374</v>
      </c>
      <c r="B387" s="208" t="s">
        <v>494</v>
      </c>
      <c r="C387" s="208" t="s">
        <v>354</v>
      </c>
      <c r="D387" s="208" t="s">
        <v>384</v>
      </c>
      <c r="E387" s="237" t="s">
        <v>356</v>
      </c>
      <c r="F387" s="210">
        <v>-21966194.609999999</v>
      </c>
      <c r="G387" s="210">
        <v>-19787732.48</v>
      </c>
      <c r="H387" s="210">
        <v>-13664331.699999999</v>
      </c>
      <c r="I387" s="210">
        <v>-13307495.970000001</v>
      </c>
      <c r="J387" s="210">
        <v>-10095715.27</v>
      </c>
      <c r="K387" s="210">
        <v>-7514853.4100000001</v>
      </c>
      <c r="L387" s="210">
        <v>-6443448.4900000002</v>
      </c>
      <c r="M387" s="210">
        <v>-7504343.7800000003</v>
      </c>
      <c r="N387" s="210">
        <v>-7152777.5</v>
      </c>
      <c r="O387" s="210">
        <v>-7696069.1299999999</v>
      </c>
      <c r="P387" s="210">
        <v>-9121499</v>
      </c>
      <c r="Q387" s="210">
        <v>-25832388.699999999</v>
      </c>
      <c r="R387" s="210">
        <v>-43539082.770000003</v>
      </c>
      <c r="S387" s="211">
        <f t="shared" si="98"/>
        <v>-13406107.843333334</v>
      </c>
      <c r="T387" s="188"/>
      <c r="U387" s="214"/>
      <c r="V387" s="214">
        <f t="shared" si="106"/>
        <v>-13406107.843333334</v>
      </c>
      <c r="W387" s="214"/>
      <c r="X387" s="216"/>
      <c r="Y387" s="214"/>
      <c r="Z387" s="214"/>
      <c r="AA387" s="214"/>
      <c r="AB387" s="214"/>
      <c r="AC387" s="217"/>
      <c r="AD387" s="266">
        <f t="shared" si="107"/>
        <v>-13406107.843333334</v>
      </c>
      <c r="AE387" s="217"/>
      <c r="AF387" s="215">
        <f t="shared" si="89"/>
        <v>0</v>
      </c>
    </row>
    <row r="388" spans="1:32">
      <c r="A388" s="325">
        <f t="shared" si="91"/>
        <v>375</v>
      </c>
      <c r="B388" s="208" t="s">
        <v>494</v>
      </c>
      <c r="C388" s="208" t="s">
        <v>354</v>
      </c>
      <c r="D388" s="208" t="s">
        <v>173</v>
      </c>
      <c r="E388" s="178" t="s">
        <v>797</v>
      </c>
      <c r="F388" s="210">
        <v>-265853.38</v>
      </c>
      <c r="G388" s="210">
        <v>0</v>
      </c>
      <c r="H388" s="210">
        <v>-45648.39</v>
      </c>
      <c r="I388" s="210">
        <v>-79738.27</v>
      </c>
      <c r="J388" s="210">
        <v>-101286.78</v>
      </c>
      <c r="K388" s="210">
        <v>-103824.04</v>
      </c>
      <c r="L388" s="210">
        <v>-125449.06</v>
      </c>
      <c r="M388" s="210">
        <v>-144091.67000000001</v>
      </c>
      <c r="N388" s="210">
        <v>-164607.32</v>
      </c>
      <c r="O388" s="210">
        <v>-184075.09</v>
      </c>
      <c r="P388" s="210">
        <v>-202484.92</v>
      </c>
      <c r="Q388" s="210">
        <v>-224365.5</v>
      </c>
      <c r="R388" s="210">
        <v>-245670.98</v>
      </c>
      <c r="S388" s="211">
        <f t="shared" si="98"/>
        <v>-135944.435</v>
      </c>
      <c r="T388" s="188"/>
      <c r="U388" s="214"/>
      <c r="V388" s="214">
        <f t="shared" si="106"/>
        <v>-135944.435</v>
      </c>
      <c r="W388" s="214"/>
      <c r="X388" s="216"/>
      <c r="Y388" s="214"/>
      <c r="Z388" s="214"/>
      <c r="AA388" s="214"/>
      <c r="AB388" s="214"/>
      <c r="AC388" s="217"/>
      <c r="AD388" s="266">
        <f t="shared" si="107"/>
        <v>-135944.435</v>
      </c>
      <c r="AE388" s="217"/>
      <c r="AF388" s="215">
        <f t="shared" si="89"/>
        <v>0</v>
      </c>
    </row>
    <row r="389" spans="1:32">
      <c r="A389" s="325">
        <f t="shared" si="91"/>
        <v>376</v>
      </c>
      <c r="B389" s="208" t="s">
        <v>494</v>
      </c>
      <c r="C389" s="208" t="s">
        <v>354</v>
      </c>
      <c r="D389" s="208" t="s">
        <v>357</v>
      </c>
      <c r="E389" s="178" t="s">
        <v>798</v>
      </c>
      <c r="F389" s="210">
        <v>-2669194.88</v>
      </c>
      <c r="G389" s="210">
        <v>-1971396.65</v>
      </c>
      <c r="H389" s="210">
        <v>-1567605.58</v>
      </c>
      <c r="I389" s="210">
        <v>-2030382.68</v>
      </c>
      <c r="J389" s="210">
        <v>-2338930.25</v>
      </c>
      <c r="K389" s="210">
        <v>-4028498.02</v>
      </c>
      <c r="L389" s="210">
        <v>-5831197.6600000001</v>
      </c>
      <c r="M389" s="210">
        <v>-6863199.3799999999</v>
      </c>
      <c r="N389" s="210">
        <v>-6768688.2300000004</v>
      </c>
      <c r="O389" s="210">
        <v>-7151385.7599999998</v>
      </c>
      <c r="P389" s="210">
        <v>-6287907.9100000001</v>
      </c>
      <c r="Q389" s="210">
        <v>-5341565.2</v>
      </c>
      <c r="R389" s="210">
        <v>-11172210.310000001</v>
      </c>
      <c r="S389" s="211">
        <f t="shared" si="98"/>
        <v>-4758454.9929166669</v>
      </c>
      <c r="T389" s="188"/>
      <c r="U389" s="214"/>
      <c r="V389" s="214">
        <f t="shared" si="106"/>
        <v>-4758454.9929166669</v>
      </c>
      <c r="W389" s="214"/>
      <c r="X389" s="216"/>
      <c r="Y389" s="214"/>
      <c r="Z389" s="214"/>
      <c r="AA389" s="214"/>
      <c r="AB389" s="214"/>
      <c r="AC389" s="217"/>
      <c r="AD389" s="266">
        <f t="shared" si="107"/>
        <v>-4758454.9929166669</v>
      </c>
      <c r="AE389" s="217"/>
      <c r="AF389" s="215">
        <f t="shared" si="89"/>
        <v>0</v>
      </c>
    </row>
    <row r="390" spans="1:32">
      <c r="A390" s="325">
        <f t="shared" si="91"/>
        <v>377</v>
      </c>
      <c r="B390" s="208" t="s">
        <v>494</v>
      </c>
      <c r="C390" s="208" t="s">
        <v>354</v>
      </c>
      <c r="D390" s="208" t="s">
        <v>799</v>
      </c>
      <c r="E390" s="237" t="s">
        <v>358</v>
      </c>
      <c r="F390" s="210">
        <v>-662213.44999999995</v>
      </c>
      <c r="G390" s="210">
        <v>-604306.79</v>
      </c>
      <c r="H390" s="210">
        <v>-511248.94</v>
      </c>
      <c r="I390" s="210">
        <v>-427256.47</v>
      </c>
      <c r="J390" s="210">
        <v>-605787.44999999995</v>
      </c>
      <c r="K390" s="210">
        <v>-516015.09</v>
      </c>
      <c r="L390" s="210">
        <v>-494839.57</v>
      </c>
      <c r="M390" s="210">
        <v>-486733.16</v>
      </c>
      <c r="N390" s="210">
        <v>-817857.78</v>
      </c>
      <c r="O390" s="210">
        <v>-1101309.97</v>
      </c>
      <c r="P390" s="210">
        <v>-513415.82</v>
      </c>
      <c r="Q390" s="210">
        <v>-621343.18000000005</v>
      </c>
      <c r="R390" s="210">
        <v>-3247355.18</v>
      </c>
      <c r="S390" s="211">
        <f t="shared" si="98"/>
        <v>-721241.54458333331</v>
      </c>
      <c r="T390" s="188"/>
      <c r="U390" s="214"/>
      <c r="V390" s="214">
        <f t="shared" si="106"/>
        <v>-721241.54458333331</v>
      </c>
      <c r="W390" s="214"/>
      <c r="X390" s="216"/>
      <c r="Y390" s="214"/>
      <c r="Z390" s="214"/>
      <c r="AA390" s="214"/>
      <c r="AB390" s="214"/>
      <c r="AC390" s="217"/>
      <c r="AD390" s="266">
        <f t="shared" si="107"/>
        <v>-721241.54458333331</v>
      </c>
      <c r="AE390" s="217"/>
      <c r="AF390" s="215">
        <f t="shared" si="89"/>
        <v>0</v>
      </c>
    </row>
    <row r="391" spans="1:32">
      <c r="A391" s="325">
        <f t="shared" si="91"/>
        <v>378</v>
      </c>
      <c r="B391" s="208" t="s">
        <v>494</v>
      </c>
      <c r="C391" s="208" t="s">
        <v>354</v>
      </c>
      <c r="D391" s="208" t="s">
        <v>800</v>
      </c>
      <c r="E391" s="237" t="s">
        <v>801</v>
      </c>
      <c r="F391" s="210">
        <v>-266.98</v>
      </c>
      <c r="G391" s="210">
        <v>-5340.97</v>
      </c>
      <c r="H391" s="210">
        <v>-14849.86</v>
      </c>
      <c r="I391" s="210">
        <v>-239.98</v>
      </c>
      <c r="J391" s="210">
        <v>-3383.39</v>
      </c>
      <c r="K391" s="210">
        <v>-2230.67</v>
      </c>
      <c r="L391" s="210">
        <v>-291.88999999999902</v>
      </c>
      <c r="M391" s="210">
        <v>-7842</v>
      </c>
      <c r="N391" s="210">
        <v>-6523.45</v>
      </c>
      <c r="O391" s="210">
        <v>-327.66999999999899</v>
      </c>
      <c r="P391" s="210">
        <v>-652.69999999999902</v>
      </c>
      <c r="Q391" s="210">
        <v>-6792.37</v>
      </c>
      <c r="R391" s="210">
        <v>-1523.6</v>
      </c>
      <c r="S391" s="211">
        <f t="shared" si="98"/>
        <v>-4114.1866666666665</v>
      </c>
      <c r="T391" s="188"/>
      <c r="U391" s="214"/>
      <c r="V391" s="214">
        <f t="shared" si="106"/>
        <v>-4114.1866666666665</v>
      </c>
      <c r="W391" s="214"/>
      <c r="X391" s="216"/>
      <c r="Y391" s="214"/>
      <c r="Z391" s="214"/>
      <c r="AA391" s="214"/>
      <c r="AB391" s="214"/>
      <c r="AC391" s="217"/>
      <c r="AD391" s="266">
        <f t="shared" si="107"/>
        <v>-4114.1866666666665</v>
      </c>
      <c r="AE391" s="217"/>
      <c r="AF391" s="215">
        <f t="shared" si="89"/>
        <v>0</v>
      </c>
    </row>
    <row r="392" spans="1:32">
      <c r="A392" s="325">
        <f t="shared" si="91"/>
        <v>379</v>
      </c>
      <c r="B392" s="208" t="s">
        <v>494</v>
      </c>
      <c r="C392" s="208" t="s">
        <v>354</v>
      </c>
      <c r="D392" s="208" t="s">
        <v>802</v>
      </c>
      <c r="E392" s="237" t="s">
        <v>803</v>
      </c>
      <c r="F392" s="210">
        <v>0</v>
      </c>
      <c r="G392" s="210">
        <v>0</v>
      </c>
      <c r="H392" s="210">
        <v>0</v>
      </c>
      <c r="I392" s="210">
        <v>0</v>
      </c>
      <c r="J392" s="210">
        <v>0</v>
      </c>
      <c r="K392" s="210">
        <v>0</v>
      </c>
      <c r="L392" s="210">
        <v>0</v>
      </c>
      <c r="M392" s="210">
        <v>99.24</v>
      </c>
      <c r="N392" s="210">
        <v>0</v>
      </c>
      <c r="O392" s="210">
        <v>0</v>
      </c>
      <c r="P392" s="210">
        <v>0</v>
      </c>
      <c r="Q392" s="210">
        <v>0</v>
      </c>
      <c r="R392" s="210">
        <v>0</v>
      </c>
      <c r="S392" s="211">
        <f t="shared" si="98"/>
        <v>8.27</v>
      </c>
      <c r="T392" s="188"/>
      <c r="U392" s="214"/>
      <c r="V392" s="214">
        <f t="shared" si="106"/>
        <v>8.27</v>
      </c>
      <c r="W392" s="214"/>
      <c r="X392" s="216"/>
      <c r="Y392" s="214"/>
      <c r="Z392" s="214"/>
      <c r="AA392" s="214"/>
      <c r="AB392" s="214"/>
      <c r="AC392" s="217"/>
      <c r="AD392" s="266">
        <f t="shared" si="107"/>
        <v>8.27</v>
      </c>
      <c r="AE392" s="217"/>
      <c r="AF392" s="215">
        <f t="shared" si="89"/>
        <v>0</v>
      </c>
    </row>
    <row r="393" spans="1:32">
      <c r="A393" s="325">
        <f t="shared" si="91"/>
        <v>380</v>
      </c>
      <c r="B393" s="208" t="s">
        <v>494</v>
      </c>
      <c r="C393" s="208" t="s">
        <v>354</v>
      </c>
      <c r="D393" s="208" t="s">
        <v>804</v>
      </c>
      <c r="E393" s="237" t="s">
        <v>805</v>
      </c>
      <c r="F393" s="210">
        <v>1.45519152283669E-11</v>
      </c>
      <c r="G393" s="210">
        <v>-117180.98</v>
      </c>
      <c r="H393" s="210">
        <v>-116181.9</v>
      </c>
      <c r="I393" s="210">
        <v>-116919.13</v>
      </c>
      <c r="J393" s="210">
        <v>1.45519152283669E-11</v>
      </c>
      <c r="K393" s="210">
        <v>1.45519152283669E-11</v>
      </c>
      <c r="L393" s="210">
        <v>-5883.3599999999897</v>
      </c>
      <c r="M393" s="210">
        <v>-88615.61</v>
      </c>
      <c r="N393" s="210">
        <v>-110319.8</v>
      </c>
      <c r="O393" s="210">
        <v>-109300.26</v>
      </c>
      <c r="P393" s="210">
        <v>-108470.85</v>
      </c>
      <c r="Q393" s="210">
        <v>-298.44999999999698</v>
      </c>
      <c r="R393" s="210">
        <v>2.89901436190121E-12</v>
      </c>
      <c r="S393" s="211">
        <f t="shared" si="98"/>
        <v>-64430.861666666664</v>
      </c>
      <c r="T393" s="188"/>
      <c r="U393" s="214"/>
      <c r="V393" s="214">
        <f t="shared" si="106"/>
        <v>-64430.861666666664</v>
      </c>
      <c r="W393" s="214"/>
      <c r="X393" s="216"/>
      <c r="Y393" s="214"/>
      <c r="Z393" s="214"/>
      <c r="AA393" s="214"/>
      <c r="AB393" s="214"/>
      <c r="AC393" s="217"/>
      <c r="AD393" s="266">
        <f t="shared" si="107"/>
        <v>-64430.861666666664</v>
      </c>
      <c r="AE393" s="217"/>
      <c r="AF393" s="215">
        <f t="shared" si="89"/>
        <v>0</v>
      </c>
    </row>
    <row r="394" spans="1:32">
      <c r="A394" s="325">
        <f t="shared" si="91"/>
        <v>381</v>
      </c>
      <c r="B394" s="208" t="s">
        <v>494</v>
      </c>
      <c r="C394" s="208" t="s">
        <v>354</v>
      </c>
      <c r="D394" s="208" t="s">
        <v>806</v>
      </c>
      <c r="E394" s="237" t="s">
        <v>807</v>
      </c>
      <c r="F394" s="210">
        <v>-17421.45</v>
      </c>
      <c r="G394" s="210">
        <v>-19671.77</v>
      </c>
      <c r="H394" s="210">
        <v>-16777.41</v>
      </c>
      <c r="I394" s="210">
        <v>-17590.599999999999</v>
      </c>
      <c r="J394" s="210">
        <v>-16097.29</v>
      </c>
      <c r="K394" s="210">
        <v>-11714.13</v>
      </c>
      <c r="L394" s="210">
        <v>-11258.3</v>
      </c>
      <c r="M394" s="210">
        <v>-16887.54</v>
      </c>
      <c r="N394" s="210">
        <v>-16176.82</v>
      </c>
      <c r="O394" s="210">
        <v>-17489.5</v>
      </c>
      <c r="P394" s="210">
        <v>-17998.41</v>
      </c>
      <c r="Q394" s="210">
        <v>-18728.46</v>
      </c>
      <c r="R394" s="210">
        <v>-20867.39</v>
      </c>
      <c r="S394" s="211">
        <f t="shared" si="98"/>
        <v>-16627.887500000001</v>
      </c>
      <c r="T394" s="188"/>
      <c r="U394" s="214"/>
      <c r="V394" s="214">
        <f t="shared" si="106"/>
        <v>-16627.887500000001</v>
      </c>
      <c r="W394" s="214"/>
      <c r="X394" s="216"/>
      <c r="Y394" s="214"/>
      <c r="Z394" s="214"/>
      <c r="AA394" s="214"/>
      <c r="AB394" s="214"/>
      <c r="AC394" s="217"/>
      <c r="AD394" s="266">
        <f t="shared" si="107"/>
        <v>-16627.887500000001</v>
      </c>
      <c r="AE394" s="217"/>
      <c r="AF394" s="215">
        <f t="shared" si="89"/>
        <v>0</v>
      </c>
    </row>
    <row r="395" spans="1:32">
      <c r="A395" s="325">
        <f t="shared" si="91"/>
        <v>382</v>
      </c>
      <c r="B395" s="208" t="s">
        <v>494</v>
      </c>
      <c r="C395" s="208" t="s">
        <v>354</v>
      </c>
      <c r="D395" s="208" t="s">
        <v>808</v>
      </c>
      <c r="E395" s="237" t="s">
        <v>809</v>
      </c>
      <c r="F395" s="210">
        <v>0</v>
      </c>
      <c r="G395" s="210">
        <v>0</v>
      </c>
      <c r="H395" s="210">
        <v>0</v>
      </c>
      <c r="I395" s="210">
        <v>0</v>
      </c>
      <c r="J395" s="210">
        <v>0</v>
      </c>
      <c r="K395" s="210">
        <v>0</v>
      </c>
      <c r="L395" s="210">
        <v>0</v>
      </c>
      <c r="M395" s="210">
        <v>0</v>
      </c>
      <c r="N395" s="210">
        <v>0</v>
      </c>
      <c r="O395" s="210">
        <v>-21479.1</v>
      </c>
      <c r="P395" s="210">
        <v>0</v>
      </c>
      <c r="Q395" s="210">
        <v>0</v>
      </c>
      <c r="R395" s="210">
        <v>0</v>
      </c>
      <c r="S395" s="211">
        <f t="shared" si="98"/>
        <v>-1789.925</v>
      </c>
      <c r="T395" s="188"/>
      <c r="U395" s="214"/>
      <c r="V395" s="214">
        <f t="shared" si="106"/>
        <v>-1789.925</v>
      </c>
      <c r="W395" s="214"/>
      <c r="X395" s="216"/>
      <c r="Y395" s="214"/>
      <c r="Z395" s="214"/>
      <c r="AA395" s="214"/>
      <c r="AB395" s="214"/>
      <c r="AC395" s="217"/>
      <c r="AD395" s="266">
        <f t="shared" si="107"/>
        <v>-1789.925</v>
      </c>
      <c r="AE395" s="217"/>
      <c r="AF395" s="215">
        <f t="shared" si="89"/>
        <v>0</v>
      </c>
    </row>
    <row r="396" spans="1:32">
      <c r="A396" s="325">
        <f t="shared" si="91"/>
        <v>383</v>
      </c>
      <c r="B396" s="208" t="s">
        <v>494</v>
      </c>
      <c r="C396" s="208" t="s">
        <v>354</v>
      </c>
      <c r="D396" s="208" t="s">
        <v>810</v>
      </c>
      <c r="E396" s="237" t="s">
        <v>811</v>
      </c>
      <c r="F396" s="210">
        <v>0</v>
      </c>
      <c r="G396" s="210">
        <v>-22107.41</v>
      </c>
      <c r="H396" s="210">
        <v>-22435.83</v>
      </c>
      <c r="I396" s="210">
        <v>-23016.44</v>
      </c>
      <c r="J396" s="210">
        <v>-26.4499999999971</v>
      </c>
      <c r="K396" s="210">
        <v>2.9096725029376099E-12</v>
      </c>
      <c r="L396" s="210">
        <v>2.9096725029376099E-12</v>
      </c>
      <c r="M396" s="210">
        <v>-22153.35</v>
      </c>
      <c r="N396" s="210">
        <v>-22705.48</v>
      </c>
      <c r="O396" s="210">
        <v>-23550.04</v>
      </c>
      <c r="P396" s="210">
        <v>-23671.99</v>
      </c>
      <c r="Q396" s="210">
        <v>3.6379788070917101E-12</v>
      </c>
      <c r="R396" s="210">
        <v>3.6379788070917101E-12</v>
      </c>
      <c r="S396" s="211">
        <f t="shared" si="98"/>
        <v>-13305.582499999999</v>
      </c>
      <c r="T396" s="188"/>
      <c r="U396" s="214"/>
      <c r="V396" s="214">
        <f t="shared" si="106"/>
        <v>-13305.582499999999</v>
      </c>
      <c r="W396" s="214"/>
      <c r="X396" s="216"/>
      <c r="Y396" s="214"/>
      <c r="Z396" s="214"/>
      <c r="AA396" s="214"/>
      <c r="AB396" s="214"/>
      <c r="AC396" s="217"/>
      <c r="AD396" s="266">
        <f t="shared" si="107"/>
        <v>-13305.582499999999</v>
      </c>
      <c r="AE396" s="217"/>
      <c r="AF396" s="215">
        <f t="shared" si="89"/>
        <v>0</v>
      </c>
    </row>
    <row r="397" spans="1:32">
      <c r="A397" s="325">
        <f t="shared" si="91"/>
        <v>384</v>
      </c>
      <c r="B397" s="208" t="s">
        <v>494</v>
      </c>
      <c r="C397" s="208" t="s">
        <v>359</v>
      </c>
      <c r="D397" s="208" t="s">
        <v>22</v>
      </c>
      <c r="E397" s="237" t="s">
        <v>360</v>
      </c>
      <c r="F397" s="210">
        <v>-927111.63</v>
      </c>
      <c r="G397" s="210">
        <v>-119686.84</v>
      </c>
      <c r="H397" s="210">
        <v>-320365.93</v>
      </c>
      <c r="I397" s="210">
        <v>-157339.4</v>
      </c>
      <c r="J397" s="210">
        <v>-824919.94</v>
      </c>
      <c r="K397" s="210">
        <v>-1408542.43</v>
      </c>
      <c r="L397" s="210">
        <v>-809604.64</v>
      </c>
      <c r="M397" s="210">
        <v>-950752.57</v>
      </c>
      <c r="N397" s="210">
        <v>-1107878.17</v>
      </c>
      <c r="O397" s="210">
        <v>-1003242.03</v>
      </c>
      <c r="P397" s="210">
        <v>-2134950.41</v>
      </c>
      <c r="Q397" s="210">
        <v>-1155697.0900000001</v>
      </c>
      <c r="R397" s="210">
        <v>-1225497.53</v>
      </c>
      <c r="S397" s="211">
        <f t="shared" si="98"/>
        <v>-922440.33583333332</v>
      </c>
      <c r="T397" s="188"/>
      <c r="U397" s="214"/>
      <c r="V397" s="214">
        <f t="shared" si="106"/>
        <v>-922440.33583333332</v>
      </c>
      <c r="W397" s="214"/>
      <c r="X397" s="216"/>
      <c r="Y397" s="214"/>
      <c r="Z397" s="214"/>
      <c r="AA397" s="214"/>
      <c r="AB397" s="214"/>
      <c r="AC397" s="217"/>
      <c r="AD397" s="266">
        <f t="shared" si="107"/>
        <v>-922440.33583333332</v>
      </c>
      <c r="AE397" s="217"/>
      <c r="AF397" s="215">
        <f t="shared" si="89"/>
        <v>0</v>
      </c>
    </row>
    <row r="398" spans="1:32">
      <c r="A398" s="325">
        <f t="shared" si="91"/>
        <v>385</v>
      </c>
      <c r="B398" s="185"/>
      <c r="C398" s="185"/>
      <c r="D398" s="185"/>
      <c r="E398" s="237"/>
      <c r="F398" s="210"/>
      <c r="G398" s="274"/>
      <c r="H398" s="258"/>
      <c r="I398" s="258"/>
      <c r="J398" s="259"/>
      <c r="K398" s="260"/>
      <c r="L398" s="261"/>
      <c r="M398" s="262"/>
      <c r="N398" s="263"/>
      <c r="O398" s="229"/>
      <c r="P398" s="264"/>
      <c r="Q398" s="275"/>
      <c r="R398" s="210"/>
      <c r="S398" s="211"/>
      <c r="T398" s="188"/>
      <c r="U398" s="214"/>
      <c r="V398" s="214"/>
      <c r="W398" s="214"/>
      <c r="X398" s="216"/>
      <c r="Y398" s="214"/>
      <c r="Z398" s="214"/>
      <c r="AA398" s="214"/>
      <c r="AB398" s="214"/>
      <c r="AC398" s="217"/>
      <c r="AD398" s="266">
        <f t="shared" si="107"/>
        <v>0</v>
      </c>
      <c r="AE398" s="217"/>
      <c r="AF398" s="215">
        <f t="shared" ref="AF398:AF461" si="108">+U398+V398-AD398</f>
        <v>0</v>
      </c>
    </row>
    <row r="399" spans="1:32">
      <c r="A399" s="325">
        <f t="shared" si="91"/>
        <v>386</v>
      </c>
      <c r="B399" s="208" t="s">
        <v>494</v>
      </c>
      <c r="C399" s="208" t="s">
        <v>361</v>
      </c>
      <c r="D399" s="208" t="s">
        <v>177</v>
      </c>
      <c r="E399" s="306" t="s">
        <v>812</v>
      </c>
      <c r="F399" s="210">
        <v>-1363428.29</v>
      </c>
      <c r="G399" s="210">
        <v>-1554224.84</v>
      </c>
      <c r="H399" s="210">
        <v>-1791445.43</v>
      </c>
      <c r="I399" s="210">
        <v>-1393490.55</v>
      </c>
      <c r="J399" s="210">
        <v>-1395691.25</v>
      </c>
      <c r="K399" s="210">
        <v>-1142264.6299999999</v>
      </c>
      <c r="L399" s="210">
        <v>-960915.29</v>
      </c>
      <c r="M399" s="210">
        <v>-1308587.21</v>
      </c>
      <c r="N399" s="210">
        <v>-1059495.57</v>
      </c>
      <c r="O399" s="210">
        <v>-1136177.3</v>
      </c>
      <c r="P399" s="210">
        <v>-1512179.61</v>
      </c>
      <c r="Q399" s="210">
        <v>-1344384.84</v>
      </c>
      <c r="R399" s="210">
        <v>-1704352.31</v>
      </c>
      <c r="S399" s="211">
        <f t="shared" si="98"/>
        <v>-1344395.5683333334</v>
      </c>
      <c r="T399" s="188"/>
      <c r="U399" s="214"/>
      <c r="V399" s="214"/>
      <c r="W399" s="214"/>
      <c r="X399" s="216">
        <f>+S399</f>
        <v>-1344395.5683333334</v>
      </c>
      <c r="Y399" s="214"/>
      <c r="Z399" s="214"/>
      <c r="AA399" s="214"/>
      <c r="AB399" s="214">
        <f t="shared" ref="AB399:AB406" si="109">+S399</f>
        <v>-1344395.5683333334</v>
      </c>
      <c r="AC399" s="217"/>
      <c r="AD399" s="266"/>
      <c r="AE399" s="217"/>
      <c r="AF399" s="215">
        <f t="shared" si="108"/>
        <v>0</v>
      </c>
    </row>
    <row r="400" spans="1:32">
      <c r="A400" s="325">
        <f t="shared" ref="A400:A463" si="110">+A399+1</f>
        <v>387</v>
      </c>
      <c r="B400" s="208" t="s">
        <v>494</v>
      </c>
      <c r="C400" s="208" t="s">
        <v>361</v>
      </c>
      <c r="D400" s="208" t="s">
        <v>813</v>
      </c>
      <c r="E400" s="237" t="s">
        <v>814</v>
      </c>
      <c r="F400" s="210">
        <v>0</v>
      </c>
      <c r="G400" s="210">
        <v>-3127.29</v>
      </c>
      <c r="H400" s="210">
        <v>0</v>
      </c>
      <c r="I400" s="210">
        <v>0</v>
      </c>
      <c r="J400" s="210">
        <v>0</v>
      </c>
      <c r="K400" s="210">
        <v>0</v>
      </c>
      <c r="L400" s="210">
        <v>0</v>
      </c>
      <c r="M400" s="210">
        <v>0</v>
      </c>
      <c r="N400" s="210">
        <v>0</v>
      </c>
      <c r="O400" s="210">
        <v>0</v>
      </c>
      <c r="P400" s="210">
        <v>0</v>
      </c>
      <c r="Q400" s="210">
        <v>0</v>
      </c>
      <c r="R400" s="210">
        <v>0</v>
      </c>
      <c r="S400" s="211">
        <f t="shared" si="98"/>
        <v>-260.60750000000002</v>
      </c>
      <c r="T400" s="188"/>
      <c r="U400" s="214"/>
      <c r="V400" s="214"/>
      <c r="W400" s="214"/>
      <c r="X400" s="216">
        <f t="shared" ref="X400:X406" si="111">+S400</f>
        <v>-260.60750000000002</v>
      </c>
      <c r="Y400" s="214"/>
      <c r="Z400" s="214"/>
      <c r="AA400" s="214"/>
      <c r="AB400" s="214">
        <f t="shared" si="109"/>
        <v>-260.60750000000002</v>
      </c>
      <c r="AC400" s="217"/>
      <c r="AD400" s="266"/>
      <c r="AE400" s="217"/>
      <c r="AF400" s="215">
        <f t="shared" si="108"/>
        <v>0</v>
      </c>
    </row>
    <row r="401" spans="1:32">
      <c r="A401" s="325">
        <f t="shared" si="110"/>
        <v>388</v>
      </c>
      <c r="B401" s="208" t="s">
        <v>494</v>
      </c>
      <c r="C401" s="208" t="s">
        <v>361</v>
      </c>
      <c r="D401" s="208" t="s">
        <v>815</v>
      </c>
      <c r="E401" s="237" t="s">
        <v>816</v>
      </c>
      <c r="F401" s="210">
        <v>-20459.330000000002</v>
      </c>
      <c r="G401" s="210">
        <v>-1062717.32</v>
      </c>
      <c r="H401" s="210">
        <v>-1161409.1200000001</v>
      </c>
      <c r="I401" s="210">
        <v>-1181675.49</v>
      </c>
      <c r="J401" s="210">
        <v>-4617.7100000002001</v>
      </c>
      <c r="K401" s="210">
        <v>-1394.0000000002001</v>
      </c>
      <c r="L401" s="210">
        <v>-45363.300000000199</v>
      </c>
      <c r="M401" s="210">
        <v>-332.000000000196</v>
      </c>
      <c r="N401" s="210">
        <v>-3030.3500000002</v>
      </c>
      <c r="O401" s="210">
        <v>-47584.330000000198</v>
      </c>
      <c r="P401" s="210">
        <v>-43944.9800000002</v>
      </c>
      <c r="Q401" s="210">
        <v>-154330.98000000001</v>
      </c>
      <c r="R401" s="210">
        <v>-154330.98000000001</v>
      </c>
      <c r="S401" s="211">
        <f t="shared" si="98"/>
        <v>-316149.56125000009</v>
      </c>
      <c r="T401" s="188"/>
      <c r="U401" s="214"/>
      <c r="V401" s="214"/>
      <c r="W401" s="214"/>
      <c r="X401" s="216">
        <f t="shared" si="111"/>
        <v>-316149.56125000009</v>
      </c>
      <c r="Y401" s="214"/>
      <c r="Z401" s="214"/>
      <c r="AA401" s="214"/>
      <c r="AB401" s="214">
        <f t="shared" si="109"/>
        <v>-316149.56125000009</v>
      </c>
      <c r="AC401" s="217"/>
      <c r="AD401" s="266"/>
      <c r="AE401" s="217"/>
      <c r="AF401" s="215">
        <f t="shared" si="108"/>
        <v>0</v>
      </c>
    </row>
    <row r="402" spans="1:32">
      <c r="A402" s="325">
        <f t="shared" si="110"/>
        <v>389</v>
      </c>
      <c r="B402" s="208" t="s">
        <v>494</v>
      </c>
      <c r="C402" s="208" t="s">
        <v>361</v>
      </c>
      <c r="D402" s="208" t="s">
        <v>178</v>
      </c>
      <c r="E402" s="306" t="s">
        <v>362</v>
      </c>
      <c r="F402" s="210">
        <v>-148996.9</v>
      </c>
      <c r="G402" s="210">
        <v>0</v>
      </c>
      <c r="H402" s="210">
        <v>0</v>
      </c>
      <c r="I402" s="210">
        <v>0</v>
      </c>
      <c r="J402" s="210">
        <v>0</v>
      </c>
      <c r="K402" s="210">
        <v>0</v>
      </c>
      <c r="L402" s="210">
        <v>-8328.33</v>
      </c>
      <c r="M402" s="210">
        <v>0</v>
      </c>
      <c r="N402" s="210">
        <v>0</v>
      </c>
      <c r="O402" s="210">
        <v>0</v>
      </c>
      <c r="P402" s="210">
        <v>0</v>
      </c>
      <c r="Q402" s="210">
        <v>0</v>
      </c>
      <c r="R402" s="210">
        <v>0</v>
      </c>
      <c r="S402" s="211">
        <f t="shared" si="98"/>
        <v>-6902.2316666666666</v>
      </c>
      <c r="T402" s="188"/>
      <c r="U402" s="214"/>
      <c r="V402" s="214"/>
      <c r="W402" s="214"/>
      <c r="X402" s="216">
        <f t="shared" si="111"/>
        <v>-6902.2316666666666</v>
      </c>
      <c r="Y402" s="214"/>
      <c r="Z402" s="214"/>
      <c r="AA402" s="214"/>
      <c r="AB402" s="214">
        <f t="shared" si="109"/>
        <v>-6902.2316666666666</v>
      </c>
      <c r="AC402" s="217"/>
      <c r="AD402" s="266"/>
      <c r="AE402" s="217"/>
      <c r="AF402" s="215">
        <f t="shared" si="108"/>
        <v>0</v>
      </c>
    </row>
    <row r="403" spans="1:32">
      <c r="A403" s="325">
        <f t="shared" si="110"/>
        <v>390</v>
      </c>
      <c r="B403" s="208" t="s">
        <v>494</v>
      </c>
      <c r="C403" s="208" t="s">
        <v>361</v>
      </c>
      <c r="D403" s="208" t="s">
        <v>363</v>
      </c>
      <c r="E403" s="306" t="s">
        <v>364</v>
      </c>
      <c r="F403" s="210">
        <v>-3428.33</v>
      </c>
      <c r="G403" s="210">
        <v>-3129.15</v>
      </c>
      <c r="H403" s="210">
        <v>-283.24</v>
      </c>
      <c r="I403" s="210">
        <v>1288.8599999999999</v>
      </c>
      <c r="J403" s="210">
        <v>-2.2737367544323201E-13</v>
      </c>
      <c r="K403" s="210">
        <v>-2.2737367544323201E-13</v>
      </c>
      <c r="L403" s="210">
        <v>1108.24</v>
      </c>
      <c r="M403" s="210">
        <v>-9351.35</v>
      </c>
      <c r="N403" s="210">
        <v>-1596.21</v>
      </c>
      <c r="O403" s="210">
        <v>0</v>
      </c>
      <c r="P403" s="210">
        <v>-10688.32</v>
      </c>
      <c r="Q403" s="210">
        <v>-2560.31</v>
      </c>
      <c r="R403" s="210">
        <v>-7846.82</v>
      </c>
      <c r="S403" s="211">
        <f t="shared" si="98"/>
        <v>-2570.7545833333338</v>
      </c>
      <c r="T403" s="188"/>
      <c r="U403" s="214"/>
      <c r="V403" s="214"/>
      <c r="W403" s="214"/>
      <c r="X403" s="216">
        <f t="shared" si="111"/>
        <v>-2570.7545833333338</v>
      </c>
      <c r="Y403" s="214"/>
      <c r="Z403" s="214"/>
      <c r="AA403" s="214"/>
      <c r="AB403" s="214">
        <f t="shared" si="109"/>
        <v>-2570.7545833333338</v>
      </c>
      <c r="AC403" s="217"/>
      <c r="AD403" s="266"/>
      <c r="AE403" s="217"/>
      <c r="AF403" s="215">
        <f t="shared" si="108"/>
        <v>0</v>
      </c>
    </row>
    <row r="404" spans="1:32">
      <c r="A404" s="325">
        <f t="shared" si="110"/>
        <v>391</v>
      </c>
      <c r="B404" s="208" t="s">
        <v>494</v>
      </c>
      <c r="C404" s="208" t="s">
        <v>361</v>
      </c>
      <c r="D404" s="208" t="s">
        <v>180</v>
      </c>
      <c r="E404" s="306" t="s">
        <v>365</v>
      </c>
      <c r="F404" s="210">
        <v>0</v>
      </c>
      <c r="G404" s="210">
        <v>0</v>
      </c>
      <c r="H404" s="210">
        <v>0</v>
      </c>
      <c r="I404" s="210">
        <v>0</v>
      </c>
      <c r="J404" s="210">
        <v>0</v>
      </c>
      <c r="K404" s="210">
        <v>0</v>
      </c>
      <c r="L404" s="210">
        <v>0</v>
      </c>
      <c r="M404" s="210">
        <v>0</v>
      </c>
      <c r="N404" s="210">
        <v>0</v>
      </c>
      <c r="O404" s="210">
        <v>0</v>
      </c>
      <c r="P404" s="210">
        <v>0</v>
      </c>
      <c r="Q404" s="210">
        <v>0</v>
      </c>
      <c r="R404" s="210">
        <v>0</v>
      </c>
      <c r="S404" s="211">
        <f t="shared" si="98"/>
        <v>0</v>
      </c>
      <c r="T404" s="188"/>
      <c r="U404" s="214"/>
      <c r="V404" s="214"/>
      <c r="W404" s="214"/>
      <c r="X404" s="216">
        <f t="shared" si="111"/>
        <v>0</v>
      </c>
      <c r="Y404" s="214"/>
      <c r="Z404" s="214"/>
      <c r="AA404" s="214"/>
      <c r="AB404" s="214">
        <f t="shared" si="109"/>
        <v>0</v>
      </c>
      <c r="AC404" s="217"/>
      <c r="AD404" s="266"/>
      <c r="AE404" s="217"/>
      <c r="AF404" s="215">
        <f t="shared" si="108"/>
        <v>0</v>
      </c>
    </row>
    <row r="405" spans="1:32">
      <c r="A405" s="325">
        <f t="shared" si="110"/>
        <v>392</v>
      </c>
      <c r="B405" s="208" t="s">
        <v>494</v>
      </c>
      <c r="C405" s="208" t="s">
        <v>361</v>
      </c>
      <c r="D405" s="208" t="s">
        <v>184</v>
      </c>
      <c r="E405" s="237" t="s">
        <v>366</v>
      </c>
      <c r="F405" s="210">
        <v>0</v>
      </c>
      <c r="G405" s="210">
        <v>0</v>
      </c>
      <c r="H405" s="210">
        <v>0</v>
      </c>
      <c r="I405" s="210">
        <v>0</v>
      </c>
      <c r="J405" s="210">
        <v>0</v>
      </c>
      <c r="K405" s="210">
        <v>0</v>
      </c>
      <c r="L405" s="210">
        <v>0</v>
      </c>
      <c r="M405" s="210">
        <v>0</v>
      </c>
      <c r="N405" s="210">
        <v>0</v>
      </c>
      <c r="O405" s="210">
        <v>0</v>
      </c>
      <c r="P405" s="210">
        <v>0</v>
      </c>
      <c r="Q405" s="210">
        <v>0</v>
      </c>
      <c r="R405" s="210">
        <v>0</v>
      </c>
      <c r="S405" s="211"/>
      <c r="T405" s="188"/>
      <c r="U405" s="214"/>
      <c r="V405" s="214"/>
      <c r="W405" s="214"/>
      <c r="X405" s="216"/>
      <c r="Y405" s="214"/>
      <c r="Z405" s="214"/>
      <c r="AA405" s="214"/>
      <c r="AB405" s="214"/>
      <c r="AC405" s="217"/>
      <c r="AD405" s="266"/>
      <c r="AE405" s="217"/>
      <c r="AF405" s="215">
        <f t="shared" si="108"/>
        <v>0</v>
      </c>
    </row>
    <row r="406" spans="1:32">
      <c r="A406" s="325">
        <f t="shared" si="110"/>
        <v>393</v>
      </c>
      <c r="B406" s="208" t="s">
        <v>494</v>
      </c>
      <c r="C406" s="208" t="s">
        <v>361</v>
      </c>
      <c r="D406" s="208" t="s">
        <v>188</v>
      </c>
      <c r="E406" s="237" t="s">
        <v>817</v>
      </c>
      <c r="F406" s="230">
        <v>-154488.57</v>
      </c>
      <c r="G406" s="230">
        <v>-170227.37</v>
      </c>
      <c r="H406" s="230">
        <v>-151013.84</v>
      </c>
      <c r="I406" s="230">
        <v>-146434.26</v>
      </c>
      <c r="J406" s="230">
        <v>-171847.13</v>
      </c>
      <c r="K406" s="230">
        <v>-277330.14</v>
      </c>
      <c r="L406" s="230">
        <v>-177110</v>
      </c>
      <c r="M406" s="230">
        <v>-140415.9</v>
      </c>
      <c r="N406" s="230">
        <v>-139413.17000000001</v>
      </c>
      <c r="O406" s="230">
        <v>-97915.57</v>
      </c>
      <c r="P406" s="230">
        <v>-115612.82</v>
      </c>
      <c r="Q406" s="230">
        <v>-125575.45</v>
      </c>
      <c r="R406" s="230">
        <v>-141047.06</v>
      </c>
      <c r="S406" s="211">
        <f t="shared" si="98"/>
        <v>-155055.28874999998</v>
      </c>
      <c r="T406" s="188"/>
      <c r="U406" s="214"/>
      <c r="V406" s="214"/>
      <c r="W406" s="214"/>
      <c r="X406" s="216">
        <f t="shared" si="111"/>
        <v>-155055.28874999998</v>
      </c>
      <c r="Y406" s="214"/>
      <c r="Z406" s="214"/>
      <c r="AA406" s="214"/>
      <c r="AB406" s="214">
        <f t="shared" si="109"/>
        <v>-155055.28874999998</v>
      </c>
      <c r="AC406" s="217"/>
      <c r="AD406" s="266"/>
      <c r="AE406" s="217"/>
      <c r="AF406" s="215">
        <f t="shared" si="108"/>
        <v>0</v>
      </c>
    </row>
    <row r="407" spans="1:32">
      <c r="A407" s="325">
        <f t="shared" si="110"/>
        <v>394</v>
      </c>
      <c r="B407" s="185"/>
      <c r="C407" s="185"/>
      <c r="D407" s="185"/>
      <c r="E407" s="237" t="s">
        <v>367</v>
      </c>
      <c r="F407" s="218">
        <f t="shared" ref="F407:S407" si="112">SUM(F399:F406)</f>
        <v>-1690801.4200000002</v>
      </c>
      <c r="G407" s="218">
        <f t="shared" si="112"/>
        <v>-2793425.97</v>
      </c>
      <c r="H407" s="218">
        <f t="shared" si="112"/>
        <v>-3104151.63</v>
      </c>
      <c r="I407" s="218">
        <f t="shared" si="112"/>
        <v>-2720311.4400000004</v>
      </c>
      <c r="J407" s="218">
        <f t="shared" si="112"/>
        <v>-1572156.0900000003</v>
      </c>
      <c r="K407" s="218">
        <f t="shared" si="112"/>
        <v>-1420988.77</v>
      </c>
      <c r="L407" s="218">
        <f t="shared" si="112"/>
        <v>-1190608.6800000002</v>
      </c>
      <c r="M407" s="218">
        <f t="shared" si="112"/>
        <v>-1458686.4600000002</v>
      </c>
      <c r="N407" s="218">
        <f t="shared" si="112"/>
        <v>-1203535.3</v>
      </c>
      <c r="O407" s="218">
        <f t="shared" si="112"/>
        <v>-1281677.2000000004</v>
      </c>
      <c r="P407" s="218">
        <f t="shared" si="112"/>
        <v>-1682425.7300000004</v>
      </c>
      <c r="Q407" s="218">
        <f t="shared" si="112"/>
        <v>-1626851.58</v>
      </c>
      <c r="R407" s="218">
        <f t="shared" si="112"/>
        <v>-2007577.1700000002</v>
      </c>
      <c r="S407" s="219">
        <f t="shared" si="112"/>
        <v>-1825334.0120833335</v>
      </c>
      <c r="T407" s="188"/>
      <c r="U407" s="214"/>
      <c r="V407" s="214"/>
      <c r="W407" s="214"/>
      <c r="X407" s="216"/>
      <c r="Y407" s="214"/>
      <c r="Z407" s="214"/>
      <c r="AA407" s="214"/>
      <c r="AB407" s="214"/>
      <c r="AC407" s="217"/>
      <c r="AD407" s="217"/>
      <c r="AE407" s="217"/>
      <c r="AF407" s="215">
        <f t="shared" si="108"/>
        <v>0</v>
      </c>
    </row>
    <row r="408" spans="1:32">
      <c r="A408" s="325">
        <f t="shared" si="110"/>
        <v>395</v>
      </c>
      <c r="B408" s="185"/>
      <c r="C408" s="185"/>
      <c r="D408" s="185"/>
      <c r="E408" s="237"/>
      <c r="F408" s="210"/>
      <c r="G408" s="274"/>
      <c r="H408" s="258"/>
      <c r="I408" s="258"/>
      <c r="J408" s="259"/>
      <c r="K408" s="260"/>
      <c r="L408" s="261"/>
      <c r="M408" s="262"/>
      <c r="N408" s="263"/>
      <c r="O408" s="229"/>
      <c r="P408" s="264"/>
      <c r="Q408" s="275"/>
      <c r="R408" s="210"/>
      <c r="S408" s="228"/>
      <c r="T408" s="188"/>
      <c r="U408" s="214"/>
      <c r="V408" s="214"/>
      <c r="W408" s="214"/>
      <c r="X408" s="216"/>
      <c r="Y408" s="214"/>
      <c r="Z408" s="214"/>
      <c r="AA408" s="214"/>
      <c r="AB408" s="214"/>
      <c r="AC408" s="217"/>
      <c r="AD408" s="217"/>
      <c r="AE408" s="217"/>
      <c r="AF408" s="215">
        <f t="shared" si="108"/>
        <v>0</v>
      </c>
    </row>
    <row r="409" spans="1:32">
      <c r="A409" s="325">
        <f t="shared" si="110"/>
        <v>396</v>
      </c>
      <c r="B409" s="208" t="s">
        <v>494</v>
      </c>
      <c r="C409" s="208" t="s">
        <v>368</v>
      </c>
      <c r="D409" s="185" t="s">
        <v>392</v>
      </c>
      <c r="E409" s="237" t="s">
        <v>818</v>
      </c>
      <c r="F409" s="210">
        <v>0</v>
      </c>
      <c r="G409" s="210">
        <v>0</v>
      </c>
      <c r="H409" s="210">
        <v>0</v>
      </c>
      <c r="I409" s="210">
        <v>0</v>
      </c>
      <c r="J409" s="210">
        <v>-159.9</v>
      </c>
      <c r="K409" s="210">
        <v>0</v>
      </c>
      <c r="L409" s="210">
        <v>-509.02</v>
      </c>
      <c r="M409" s="210">
        <v>-9667.42</v>
      </c>
      <c r="N409" s="210">
        <v>-14970.74</v>
      </c>
      <c r="O409" s="210">
        <v>-14261.62</v>
      </c>
      <c r="P409" s="210">
        <v>1.8189894035458601E-12</v>
      </c>
      <c r="Q409" s="210">
        <v>-340.449999999998</v>
      </c>
      <c r="R409" s="210">
        <v>1.8189894035458601E-12</v>
      </c>
      <c r="S409" s="211">
        <f t="shared" si="98"/>
        <v>-3325.7625000000003</v>
      </c>
      <c r="T409" s="188"/>
      <c r="U409" s="214"/>
      <c r="V409" s="214">
        <f t="shared" ref="V409:V412" si="113">+S409</f>
        <v>-3325.7625000000003</v>
      </c>
      <c r="W409" s="214"/>
      <c r="X409" s="216"/>
      <c r="Y409" s="214"/>
      <c r="Z409" s="214"/>
      <c r="AA409" s="214"/>
      <c r="AB409" s="214"/>
      <c r="AC409" s="217"/>
      <c r="AD409" s="266">
        <f t="shared" ref="AD409:AD412" si="114">+V409</f>
        <v>-3325.7625000000003</v>
      </c>
      <c r="AE409" s="217"/>
      <c r="AF409" s="215">
        <f t="shared" si="108"/>
        <v>0</v>
      </c>
    </row>
    <row r="410" spans="1:32">
      <c r="A410" s="325">
        <f t="shared" si="110"/>
        <v>397</v>
      </c>
      <c r="B410" s="208" t="s">
        <v>494</v>
      </c>
      <c r="C410" s="208" t="s">
        <v>368</v>
      </c>
      <c r="D410" s="185" t="s">
        <v>819</v>
      </c>
      <c r="E410" s="237" t="s">
        <v>820</v>
      </c>
      <c r="F410" s="210">
        <v>0</v>
      </c>
      <c r="G410" s="210">
        <v>0</v>
      </c>
      <c r="H410" s="210">
        <v>0</v>
      </c>
      <c r="I410" s="210">
        <v>0</v>
      </c>
      <c r="J410" s="210">
        <v>0</v>
      </c>
      <c r="K410" s="210">
        <v>0</v>
      </c>
      <c r="L410" s="210">
        <v>0</v>
      </c>
      <c r="M410" s="210">
        <v>-593.05999999999995</v>
      </c>
      <c r="N410" s="210">
        <v>-1049.1500000000001</v>
      </c>
      <c r="O410" s="210">
        <v>-1474.78</v>
      </c>
      <c r="P410" s="210">
        <v>-442.87</v>
      </c>
      <c r="Q410" s="210">
        <v>-878.43</v>
      </c>
      <c r="R410" s="210">
        <v>-1309.05</v>
      </c>
      <c r="S410" s="211">
        <f t="shared" si="98"/>
        <v>-424.40124999999995</v>
      </c>
      <c r="T410" s="188"/>
      <c r="U410" s="214"/>
      <c r="V410" s="214">
        <f t="shared" si="113"/>
        <v>-424.40124999999995</v>
      </c>
      <c r="W410" s="214"/>
      <c r="X410" s="216"/>
      <c r="Y410" s="214"/>
      <c r="Z410" s="214"/>
      <c r="AA410" s="214"/>
      <c r="AB410" s="214"/>
      <c r="AC410" s="217"/>
      <c r="AD410" s="266">
        <f t="shared" si="114"/>
        <v>-424.40124999999995</v>
      </c>
      <c r="AE410" s="217"/>
      <c r="AF410" s="215">
        <f t="shared" si="108"/>
        <v>0</v>
      </c>
    </row>
    <row r="411" spans="1:32">
      <c r="A411" s="325">
        <f t="shared" si="110"/>
        <v>398</v>
      </c>
      <c r="B411" s="208" t="s">
        <v>494</v>
      </c>
      <c r="C411" s="208" t="s">
        <v>369</v>
      </c>
      <c r="D411" s="208" t="s">
        <v>22</v>
      </c>
      <c r="E411" s="237" t="s">
        <v>821</v>
      </c>
      <c r="F411" s="210">
        <v>0</v>
      </c>
      <c r="G411" s="210">
        <v>0</v>
      </c>
      <c r="H411" s="210">
        <v>0</v>
      </c>
      <c r="I411" s="210">
        <v>0</v>
      </c>
      <c r="J411" s="210">
        <v>-297.32</v>
      </c>
      <c r="K411" s="210">
        <v>0</v>
      </c>
      <c r="L411" s="210">
        <v>-11623.42</v>
      </c>
      <c r="M411" s="210">
        <v>-71907.649999999994</v>
      </c>
      <c r="N411" s="210">
        <v>-114929.45</v>
      </c>
      <c r="O411" s="210">
        <v>-116821.54</v>
      </c>
      <c r="P411" s="210">
        <v>-1.45519152283669E-11</v>
      </c>
      <c r="Q411" s="210">
        <v>-512.78000000001498</v>
      </c>
      <c r="R411" s="210">
        <v>-1.45519152283669E-11</v>
      </c>
      <c r="S411" s="211">
        <f t="shared" si="98"/>
        <v>-26341.013333333336</v>
      </c>
      <c r="T411" s="188"/>
      <c r="U411" s="214"/>
      <c r="V411" s="214">
        <f t="shared" si="113"/>
        <v>-26341.013333333336</v>
      </c>
      <c r="W411" s="214"/>
      <c r="X411" s="216"/>
      <c r="Y411" s="214"/>
      <c r="Z411" s="214"/>
      <c r="AA411" s="214"/>
      <c r="AB411" s="214"/>
      <c r="AC411" s="217"/>
      <c r="AD411" s="266">
        <f t="shared" si="114"/>
        <v>-26341.013333333336</v>
      </c>
      <c r="AE411" s="217"/>
      <c r="AF411" s="215">
        <f t="shared" si="108"/>
        <v>0</v>
      </c>
    </row>
    <row r="412" spans="1:32">
      <c r="A412" s="325">
        <f t="shared" si="110"/>
        <v>399</v>
      </c>
      <c r="B412" s="208" t="s">
        <v>494</v>
      </c>
      <c r="C412" s="208" t="s">
        <v>369</v>
      </c>
      <c r="D412" s="208" t="s">
        <v>25</v>
      </c>
      <c r="E412" s="237" t="s">
        <v>822</v>
      </c>
      <c r="F412" s="210">
        <v>-2.2737367544323201E-13</v>
      </c>
      <c r="G412" s="210">
        <v>0</v>
      </c>
      <c r="H412" s="210">
        <v>0</v>
      </c>
      <c r="I412" s="210">
        <v>0</v>
      </c>
      <c r="J412" s="210">
        <v>-157.27000000000001</v>
      </c>
      <c r="K412" s="210">
        <v>0</v>
      </c>
      <c r="L412" s="210">
        <v>-3730.89</v>
      </c>
      <c r="M412" s="210">
        <v>-60236.74</v>
      </c>
      <c r="N412" s="210">
        <v>-81925.81</v>
      </c>
      <c r="O412" s="210">
        <v>-82034.210000000006</v>
      </c>
      <c r="P412" s="210">
        <v>1.45519152283669E-11</v>
      </c>
      <c r="Q412" s="210">
        <v>-443.26999999998498</v>
      </c>
      <c r="R412" s="210">
        <v>1.45519152283669E-11</v>
      </c>
      <c r="S412" s="211">
        <f t="shared" si="98"/>
        <v>-19044.015833333331</v>
      </c>
      <c r="T412" s="188"/>
      <c r="U412" s="214"/>
      <c r="V412" s="214">
        <f t="shared" si="113"/>
        <v>-19044.015833333331</v>
      </c>
      <c r="W412" s="214"/>
      <c r="X412" s="216"/>
      <c r="Y412" s="214"/>
      <c r="Z412" s="214"/>
      <c r="AA412" s="214"/>
      <c r="AB412" s="214"/>
      <c r="AC412" s="217"/>
      <c r="AD412" s="266">
        <f t="shared" si="114"/>
        <v>-19044.015833333331</v>
      </c>
      <c r="AE412" s="217"/>
      <c r="AF412" s="215">
        <f t="shared" si="108"/>
        <v>0</v>
      </c>
    </row>
    <row r="413" spans="1:32" s="267" customFormat="1">
      <c r="A413" s="325">
        <f t="shared" si="110"/>
        <v>400</v>
      </c>
      <c r="B413" s="185"/>
      <c r="C413" s="185"/>
      <c r="D413" s="185"/>
      <c r="E413" s="237" t="s">
        <v>370</v>
      </c>
      <c r="F413" s="218">
        <f t="shared" ref="F413:S413" si="115">SUM(F409:F412)</f>
        <v>-2.2737367544323201E-13</v>
      </c>
      <c r="G413" s="218">
        <f t="shared" si="115"/>
        <v>0</v>
      </c>
      <c r="H413" s="218">
        <f t="shared" si="115"/>
        <v>0</v>
      </c>
      <c r="I413" s="218">
        <f t="shared" si="115"/>
        <v>0</v>
      </c>
      <c r="J413" s="218">
        <f t="shared" si="115"/>
        <v>-614.49</v>
      </c>
      <c r="K413" s="218">
        <f t="shared" si="115"/>
        <v>0</v>
      </c>
      <c r="L413" s="218">
        <f t="shared" si="115"/>
        <v>-15863.33</v>
      </c>
      <c r="M413" s="218">
        <f t="shared" si="115"/>
        <v>-142404.87</v>
      </c>
      <c r="N413" s="218">
        <f t="shared" si="115"/>
        <v>-212875.15</v>
      </c>
      <c r="O413" s="218">
        <f t="shared" si="115"/>
        <v>-214592.15000000002</v>
      </c>
      <c r="P413" s="218">
        <f t="shared" si="115"/>
        <v>-442.86999999999819</v>
      </c>
      <c r="Q413" s="218">
        <f t="shared" si="115"/>
        <v>-2174.9299999999976</v>
      </c>
      <c r="R413" s="218">
        <f t="shared" si="115"/>
        <v>-1309.0499999999981</v>
      </c>
      <c r="S413" s="219">
        <f t="shared" si="115"/>
        <v>-49135.192916666667</v>
      </c>
      <c r="T413" s="185"/>
      <c r="U413" s="214"/>
      <c r="V413" s="214"/>
      <c r="W413" s="214"/>
      <c r="X413" s="216"/>
      <c r="Y413" s="214"/>
      <c r="Z413" s="214"/>
      <c r="AA413" s="214"/>
      <c r="AB413" s="214"/>
      <c r="AC413" s="217"/>
      <c r="AD413" s="217"/>
      <c r="AE413" s="217"/>
      <c r="AF413" s="215">
        <f t="shared" si="108"/>
        <v>0</v>
      </c>
    </row>
    <row r="414" spans="1:32" s="267" customFormat="1">
      <c r="A414" s="325">
        <f t="shared" si="110"/>
        <v>401</v>
      </c>
      <c r="B414" s="185"/>
      <c r="C414" s="185"/>
      <c r="D414" s="185"/>
      <c r="E414" s="237"/>
      <c r="F414" s="210"/>
      <c r="G414" s="274"/>
      <c r="H414" s="258"/>
      <c r="I414" s="258"/>
      <c r="J414" s="259"/>
      <c r="K414" s="260"/>
      <c r="L414" s="261"/>
      <c r="M414" s="262"/>
      <c r="N414" s="263"/>
      <c r="O414" s="229"/>
      <c r="P414" s="264"/>
      <c r="Q414" s="275"/>
      <c r="R414" s="210"/>
      <c r="S414" s="228"/>
      <c r="T414" s="185"/>
      <c r="U414" s="214"/>
      <c r="V414" s="214"/>
      <c r="W414" s="214"/>
      <c r="X414" s="216"/>
      <c r="Y414" s="214"/>
      <c r="Z414" s="214"/>
      <c r="AA414" s="214"/>
      <c r="AB414" s="214"/>
      <c r="AC414" s="217"/>
      <c r="AD414" s="217"/>
      <c r="AE414" s="217"/>
      <c r="AF414" s="215">
        <f t="shared" si="108"/>
        <v>0</v>
      </c>
    </row>
    <row r="415" spans="1:32" s="267" customFormat="1">
      <c r="A415" s="325">
        <f t="shared" si="110"/>
        <v>402</v>
      </c>
      <c r="B415" s="185"/>
      <c r="C415" s="185"/>
      <c r="D415" s="185"/>
      <c r="E415" s="237" t="s">
        <v>371</v>
      </c>
      <c r="F415" s="218">
        <f t="shared" ref="F415:S415" si="116">SUM(F382:F397)+F407+F413</f>
        <v>-31459521.429999996</v>
      </c>
      <c r="G415" s="218">
        <f t="shared" si="116"/>
        <v>-27602827.529999994</v>
      </c>
      <c r="H415" s="218">
        <f t="shared" si="116"/>
        <v>-21733270.999999996</v>
      </c>
      <c r="I415" s="218">
        <f t="shared" si="116"/>
        <v>-20434359.57</v>
      </c>
      <c r="J415" s="218">
        <f t="shared" si="116"/>
        <v>-17870109.389999997</v>
      </c>
      <c r="K415" s="218">
        <f t="shared" si="116"/>
        <v>-17947259.619999997</v>
      </c>
      <c r="L415" s="218">
        <f t="shared" si="116"/>
        <v>-17318553.23</v>
      </c>
      <c r="M415" s="218">
        <f t="shared" si="116"/>
        <v>-21992960.800000004</v>
      </c>
      <c r="N415" s="218">
        <f t="shared" si="116"/>
        <v>-24394393.989999998</v>
      </c>
      <c r="O415" s="218">
        <f t="shared" si="116"/>
        <v>-22848267.510000002</v>
      </c>
      <c r="P415" s="218">
        <f t="shared" si="116"/>
        <v>-25618007.370000005</v>
      </c>
      <c r="Q415" s="218">
        <f t="shared" si="116"/>
        <v>-39787788.860000007</v>
      </c>
      <c r="R415" s="218">
        <f t="shared" si="116"/>
        <v>-68448004.469999999</v>
      </c>
      <c r="S415" s="219">
        <f t="shared" si="116"/>
        <v>-25625130.151666664</v>
      </c>
      <c r="T415" s="185"/>
      <c r="U415" s="214"/>
      <c r="V415" s="214"/>
      <c r="W415" s="214"/>
      <c r="X415" s="216"/>
      <c r="Y415" s="214"/>
      <c r="Z415" s="214"/>
      <c r="AA415" s="214"/>
      <c r="AB415" s="214"/>
      <c r="AC415" s="217"/>
      <c r="AD415" s="217"/>
      <c r="AE415" s="217"/>
      <c r="AF415" s="215">
        <f t="shared" si="108"/>
        <v>0</v>
      </c>
    </row>
    <row r="416" spans="1:32">
      <c r="A416" s="325">
        <f t="shared" si="110"/>
        <v>403</v>
      </c>
      <c r="B416" s="185"/>
      <c r="C416" s="185"/>
      <c r="D416" s="185"/>
      <c r="E416" s="237"/>
      <c r="F416" s="210"/>
      <c r="G416" s="274"/>
      <c r="H416" s="258"/>
      <c r="I416" s="258"/>
      <c r="J416" s="259"/>
      <c r="K416" s="260"/>
      <c r="L416" s="261"/>
      <c r="M416" s="262"/>
      <c r="N416" s="263"/>
      <c r="O416" s="229"/>
      <c r="P416" s="264"/>
      <c r="Q416" s="275"/>
      <c r="R416" s="210"/>
      <c r="S416" s="228"/>
      <c r="T416" s="188"/>
      <c r="U416" s="214"/>
      <c r="V416" s="214"/>
      <c r="W416" s="214"/>
      <c r="X416" s="216"/>
      <c r="Y416" s="214"/>
      <c r="Z416" s="214"/>
      <c r="AA416" s="214"/>
      <c r="AB416" s="214"/>
      <c r="AC416" s="217"/>
      <c r="AD416" s="217"/>
      <c r="AE416" s="217"/>
      <c r="AF416" s="215">
        <f t="shared" si="108"/>
        <v>0</v>
      </c>
    </row>
    <row r="417" spans="1:32">
      <c r="A417" s="325">
        <f t="shared" si="110"/>
        <v>404</v>
      </c>
      <c r="B417" s="208" t="s">
        <v>494</v>
      </c>
      <c r="C417" s="208" t="s">
        <v>372</v>
      </c>
      <c r="D417" s="208" t="s">
        <v>787</v>
      </c>
      <c r="E417" s="237" t="s">
        <v>373</v>
      </c>
      <c r="F417" s="210">
        <v>0</v>
      </c>
      <c r="G417" s="210">
        <v>0</v>
      </c>
      <c r="H417" s="210">
        <v>0</v>
      </c>
      <c r="I417" s="210">
        <v>0</v>
      </c>
      <c r="J417" s="210">
        <v>0</v>
      </c>
      <c r="K417" s="210">
        <v>0</v>
      </c>
      <c r="L417" s="210">
        <v>0</v>
      </c>
      <c r="M417" s="210">
        <v>0</v>
      </c>
      <c r="N417" s="210">
        <v>0</v>
      </c>
      <c r="O417" s="210">
        <v>0</v>
      </c>
      <c r="P417" s="210">
        <v>0</v>
      </c>
      <c r="Q417" s="210">
        <v>0</v>
      </c>
      <c r="R417" s="210">
        <v>0</v>
      </c>
      <c r="S417" s="211">
        <f t="shared" ref="S417:S617" si="117">((F417+R417)+((G417+H417+I417+J417+K417+L417+M417+N417+O417+P417+Q417)*2))/24</f>
        <v>0</v>
      </c>
      <c r="T417" s="188"/>
      <c r="U417" s="214"/>
      <c r="V417" s="214">
        <f t="shared" ref="V417:V438" si="118">+S417</f>
        <v>0</v>
      </c>
      <c r="W417" s="214"/>
      <c r="X417" s="216"/>
      <c r="Y417" s="214"/>
      <c r="Z417" s="214"/>
      <c r="AA417" s="214"/>
      <c r="AB417" s="214"/>
      <c r="AC417" s="217"/>
      <c r="AD417" s="266">
        <f t="shared" ref="AD417:AD434" si="119">+V417</f>
        <v>0</v>
      </c>
      <c r="AE417" s="217"/>
      <c r="AF417" s="215">
        <f t="shared" si="108"/>
        <v>0</v>
      </c>
    </row>
    <row r="418" spans="1:32">
      <c r="A418" s="325">
        <f t="shared" si="110"/>
        <v>405</v>
      </c>
      <c r="B418" s="208" t="s">
        <v>494</v>
      </c>
      <c r="C418" s="208" t="s">
        <v>374</v>
      </c>
      <c r="D418" s="208" t="s">
        <v>44</v>
      </c>
      <c r="E418" s="237" t="s">
        <v>823</v>
      </c>
      <c r="F418" s="210">
        <v>-378996.92000000097</v>
      </c>
      <c r="G418" s="210">
        <v>-2743003.72</v>
      </c>
      <c r="H418" s="210">
        <v>-4661609.8</v>
      </c>
      <c r="I418" s="210">
        <v>-5708883.4000000004</v>
      </c>
      <c r="J418" s="210">
        <v>-4423949.57</v>
      </c>
      <c r="K418" s="210">
        <v>-4138743.33</v>
      </c>
      <c r="L418" s="210">
        <v>-3449112.34</v>
      </c>
      <c r="M418" s="210">
        <v>-2355704.71</v>
      </c>
      <c r="N418" s="210">
        <v>-1063505.19</v>
      </c>
      <c r="O418" s="210">
        <v>9.3132257461547893E-10</v>
      </c>
      <c r="P418" s="210">
        <v>9.3132257461547893E-10</v>
      </c>
      <c r="Q418" s="210">
        <v>9.3132257461547893E-10</v>
      </c>
      <c r="R418" s="210">
        <v>9.3132257461547893E-10</v>
      </c>
      <c r="S418" s="211">
        <f t="shared" si="117"/>
        <v>-2394500.8766666669</v>
      </c>
      <c r="T418" s="188"/>
      <c r="U418" s="214"/>
      <c r="V418" s="214">
        <f t="shared" si="118"/>
        <v>-2394500.8766666669</v>
      </c>
      <c r="W418" s="214"/>
      <c r="X418" s="216"/>
      <c r="Y418" s="214"/>
      <c r="Z418" s="214"/>
      <c r="AA418" s="214"/>
      <c r="AB418" s="214"/>
      <c r="AC418" s="217"/>
      <c r="AD418" s="266">
        <f t="shared" si="119"/>
        <v>-2394500.8766666669</v>
      </c>
      <c r="AE418" s="217"/>
      <c r="AF418" s="215">
        <f t="shared" si="108"/>
        <v>0</v>
      </c>
    </row>
    <row r="419" spans="1:32">
      <c r="A419" s="325">
        <f t="shared" si="110"/>
        <v>406</v>
      </c>
      <c r="B419" s="208" t="s">
        <v>522</v>
      </c>
      <c r="C419" s="208" t="s">
        <v>374</v>
      </c>
      <c r="D419" s="208" t="s">
        <v>243</v>
      </c>
      <c r="E419" s="237" t="s">
        <v>373</v>
      </c>
      <c r="F419" s="210">
        <v>-2.91038304567337E-11</v>
      </c>
      <c r="G419" s="210">
        <v>-123017.18</v>
      </c>
      <c r="H419" s="210">
        <v>-290270.48</v>
      </c>
      <c r="I419" s="210">
        <v>-400550.26</v>
      </c>
      <c r="J419" s="210">
        <v>27860.71</v>
      </c>
      <c r="K419" s="210">
        <v>53498.22</v>
      </c>
      <c r="L419" s="210">
        <v>114533.38</v>
      </c>
      <c r="M419" s="210">
        <v>210922.85</v>
      </c>
      <c r="N419" s="210">
        <v>324700.31</v>
      </c>
      <c r="O419" s="210">
        <v>0</v>
      </c>
      <c r="P419" s="210">
        <v>0</v>
      </c>
      <c r="Q419" s="210">
        <v>0</v>
      </c>
      <c r="R419" s="210">
        <v>0</v>
      </c>
      <c r="S419" s="211">
        <f t="shared" si="117"/>
        <v>-6860.2041666666692</v>
      </c>
      <c r="T419" s="188"/>
      <c r="U419" s="214"/>
      <c r="V419" s="214">
        <f t="shared" si="118"/>
        <v>-6860.2041666666692</v>
      </c>
      <c r="W419" s="214"/>
      <c r="X419" s="216"/>
      <c r="Y419" s="214"/>
      <c r="Z419" s="214"/>
      <c r="AA419" s="214"/>
      <c r="AB419" s="214"/>
      <c r="AC419" s="217"/>
      <c r="AD419" s="266">
        <f t="shared" si="119"/>
        <v>-6860.2041666666692</v>
      </c>
      <c r="AE419" s="217"/>
      <c r="AF419" s="215">
        <f t="shared" si="108"/>
        <v>0</v>
      </c>
    </row>
    <row r="420" spans="1:32">
      <c r="A420" s="325">
        <f t="shared" si="110"/>
        <v>407</v>
      </c>
      <c r="B420" s="208" t="s">
        <v>494</v>
      </c>
      <c r="C420" s="208" t="s">
        <v>375</v>
      </c>
      <c r="D420" s="208" t="s">
        <v>42</v>
      </c>
      <c r="E420" s="237" t="s">
        <v>824</v>
      </c>
      <c r="F420" s="210">
        <v>-99745.18</v>
      </c>
      <c r="G420" s="210">
        <v>-41406.76</v>
      </c>
      <c r="H420" s="210">
        <v>-41700.6</v>
      </c>
      <c r="I420" s="210">
        <v>-57848.44</v>
      </c>
      <c r="J420" s="210">
        <v>-67589.86</v>
      </c>
      <c r="K420" s="210">
        <v>-87739.32</v>
      </c>
      <c r="L420" s="210">
        <v>-108297.72</v>
      </c>
      <c r="M420" s="210">
        <v>-104293.54</v>
      </c>
      <c r="N420" s="210">
        <v>-163545.32</v>
      </c>
      <c r="O420" s="210">
        <v>-163563.78</v>
      </c>
      <c r="P420" s="210">
        <v>-105871.88</v>
      </c>
      <c r="Q420" s="210">
        <v>-122225.72</v>
      </c>
      <c r="R420" s="210">
        <v>-129565.47</v>
      </c>
      <c r="S420" s="211">
        <f t="shared" si="117"/>
        <v>-98228.188749999987</v>
      </c>
      <c r="T420" s="188"/>
      <c r="U420" s="214"/>
      <c r="V420" s="214">
        <f t="shared" si="118"/>
        <v>-98228.188749999987</v>
      </c>
      <c r="W420" s="214"/>
      <c r="X420" s="216"/>
      <c r="Y420" s="214"/>
      <c r="Z420" s="214"/>
      <c r="AA420" s="214"/>
      <c r="AB420" s="214"/>
      <c r="AC420" s="217"/>
      <c r="AD420" s="266">
        <f t="shared" si="119"/>
        <v>-98228.188749999987</v>
      </c>
      <c r="AE420" s="217"/>
      <c r="AF420" s="215">
        <f t="shared" si="108"/>
        <v>0</v>
      </c>
    </row>
    <row r="421" spans="1:32">
      <c r="A421" s="325">
        <f t="shared" si="110"/>
        <v>408</v>
      </c>
      <c r="B421" s="208" t="s">
        <v>494</v>
      </c>
      <c r="C421" s="208" t="s">
        <v>375</v>
      </c>
      <c r="D421" s="208" t="s">
        <v>384</v>
      </c>
      <c r="E421" s="237" t="s">
        <v>825</v>
      </c>
      <c r="F421" s="210">
        <v>0</v>
      </c>
      <c r="G421" s="210">
        <v>0</v>
      </c>
      <c r="H421" s="210">
        <v>0</v>
      </c>
      <c r="I421" s="210">
        <v>0</v>
      </c>
      <c r="J421" s="210">
        <v>-40594.78</v>
      </c>
      <c r="K421" s="210">
        <v>-52857.93</v>
      </c>
      <c r="L421" s="210">
        <v>-68294.06</v>
      </c>
      <c r="M421" s="210">
        <v>-75484.52</v>
      </c>
      <c r="N421" s="210">
        <v>-85312.88</v>
      </c>
      <c r="O421" s="210">
        <v>-93244</v>
      </c>
      <c r="P421" s="210">
        <v>-102301.38</v>
      </c>
      <c r="Q421" s="210">
        <v>-111187.99</v>
      </c>
      <c r="R421" s="210">
        <v>-91467.8</v>
      </c>
      <c r="S421" s="211">
        <f t="shared" si="117"/>
        <v>-56250.953333333338</v>
      </c>
      <c r="T421" s="188"/>
      <c r="U421" s="214"/>
      <c r="V421" s="214">
        <f t="shared" si="118"/>
        <v>-56250.953333333338</v>
      </c>
      <c r="W421" s="214"/>
      <c r="X421" s="216"/>
      <c r="Y421" s="214"/>
      <c r="Z421" s="214"/>
      <c r="AA421" s="214"/>
      <c r="AB421" s="214"/>
      <c r="AC421" s="217"/>
      <c r="AD421" s="266">
        <f t="shared" si="119"/>
        <v>-56250.953333333338</v>
      </c>
      <c r="AE421" s="217"/>
      <c r="AF421" s="215">
        <f t="shared" si="108"/>
        <v>0</v>
      </c>
    </row>
    <row r="422" spans="1:32">
      <c r="A422" s="325">
        <f t="shared" si="110"/>
        <v>409</v>
      </c>
      <c r="B422" s="208" t="s">
        <v>494</v>
      </c>
      <c r="C422" s="208" t="s">
        <v>375</v>
      </c>
      <c r="D422" s="208" t="s">
        <v>44</v>
      </c>
      <c r="E422" s="237" t="s">
        <v>826</v>
      </c>
      <c r="F422" s="210">
        <v>-8184.64</v>
      </c>
      <c r="G422" s="210">
        <v>-16763.88</v>
      </c>
      <c r="H422" s="210">
        <v>-14623.35</v>
      </c>
      <c r="I422" s="210">
        <v>-14684.58</v>
      </c>
      <c r="J422" s="210">
        <v>-87.1299999999992</v>
      </c>
      <c r="K422" s="210">
        <v>-218.70999999999901</v>
      </c>
      <c r="L422" s="210">
        <v>-511.86999999999898</v>
      </c>
      <c r="M422" s="210">
        <v>-439.42999999999898</v>
      </c>
      <c r="N422" s="210">
        <v>-752.31999999999903</v>
      </c>
      <c r="O422" s="210">
        <v>-897.64999999999895</v>
      </c>
      <c r="P422" s="210">
        <v>-52.479999999999301</v>
      </c>
      <c r="Q422" s="210">
        <v>-270.94999999999902</v>
      </c>
      <c r="R422" s="210">
        <v>-10477.540000000001</v>
      </c>
      <c r="S422" s="211">
        <f t="shared" si="117"/>
        <v>-4886.12</v>
      </c>
      <c r="T422" s="188"/>
      <c r="U422" s="214"/>
      <c r="V422" s="214">
        <f t="shared" si="118"/>
        <v>-4886.12</v>
      </c>
      <c r="W422" s="214"/>
      <c r="X422" s="216"/>
      <c r="Y422" s="214"/>
      <c r="Z422" s="214"/>
      <c r="AA422" s="214"/>
      <c r="AB422" s="214"/>
      <c r="AC422" s="217"/>
      <c r="AD422" s="266">
        <f t="shared" si="119"/>
        <v>-4886.12</v>
      </c>
      <c r="AE422" s="217"/>
      <c r="AF422" s="215">
        <f t="shared" si="108"/>
        <v>0</v>
      </c>
    </row>
    <row r="423" spans="1:32">
      <c r="A423" s="325">
        <f t="shared" si="110"/>
        <v>410</v>
      </c>
      <c r="B423" s="208" t="s">
        <v>494</v>
      </c>
      <c r="C423" s="208" t="s">
        <v>375</v>
      </c>
      <c r="D423" s="208" t="s">
        <v>392</v>
      </c>
      <c r="E423" s="237" t="s">
        <v>827</v>
      </c>
      <c r="F423" s="210">
        <v>-4873.74</v>
      </c>
      <c r="G423" s="210">
        <v>-10628.12</v>
      </c>
      <c r="H423" s="210">
        <v>-19188.23</v>
      </c>
      <c r="I423" s="210">
        <v>-25378.93</v>
      </c>
      <c r="J423" s="210">
        <v>-7569.77</v>
      </c>
      <c r="K423" s="210">
        <v>-11544.14</v>
      </c>
      <c r="L423" s="210">
        <v>-13148.46</v>
      </c>
      <c r="M423" s="210">
        <v>-1429.77</v>
      </c>
      <c r="N423" s="210">
        <v>-2093.81</v>
      </c>
      <c r="O423" s="210">
        <v>-2524.46</v>
      </c>
      <c r="P423" s="210">
        <v>-583.30999999999904</v>
      </c>
      <c r="Q423" s="210">
        <v>-961.10999999999899</v>
      </c>
      <c r="R423" s="210">
        <v>-5803.23</v>
      </c>
      <c r="S423" s="211">
        <f t="shared" si="117"/>
        <v>-8365.7162499999995</v>
      </c>
      <c r="T423" s="188"/>
      <c r="U423" s="214"/>
      <c r="V423" s="214">
        <f t="shared" si="118"/>
        <v>-8365.7162499999995</v>
      </c>
      <c r="W423" s="214"/>
      <c r="X423" s="216"/>
      <c r="Y423" s="214"/>
      <c r="Z423" s="214"/>
      <c r="AA423" s="214"/>
      <c r="AB423" s="214"/>
      <c r="AC423" s="217"/>
      <c r="AD423" s="266">
        <f t="shared" si="119"/>
        <v>-8365.7162499999995</v>
      </c>
      <c r="AE423" s="217"/>
      <c r="AF423" s="215">
        <f t="shared" si="108"/>
        <v>0</v>
      </c>
    </row>
    <row r="424" spans="1:32">
      <c r="A424" s="325">
        <f t="shared" si="110"/>
        <v>411</v>
      </c>
      <c r="B424" s="208" t="s">
        <v>494</v>
      </c>
      <c r="C424" s="208" t="s">
        <v>375</v>
      </c>
      <c r="D424" s="185" t="s">
        <v>689</v>
      </c>
      <c r="E424" s="237" t="s">
        <v>828</v>
      </c>
      <c r="F424" s="210">
        <v>0</v>
      </c>
      <c r="G424" s="210">
        <v>0</v>
      </c>
      <c r="H424" s="210">
        <v>0</v>
      </c>
      <c r="I424" s="210">
        <v>0</v>
      </c>
      <c r="J424" s="210">
        <v>0</v>
      </c>
      <c r="K424" s="210">
        <v>0</v>
      </c>
      <c r="L424" s="210">
        <v>0</v>
      </c>
      <c r="M424" s="210">
        <v>0</v>
      </c>
      <c r="N424" s="210">
        <v>0</v>
      </c>
      <c r="O424" s="210">
        <v>23060.92</v>
      </c>
      <c r="P424" s="210">
        <v>0</v>
      </c>
      <c r="Q424" s="210">
        <v>0</v>
      </c>
      <c r="R424" s="210">
        <v>-985.4</v>
      </c>
      <c r="S424" s="211">
        <f t="shared" si="117"/>
        <v>1880.6849999999997</v>
      </c>
      <c r="T424" s="188"/>
      <c r="U424" s="214"/>
      <c r="V424" s="214">
        <f t="shared" si="118"/>
        <v>1880.6849999999997</v>
      </c>
      <c r="W424" s="214"/>
      <c r="X424" s="216"/>
      <c r="Y424" s="214"/>
      <c r="Z424" s="214"/>
      <c r="AA424" s="214"/>
      <c r="AB424" s="214"/>
      <c r="AC424" s="217"/>
      <c r="AD424" s="266">
        <f t="shared" si="119"/>
        <v>1880.6849999999997</v>
      </c>
      <c r="AE424" s="217"/>
      <c r="AF424" s="215">
        <f t="shared" si="108"/>
        <v>0</v>
      </c>
    </row>
    <row r="425" spans="1:32">
      <c r="A425" s="325">
        <f t="shared" si="110"/>
        <v>412</v>
      </c>
      <c r="B425" s="208" t="s">
        <v>494</v>
      </c>
      <c r="C425" s="208" t="s">
        <v>375</v>
      </c>
      <c r="D425" s="208" t="s">
        <v>829</v>
      </c>
      <c r="E425" s="237" t="s">
        <v>830</v>
      </c>
      <c r="F425" s="210">
        <v>0</v>
      </c>
      <c r="G425" s="210">
        <v>-317.66000000000003</v>
      </c>
      <c r="H425" s="210">
        <v>-614.73</v>
      </c>
      <c r="I425" s="210">
        <v>-934.75</v>
      </c>
      <c r="J425" s="210">
        <v>-1250.9100000000001</v>
      </c>
      <c r="K425" s="210">
        <v>-680.76</v>
      </c>
      <c r="L425" s="210">
        <v>-985.74</v>
      </c>
      <c r="M425" s="210">
        <v>-1317.78</v>
      </c>
      <c r="N425" s="210">
        <v>-2562.17</v>
      </c>
      <c r="O425" s="210">
        <v>-1042.8699999999999</v>
      </c>
      <c r="P425" s="210">
        <v>-2196.7399999999998</v>
      </c>
      <c r="Q425" s="210">
        <v>0</v>
      </c>
      <c r="R425" s="210">
        <v>0</v>
      </c>
      <c r="S425" s="211">
        <f t="shared" si="117"/>
        <v>-992.0091666666666</v>
      </c>
      <c r="T425" s="188"/>
      <c r="U425" s="214"/>
      <c r="V425" s="214">
        <f t="shared" si="118"/>
        <v>-992.0091666666666</v>
      </c>
      <c r="W425" s="214"/>
      <c r="X425" s="216"/>
      <c r="Y425" s="214"/>
      <c r="Z425" s="214"/>
      <c r="AA425" s="214"/>
      <c r="AB425" s="214"/>
      <c r="AC425" s="217"/>
      <c r="AD425" s="266">
        <f t="shared" si="119"/>
        <v>-992.0091666666666</v>
      </c>
      <c r="AE425" s="217"/>
      <c r="AF425" s="215">
        <f t="shared" si="108"/>
        <v>0</v>
      </c>
    </row>
    <row r="426" spans="1:32">
      <c r="A426" s="325">
        <f t="shared" si="110"/>
        <v>413</v>
      </c>
      <c r="B426" s="208" t="s">
        <v>494</v>
      </c>
      <c r="C426" s="208" t="s">
        <v>375</v>
      </c>
      <c r="D426" s="208" t="s">
        <v>391</v>
      </c>
      <c r="E426" s="237" t="s">
        <v>831</v>
      </c>
      <c r="F426" s="210">
        <v>-7995.68</v>
      </c>
      <c r="G426" s="210">
        <v>-15578.65</v>
      </c>
      <c r="H426" s="210">
        <v>-30237.46</v>
      </c>
      <c r="I426" s="210">
        <v>-38973.519999999997</v>
      </c>
      <c r="J426" s="210">
        <v>-11041.66</v>
      </c>
      <c r="K426" s="210">
        <v>-17935.84</v>
      </c>
      <c r="L426" s="210">
        <v>-22567.200000000001</v>
      </c>
      <c r="M426" s="210">
        <v>-5188.04</v>
      </c>
      <c r="N426" s="210">
        <v>-7156.66</v>
      </c>
      <c r="O426" s="210">
        <v>-8092.39</v>
      </c>
      <c r="P426" s="210">
        <v>-1318.04</v>
      </c>
      <c r="Q426" s="210">
        <v>-2026.31</v>
      </c>
      <c r="R426" s="210">
        <v>-9109.7999999999993</v>
      </c>
      <c r="S426" s="211">
        <f t="shared" si="117"/>
        <v>-14055.709166666669</v>
      </c>
      <c r="T426" s="188"/>
      <c r="U426" s="214"/>
      <c r="V426" s="214">
        <f t="shared" si="118"/>
        <v>-14055.709166666669</v>
      </c>
      <c r="W426" s="214"/>
      <c r="X426" s="216"/>
      <c r="Y426" s="214"/>
      <c r="Z426" s="214"/>
      <c r="AA426" s="214"/>
      <c r="AB426" s="214"/>
      <c r="AC426" s="217"/>
      <c r="AD426" s="266">
        <f t="shared" si="119"/>
        <v>-14055.709166666669</v>
      </c>
      <c r="AE426" s="217"/>
      <c r="AF426" s="215">
        <f t="shared" si="108"/>
        <v>0</v>
      </c>
    </row>
    <row r="427" spans="1:32">
      <c r="A427" s="325">
        <f t="shared" si="110"/>
        <v>414</v>
      </c>
      <c r="B427" s="208" t="s">
        <v>494</v>
      </c>
      <c r="C427" s="208" t="s">
        <v>375</v>
      </c>
      <c r="D427" s="208" t="s">
        <v>832</v>
      </c>
      <c r="E427" s="237" t="s">
        <v>833</v>
      </c>
      <c r="F427" s="210">
        <v>0</v>
      </c>
      <c r="G427" s="210">
        <v>-4875.83</v>
      </c>
      <c r="H427" s="210">
        <v>-10024.57</v>
      </c>
      <c r="I427" s="210">
        <v>-15442.13</v>
      </c>
      <c r="J427" s="210">
        <v>-22047.64</v>
      </c>
      <c r="K427" s="210">
        <v>-10758.37</v>
      </c>
      <c r="L427" s="210">
        <v>-15763.15</v>
      </c>
      <c r="M427" s="210">
        <v>-22586.720000000001</v>
      </c>
      <c r="N427" s="210">
        <v>-43640</v>
      </c>
      <c r="O427" s="210">
        <v>-73713.27</v>
      </c>
      <c r="P427" s="210">
        <v>-54167.5</v>
      </c>
      <c r="Q427" s="210">
        <v>0</v>
      </c>
      <c r="R427" s="210">
        <v>-71423.69</v>
      </c>
      <c r="S427" s="211">
        <f t="shared" si="117"/>
        <v>-25727.585416666669</v>
      </c>
      <c r="T427" s="188"/>
      <c r="U427" s="214"/>
      <c r="V427" s="214">
        <f t="shared" si="118"/>
        <v>-25727.585416666669</v>
      </c>
      <c r="W427" s="214"/>
      <c r="X427" s="216"/>
      <c r="Y427" s="214"/>
      <c r="Z427" s="214"/>
      <c r="AA427" s="214"/>
      <c r="AB427" s="214"/>
      <c r="AC427" s="217"/>
      <c r="AD427" s="266">
        <f t="shared" si="119"/>
        <v>-25727.585416666669</v>
      </c>
      <c r="AE427" s="217"/>
      <c r="AF427" s="215">
        <f t="shared" si="108"/>
        <v>0</v>
      </c>
    </row>
    <row r="428" spans="1:32">
      <c r="A428" s="325">
        <f t="shared" si="110"/>
        <v>415</v>
      </c>
      <c r="B428" s="208" t="s">
        <v>494</v>
      </c>
      <c r="C428" s="208" t="s">
        <v>376</v>
      </c>
      <c r="D428" s="208"/>
      <c r="E428" s="237" t="s">
        <v>834</v>
      </c>
      <c r="F428" s="210">
        <v>-22907.64</v>
      </c>
      <c r="G428" s="210">
        <v>-32929.69</v>
      </c>
      <c r="H428" s="210">
        <v>-15380.52</v>
      </c>
      <c r="I428" s="210">
        <v>-29435.86</v>
      </c>
      <c r="J428" s="210">
        <v>-7849.57</v>
      </c>
      <c r="K428" s="210">
        <v>-6933.32</v>
      </c>
      <c r="L428" s="210">
        <v>-17480.84</v>
      </c>
      <c r="M428" s="210">
        <v>-18943.650000000001</v>
      </c>
      <c r="N428" s="210">
        <v>-13359.02</v>
      </c>
      <c r="O428" s="210">
        <v>-1014.56</v>
      </c>
      <c r="P428" s="210">
        <v>-5246.55</v>
      </c>
      <c r="Q428" s="210">
        <v>-5201.03</v>
      </c>
      <c r="R428" s="210">
        <v>-4512.1000000000004</v>
      </c>
      <c r="S428" s="211">
        <f t="shared" si="117"/>
        <v>-13957.039999999999</v>
      </c>
      <c r="T428" s="188"/>
      <c r="U428" s="214"/>
      <c r="V428" s="214">
        <f t="shared" si="118"/>
        <v>-13957.039999999999</v>
      </c>
      <c r="W428" s="214"/>
      <c r="X428" s="216"/>
      <c r="Y428" s="214"/>
      <c r="Z428" s="214"/>
      <c r="AA428" s="214"/>
      <c r="AB428" s="214"/>
      <c r="AC428" s="217"/>
      <c r="AD428" s="266">
        <f t="shared" si="119"/>
        <v>-13957.039999999999</v>
      </c>
      <c r="AE428" s="217"/>
      <c r="AF428" s="215">
        <f t="shared" si="108"/>
        <v>0</v>
      </c>
    </row>
    <row r="429" spans="1:32">
      <c r="A429" s="325">
        <f t="shared" si="110"/>
        <v>416</v>
      </c>
      <c r="B429" s="208" t="s">
        <v>524</v>
      </c>
      <c r="C429" s="208" t="s">
        <v>376</v>
      </c>
      <c r="D429" s="208" t="s">
        <v>22</v>
      </c>
      <c r="E429" s="237" t="s">
        <v>835</v>
      </c>
      <c r="F429" s="210">
        <v>-14.37</v>
      </c>
      <c r="G429" s="210">
        <v>-20.82</v>
      </c>
      <c r="H429" s="210">
        <v>0</v>
      </c>
      <c r="I429" s="210">
        <v>-23.49</v>
      </c>
      <c r="J429" s="210">
        <v>-34.29</v>
      </c>
      <c r="K429" s="210">
        <v>-65.98</v>
      </c>
      <c r="L429" s="210">
        <v>-28.54</v>
      </c>
      <c r="M429" s="210">
        <v>-13.6</v>
      </c>
      <c r="N429" s="210">
        <v>-2.7700000000000098</v>
      </c>
      <c r="O429" s="210">
        <v>-6.66133814775094E-15</v>
      </c>
      <c r="P429" s="210">
        <v>-23.89</v>
      </c>
      <c r="Q429" s="210">
        <v>-7.1054273576010003E-15</v>
      </c>
      <c r="R429" s="210">
        <v>-26.14</v>
      </c>
      <c r="S429" s="211">
        <f t="shared" si="117"/>
        <v>-19.469583333333333</v>
      </c>
      <c r="T429" s="188"/>
      <c r="U429" s="214"/>
      <c r="V429" s="214">
        <f t="shared" si="118"/>
        <v>-19.469583333333333</v>
      </c>
      <c r="W429" s="214"/>
      <c r="X429" s="216"/>
      <c r="Y429" s="214"/>
      <c r="Z429" s="214"/>
      <c r="AA429" s="214"/>
      <c r="AB429" s="214"/>
      <c r="AC429" s="217"/>
      <c r="AD429" s="266">
        <f t="shared" si="119"/>
        <v>-19.469583333333333</v>
      </c>
      <c r="AE429" s="217"/>
      <c r="AF429" s="215">
        <f t="shared" si="108"/>
        <v>0</v>
      </c>
    </row>
    <row r="430" spans="1:32">
      <c r="A430" s="325">
        <f t="shared" si="110"/>
        <v>417</v>
      </c>
      <c r="B430" s="208" t="s">
        <v>522</v>
      </c>
      <c r="C430" s="208" t="s">
        <v>377</v>
      </c>
      <c r="D430" s="208" t="s">
        <v>42</v>
      </c>
      <c r="E430" s="237" t="s">
        <v>836</v>
      </c>
      <c r="F430" s="210">
        <v>0</v>
      </c>
      <c r="G430" s="210">
        <v>0</v>
      </c>
      <c r="H430" s="210">
        <v>0</v>
      </c>
      <c r="I430" s="210">
        <v>0</v>
      </c>
      <c r="J430" s="210">
        <v>0</v>
      </c>
      <c r="K430" s="210">
        <v>0</v>
      </c>
      <c r="L430" s="210">
        <v>0</v>
      </c>
      <c r="M430" s="210">
        <v>-140320</v>
      </c>
      <c r="N430" s="210">
        <v>-280640</v>
      </c>
      <c r="O430" s="210">
        <v>-420960</v>
      </c>
      <c r="P430" s="210">
        <v>-561280</v>
      </c>
      <c r="Q430" s="210">
        <v>0</v>
      </c>
      <c r="R430" s="210">
        <v>0</v>
      </c>
      <c r="S430" s="211">
        <f t="shared" si="117"/>
        <v>-116933.33333333333</v>
      </c>
      <c r="T430" s="188"/>
      <c r="U430" s="214"/>
      <c r="V430" s="214">
        <f t="shared" si="118"/>
        <v>-116933.33333333333</v>
      </c>
      <c r="W430" s="214"/>
      <c r="X430" s="216"/>
      <c r="Y430" s="214"/>
      <c r="Z430" s="214"/>
      <c r="AA430" s="214"/>
      <c r="AB430" s="214"/>
      <c r="AC430" s="217"/>
      <c r="AD430" s="266">
        <f t="shared" si="119"/>
        <v>-116933.33333333333</v>
      </c>
      <c r="AE430" s="217"/>
      <c r="AF430" s="215">
        <f t="shared" si="108"/>
        <v>0</v>
      </c>
    </row>
    <row r="431" spans="1:32">
      <c r="A431" s="325">
        <f t="shared" si="110"/>
        <v>418</v>
      </c>
      <c r="B431" s="208" t="s">
        <v>522</v>
      </c>
      <c r="C431" s="208" t="s">
        <v>377</v>
      </c>
      <c r="D431" s="208" t="s">
        <v>241</v>
      </c>
      <c r="E431" s="237" t="s">
        <v>837</v>
      </c>
      <c r="F431" s="210">
        <v>-728132.45</v>
      </c>
      <c r="G431" s="210">
        <v>-575054.42000000004</v>
      </c>
      <c r="H431" s="210">
        <v>-721405.78</v>
      </c>
      <c r="I431" s="210">
        <v>-936950.4</v>
      </c>
      <c r="J431" s="210">
        <v>-340276.66</v>
      </c>
      <c r="K431" s="210">
        <v>-378832.98</v>
      </c>
      <c r="L431" s="210">
        <v>-412794.44</v>
      </c>
      <c r="M431" s="210">
        <v>-129657.86</v>
      </c>
      <c r="N431" s="210">
        <v>-160852.4</v>
      </c>
      <c r="O431" s="210">
        <v>-220693.77</v>
      </c>
      <c r="P431" s="210">
        <v>-207891.45</v>
      </c>
      <c r="Q431" s="210">
        <v>-409864.6</v>
      </c>
      <c r="R431" s="210">
        <v>-709456.17</v>
      </c>
      <c r="S431" s="211">
        <f t="shared" si="117"/>
        <v>-434422.42250000004</v>
      </c>
      <c r="T431" s="188"/>
      <c r="U431" s="214"/>
      <c r="V431" s="214">
        <f t="shared" si="118"/>
        <v>-434422.42250000004</v>
      </c>
      <c r="W431" s="214"/>
      <c r="X431" s="216"/>
      <c r="Y431" s="214"/>
      <c r="Z431" s="214"/>
      <c r="AA431" s="214"/>
      <c r="AB431" s="214"/>
      <c r="AC431" s="217"/>
      <c r="AD431" s="266">
        <f t="shared" si="119"/>
        <v>-434422.42250000004</v>
      </c>
      <c r="AE431" s="217"/>
      <c r="AF431" s="215">
        <f t="shared" si="108"/>
        <v>0</v>
      </c>
    </row>
    <row r="432" spans="1:32">
      <c r="A432" s="325">
        <f t="shared" si="110"/>
        <v>419</v>
      </c>
      <c r="B432" s="208" t="s">
        <v>524</v>
      </c>
      <c r="C432" s="208" t="s">
        <v>377</v>
      </c>
      <c r="D432" s="208" t="s">
        <v>42</v>
      </c>
      <c r="E432" s="237" t="s">
        <v>836</v>
      </c>
      <c r="F432" s="210">
        <v>-2723571.73</v>
      </c>
      <c r="G432" s="210">
        <v>-2961384.73</v>
      </c>
      <c r="H432" s="210">
        <v>-3199197.73</v>
      </c>
      <c r="I432" s="210">
        <v>-3437010.73</v>
      </c>
      <c r="J432" s="210">
        <v>-2319375</v>
      </c>
      <c r="K432" s="210">
        <v>-2566089</v>
      </c>
      <c r="L432" s="210">
        <v>-2805682.13</v>
      </c>
      <c r="M432" s="210">
        <v>-3045275.13</v>
      </c>
      <c r="N432" s="210">
        <v>-1739723</v>
      </c>
      <c r="O432" s="210">
        <v>-1957188</v>
      </c>
      <c r="P432" s="210">
        <v>-2174653</v>
      </c>
      <c r="Q432" s="210">
        <v>-2392118</v>
      </c>
      <c r="R432" s="210">
        <v>-2609583</v>
      </c>
      <c r="S432" s="211">
        <f t="shared" si="117"/>
        <v>-2605356.1512499996</v>
      </c>
      <c r="T432" s="188"/>
      <c r="U432" s="214"/>
      <c r="V432" s="214">
        <f t="shared" si="118"/>
        <v>-2605356.1512499996</v>
      </c>
      <c r="W432" s="214"/>
      <c r="X432" s="216"/>
      <c r="Y432" s="214"/>
      <c r="Z432" s="214"/>
      <c r="AA432" s="214"/>
      <c r="AB432" s="214"/>
      <c r="AC432" s="217"/>
      <c r="AD432" s="266">
        <f t="shared" si="119"/>
        <v>-2605356.1512499996</v>
      </c>
      <c r="AE432" s="217"/>
      <c r="AF432" s="215">
        <f t="shared" si="108"/>
        <v>0</v>
      </c>
    </row>
    <row r="433" spans="1:32">
      <c r="A433" s="325">
        <f t="shared" si="110"/>
        <v>420</v>
      </c>
      <c r="B433" s="208" t="s">
        <v>524</v>
      </c>
      <c r="C433" s="208" t="s">
        <v>377</v>
      </c>
      <c r="D433" s="208" t="s">
        <v>241</v>
      </c>
      <c r="E433" s="237" t="s">
        <v>837</v>
      </c>
      <c r="F433" s="210">
        <v>-25177.11</v>
      </c>
      <c r="G433" s="210">
        <v>-32458.83</v>
      </c>
      <c r="H433" s="210">
        <v>-24800.98</v>
      </c>
      <c r="I433" s="210">
        <v>-30777.07</v>
      </c>
      <c r="J433" s="210">
        <v>-22118.87</v>
      </c>
      <c r="K433" s="210">
        <v>-16650.46</v>
      </c>
      <c r="L433" s="210">
        <v>-9212.24</v>
      </c>
      <c r="M433" s="210">
        <v>-8026.73</v>
      </c>
      <c r="N433" s="210">
        <v>-6834.81</v>
      </c>
      <c r="O433" s="210">
        <v>-6637.07</v>
      </c>
      <c r="P433" s="210">
        <v>-9284.09</v>
      </c>
      <c r="Q433" s="210">
        <v>-14266.02</v>
      </c>
      <c r="R433" s="210">
        <v>-21934.62</v>
      </c>
      <c r="S433" s="211">
        <f t="shared" si="117"/>
        <v>-17051.919583333332</v>
      </c>
      <c r="T433" s="188"/>
      <c r="U433" s="214"/>
      <c r="V433" s="214">
        <f t="shared" si="118"/>
        <v>-17051.919583333332</v>
      </c>
      <c r="W433" s="214"/>
      <c r="X433" s="216"/>
      <c r="Y433" s="214"/>
      <c r="Z433" s="214"/>
      <c r="AA433" s="214"/>
      <c r="AB433" s="214"/>
      <c r="AC433" s="217"/>
      <c r="AD433" s="266">
        <f t="shared" si="119"/>
        <v>-17051.919583333332</v>
      </c>
      <c r="AE433" s="217"/>
      <c r="AF433" s="215">
        <f t="shared" si="108"/>
        <v>0</v>
      </c>
    </row>
    <row r="434" spans="1:32">
      <c r="A434" s="325">
        <f t="shared" si="110"/>
        <v>421</v>
      </c>
      <c r="B434" s="208" t="s">
        <v>524</v>
      </c>
      <c r="C434" s="208" t="s">
        <v>377</v>
      </c>
      <c r="D434" s="208" t="s">
        <v>243</v>
      </c>
      <c r="E434" s="237" t="s">
        <v>838</v>
      </c>
      <c r="F434" s="210">
        <v>-1472281.44</v>
      </c>
      <c r="G434" s="210">
        <v>-1752186.07</v>
      </c>
      <c r="H434" s="210">
        <v>-1524555.55</v>
      </c>
      <c r="I434" s="210">
        <v>-1888150.6</v>
      </c>
      <c r="J434" s="210">
        <v>-1038255.43</v>
      </c>
      <c r="K434" s="210">
        <v>-836688.67</v>
      </c>
      <c r="L434" s="210">
        <v>-720998.43</v>
      </c>
      <c r="M434" s="210">
        <v>-410296.32000000001</v>
      </c>
      <c r="N434" s="210">
        <v>-459178.41</v>
      </c>
      <c r="O434" s="210">
        <v>-503174.24</v>
      </c>
      <c r="P434" s="210">
        <v>-547186.64</v>
      </c>
      <c r="Q434" s="210">
        <v>-827952.79</v>
      </c>
      <c r="R434" s="210">
        <v>-1426163.81</v>
      </c>
      <c r="S434" s="211">
        <f t="shared" si="117"/>
        <v>-996487.14791666681</v>
      </c>
      <c r="T434" s="188"/>
      <c r="U434" s="214"/>
      <c r="V434" s="214">
        <f t="shared" si="118"/>
        <v>-996487.14791666681</v>
      </c>
      <c r="W434" s="214"/>
      <c r="X434" s="216"/>
      <c r="Y434" s="214"/>
      <c r="Z434" s="214"/>
      <c r="AA434" s="214"/>
      <c r="AB434" s="214"/>
      <c r="AC434" s="217"/>
      <c r="AD434" s="266">
        <f t="shared" si="119"/>
        <v>-996487.14791666681</v>
      </c>
      <c r="AE434" s="217"/>
      <c r="AF434" s="215">
        <f t="shared" si="108"/>
        <v>0</v>
      </c>
    </row>
    <row r="435" spans="1:32" s="267" customFormat="1">
      <c r="A435" s="325">
        <f t="shared" si="110"/>
        <v>422</v>
      </c>
      <c r="B435" s="208" t="s">
        <v>524</v>
      </c>
      <c r="C435" s="208" t="s">
        <v>377</v>
      </c>
      <c r="D435" s="208" t="s">
        <v>216</v>
      </c>
      <c r="E435" s="237" t="s">
        <v>839</v>
      </c>
      <c r="F435" s="210">
        <v>-10135.92</v>
      </c>
      <c r="G435" s="210">
        <v>-12940.62</v>
      </c>
      <c r="H435" s="210">
        <v>-8011.66</v>
      </c>
      <c r="I435" s="210">
        <v>-9396.16</v>
      </c>
      <c r="J435" s="210">
        <v>-6155.57</v>
      </c>
      <c r="K435" s="210">
        <v>-3427.35</v>
      </c>
      <c r="L435" s="210">
        <v>-2193.56</v>
      </c>
      <c r="M435" s="210">
        <v>-2168.2199999999998</v>
      </c>
      <c r="N435" s="210">
        <v>-3017.88</v>
      </c>
      <c r="O435" s="210">
        <v>-2613.8200000000002</v>
      </c>
      <c r="P435" s="210">
        <v>-4363.41</v>
      </c>
      <c r="Q435" s="210">
        <v>-6292.07</v>
      </c>
      <c r="R435" s="210">
        <v>-9882.26</v>
      </c>
      <c r="S435" s="211">
        <f t="shared" si="117"/>
        <v>-5882.4508333333324</v>
      </c>
      <c r="T435" s="185"/>
      <c r="U435" s="214"/>
      <c r="V435" s="214">
        <f t="shared" si="118"/>
        <v>-5882.4508333333324</v>
      </c>
      <c r="W435" s="214"/>
      <c r="X435" s="216"/>
      <c r="Y435" s="214"/>
      <c r="Z435" s="214"/>
      <c r="AA435" s="214"/>
      <c r="AB435" s="214"/>
      <c r="AC435" s="279"/>
      <c r="AD435" s="266">
        <f>+S435</f>
        <v>-5882.4508333333324</v>
      </c>
      <c r="AE435" s="217"/>
      <c r="AF435" s="215">
        <f t="shared" si="108"/>
        <v>0</v>
      </c>
    </row>
    <row r="436" spans="1:32" s="267" customFormat="1">
      <c r="A436" s="325">
        <f t="shared" si="110"/>
        <v>423</v>
      </c>
      <c r="B436" s="208" t="s">
        <v>524</v>
      </c>
      <c r="C436" s="208" t="s">
        <v>377</v>
      </c>
      <c r="D436" s="208" t="s">
        <v>246</v>
      </c>
      <c r="E436" s="237" t="s">
        <v>840</v>
      </c>
      <c r="F436" s="210">
        <v>-866.16</v>
      </c>
      <c r="G436" s="210">
        <v>-1018.79</v>
      </c>
      <c r="H436" s="210">
        <v>-1665.18</v>
      </c>
      <c r="I436" s="210">
        <v>-2463.8200000000002</v>
      </c>
      <c r="J436" s="210">
        <v>-507.26</v>
      </c>
      <c r="K436" s="210">
        <v>-890.86</v>
      </c>
      <c r="L436" s="210">
        <v>-1206.9000000000001</v>
      </c>
      <c r="M436" s="210">
        <v>-259.62</v>
      </c>
      <c r="N436" s="210">
        <v>-518.08000000000004</v>
      </c>
      <c r="O436" s="210">
        <v>-750.21</v>
      </c>
      <c r="P436" s="210">
        <v>-310.23</v>
      </c>
      <c r="Q436" s="210">
        <v>-665</v>
      </c>
      <c r="R436" s="210">
        <v>-1344.79</v>
      </c>
      <c r="S436" s="211">
        <f t="shared" si="117"/>
        <v>-946.78541666666672</v>
      </c>
      <c r="T436" s="185"/>
      <c r="U436" s="214"/>
      <c r="V436" s="214">
        <f t="shared" si="118"/>
        <v>-946.78541666666672</v>
      </c>
      <c r="W436" s="214"/>
      <c r="X436" s="216"/>
      <c r="Y436" s="214"/>
      <c r="Z436" s="214"/>
      <c r="AA436" s="214"/>
      <c r="AB436" s="214"/>
      <c r="AC436" s="217"/>
      <c r="AD436" s="266">
        <f t="shared" ref="AD436:AD437" si="120">+S436</f>
        <v>-946.78541666666672</v>
      </c>
      <c r="AE436" s="217"/>
      <c r="AF436" s="215">
        <f t="shared" si="108"/>
        <v>0</v>
      </c>
    </row>
    <row r="437" spans="1:32" s="267" customFormat="1">
      <c r="A437" s="325">
        <f t="shared" si="110"/>
        <v>424</v>
      </c>
      <c r="B437" s="208" t="s">
        <v>524</v>
      </c>
      <c r="C437" s="208" t="s">
        <v>377</v>
      </c>
      <c r="D437" s="208" t="s">
        <v>841</v>
      </c>
      <c r="E437" s="237" t="s">
        <v>842</v>
      </c>
      <c r="F437" s="210">
        <v>-471392.56</v>
      </c>
      <c r="G437" s="210">
        <v>-548095.99</v>
      </c>
      <c r="H437" s="210">
        <v>-604444.15</v>
      </c>
      <c r="I437" s="210">
        <v>-669260.92000000004</v>
      </c>
      <c r="J437" s="210">
        <v>-244427.13</v>
      </c>
      <c r="K437" s="210">
        <v>-275359.7</v>
      </c>
      <c r="L437" s="210">
        <v>-296175.59000000003</v>
      </c>
      <c r="M437" s="210">
        <v>-314158.63</v>
      </c>
      <c r="N437" s="210">
        <v>-331836.7</v>
      </c>
      <c r="O437" s="210">
        <v>-349500.05</v>
      </c>
      <c r="P437" s="210">
        <v>-374823.76</v>
      </c>
      <c r="Q437" s="210">
        <v>-408134.42</v>
      </c>
      <c r="R437" s="210">
        <v>-460550.9</v>
      </c>
      <c r="S437" s="211">
        <f t="shared" si="117"/>
        <v>-406849.06416666665</v>
      </c>
      <c r="T437" s="185"/>
      <c r="U437" s="214"/>
      <c r="V437" s="214">
        <f t="shared" si="118"/>
        <v>-406849.06416666665</v>
      </c>
      <c r="W437" s="214"/>
      <c r="X437" s="216"/>
      <c r="Y437" s="214"/>
      <c r="Z437" s="214"/>
      <c r="AA437" s="214"/>
      <c r="AB437" s="214"/>
      <c r="AC437" s="217"/>
      <c r="AD437" s="266">
        <f t="shared" si="120"/>
        <v>-406849.06416666665</v>
      </c>
      <c r="AE437" s="217"/>
      <c r="AF437" s="215">
        <f t="shared" si="108"/>
        <v>0</v>
      </c>
    </row>
    <row r="438" spans="1:32">
      <c r="A438" s="325">
        <f t="shared" si="110"/>
        <v>425</v>
      </c>
      <c r="B438" s="208" t="s">
        <v>524</v>
      </c>
      <c r="C438" s="208" t="s">
        <v>377</v>
      </c>
      <c r="D438" s="208" t="s">
        <v>843</v>
      </c>
      <c r="E438" s="237" t="s">
        <v>844</v>
      </c>
      <c r="F438" s="210">
        <v>-2048018.51</v>
      </c>
      <c r="G438" s="210">
        <v>-2227915.69</v>
      </c>
      <c r="H438" s="210">
        <v>-1940040.92</v>
      </c>
      <c r="I438" s="210">
        <v>-1856801.49</v>
      </c>
      <c r="J438" s="210">
        <v>-1324545.1399999999</v>
      </c>
      <c r="K438" s="210">
        <v>-838941.98</v>
      </c>
      <c r="L438" s="210">
        <v>-627624.84</v>
      </c>
      <c r="M438" s="210">
        <v>-571460.75</v>
      </c>
      <c r="N438" s="210">
        <v>-480681.23</v>
      </c>
      <c r="O438" s="210">
        <v>-539745.07999999996</v>
      </c>
      <c r="P438" s="210">
        <v>-833417.67</v>
      </c>
      <c r="Q438" s="210">
        <v>-1240207.42</v>
      </c>
      <c r="R438" s="210">
        <v>-1722879.56</v>
      </c>
      <c r="S438" s="211">
        <f t="shared" si="117"/>
        <v>-1197235.9370833333</v>
      </c>
      <c r="T438" s="188"/>
      <c r="U438" s="214"/>
      <c r="V438" s="214">
        <f t="shared" si="118"/>
        <v>-1197235.9370833333</v>
      </c>
      <c r="W438" s="214"/>
      <c r="X438" s="216"/>
      <c r="Y438" s="214"/>
      <c r="Z438" s="214"/>
      <c r="AA438" s="214"/>
      <c r="AB438" s="214"/>
      <c r="AC438" s="217"/>
      <c r="AD438" s="266">
        <f>+V438</f>
        <v>-1197235.9370833333</v>
      </c>
      <c r="AE438" s="217"/>
      <c r="AF438" s="215">
        <f t="shared" si="108"/>
        <v>0</v>
      </c>
    </row>
    <row r="439" spans="1:32">
      <c r="A439" s="325">
        <f t="shared" si="110"/>
        <v>426</v>
      </c>
      <c r="B439" s="208" t="s">
        <v>494</v>
      </c>
      <c r="C439" s="208" t="s">
        <v>378</v>
      </c>
      <c r="D439" s="185" t="s">
        <v>527</v>
      </c>
      <c r="E439" s="237" t="s">
        <v>379</v>
      </c>
      <c r="F439" s="210">
        <v>-3300000</v>
      </c>
      <c r="G439" s="210">
        <v>0</v>
      </c>
      <c r="H439" s="210">
        <v>-2550000</v>
      </c>
      <c r="I439" s="210">
        <v>-2550000</v>
      </c>
      <c r="J439" s="210">
        <v>0</v>
      </c>
      <c r="K439" s="210">
        <v>-2550000</v>
      </c>
      <c r="L439" s="210">
        <v>-2550000</v>
      </c>
      <c r="M439" s="210">
        <v>0</v>
      </c>
      <c r="N439" s="210">
        <v>-2550000</v>
      </c>
      <c r="O439" s="210">
        <v>-2550000</v>
      </c>
      <c r="P439" s="210">
        <v>0</v>
      </c>
      <c r="Q439" s="210">
        <v>-2960000</v>
      </c>
      <c r="R439" s="210">
        <v>-2960000</v>
      </c>
      <c r="S439" s="211">
        <f t="shared" si="117"/>
        <v>-1782500</v>
      </c>
      <c r="T439" s="188"/>
      <c r="U439" s="214"/>
      <c r="V439" s="279"/>
      <c r="W439" s="214">
        <f>+S439</f>
        <v>-1782500</v>
      </c>
      <c r="X439" s="216"/>
      <c r="Y439" s="214"/>
      <c r="Z439" s="214"/>
      <c r="AA439" s="214"/>
      <c r="AB439" s="214"/>
      <c r="AC439" s="266">
        <f>+W439</f>
        <v>-1782500</v>
      </c>
      <c r="AD439" s="279"/>
      <c r="AE439" s="217"/>
      <c r="AF439" s="215">
        <f t="shared" si="108"/>
        <v>0</v>
      </c>
    </row>
    <row r="440" spans="1:32">
      <c r="A440" s="325">
        <f t="shared" si="110"/>
        <v>427</v>
      </c>
      <c r="B440" s="208" t="s">
        <v>522</v>
      </c>
      <c r="C440" s="208" t="s">
        <v>380</v>
      </c>
      <c r="D440" s="185" t="s">
        <v>787</v>
      </c>
      <c r="E440" s="237" t="s">
        <v>381</v>
      </c>
      <c r="F440" s="210">
        <v>-235100.39</v>
      </c>
      <c r="G440" s="210">
        <v>-238208.87</v>
      </c>
      <c r="H440" s="210">
        <v>-241336.77</v>
      </c>
      <c r="I440" s="210">
        <v>-237336.66</v>
      </c>
      <c r="J440" s="210">
        <v>-231940.19</v>
      </c>
      <c r="K440" s="210">
        <v>-227937.59</v>
      </c>
      <c r="L440" s="210">
        <v>-221373.89</v>
      </c>
      <c r="M440" s="210">
        <v>-215758.64</v>
      </c>
      <c r="N440" s="210">
        <v>-206727.98</v>
      </c>
      <c r="O440" s="210">
        <v>-203335.66</v>
      </c>
      <c r="P440" s="210">
        <v>-197426.09</v>
      </c>
      <c r="Q440" s="210">
        <v>-204019.20000000001</v>
      </c>
      <c r="R440" s="210">
        <v>-214551.55</v>
      </c>
      <c r="S440" s="211">
        <f t="shared" si="117"/>
        <v>-220852.29250000007</v>
      </c>
      <c r="T440" s="188"/>
      <c r="U440" s="214"/>
      <c r="V440" s="279"/>
      <c r="W440" s="214"/>
      <c r="X440" s="214">
        <f>+S440</f>
        <v>-220852.29250000007</v>
      </c>
      <c r="Y440" s="214"/>
      <c r="Z440" s="214"/>
      <c r="AA440" s="214"/>
      <c r="AB440" s="266">
        <f>+X440</f>
        <v>-220852.29250000007</v>
      </c>
      <c r="AC440" s="217"/>
      <c r="AD440" s="279"/>
      <c r="AE440" s="217"/>
      <c r="AF440" s="215">
        <f t="shared" si="108"/>
        <v>0</v>
      </c>
    </row>
    <row r="441" spans="1:32">
      <c r="A441" s="325">
        <f t="shared" si="110"/>
        <v>428</v>
      </c>
      <c r="B441" s="208" t="s">
        <v>524</v>
      </c>
      <c r="C441" s="208" t="s">
        <v>380</v>
      </c>
      <c r="D441" s="208" t="s">
        <v>787</v>
      </c>
      <c r="E441" s="237" t="s">
        <v>381</v>
      </c>
      <c r="F441" s="210">
        <v>-669802.86</v>
      </c>
      <c r="G441" s="210">
        <v>-700520.54</v>
      </c>
      <c r="H441" s="210">
        <v>-725815.9</v>
      </c>
      <c r="I441" s="210">
        <v>-727468.53</v>
      </c>
      <c r="J441" s="210">
        <v>-748200.86</v>
      </c>
      <c r="K441" s="210">
        <v>-709722.11</v>
      </c>
      <c r="L441" s="210">
        <v>-689311</v>
      </c>
      <c r="M441" s="210">
        <v>-669259.64</v>
      </c>
      <c r="N441" s="210">
        <v>-650519.93999999994</v>
      </c>
      <c r="O441" s="210">
        <v>-660279.89</v>
      </c>
      <c r="P441" s="210">
        <v>-671034.37</v>
      </c>
      <c r="Q441" s="210">
        <v>-686346.34</v>
      </c>
      <c r="R441" s="210">
        <v>-678553.58</v>
      </c>
      <c r="S441" s="211">
        <f t="shared" si="117"/>
        <v>-692721.44499999995</v>
      </c>
      <c r="T441" s="188"/>
      <c r="U441" s="214"/>
      <c r="V441" s="279"/>
      <c r="W441" s="214"/>
      <c r="X441" s="214">
        <f>+S441</f>
        <v>-692721.44499999995</v>
      </c>
      <c r="Y441" s="214"/>
      <c r="Z441" s="214"/>
      <c r="AA441" s="214"/>
      <c r="AB441" s="266">
        <f>+X441</f>
        <v>-692721.44499999995</v>
      </c>
      <c r="AC441" s="217"/>
      <c r="AD441" s="279"/>
      <c r="AE441" s="217"/>
      <c r="AF441" s="215">
        <f t="shared" si="108"/>
        <v>0</v>
      </c>
    </row>
    <row r="442" spans="1:32">
      <c r="A442" s="325">
        <f t="shared" si="110"/>
        <v>429</v>
      </c>
      <c r="B442" s="208" t="s">
        <v>494</v>
      </c>
      <c r="C442" s="208" t="s">
        <v>382</v>
      </c>
      <c r="D442" s="208" t="s">
        <v>46</v>
      </c>
      <c r="E442" s="237" t="s">
        <v>845</v>
      </c>
      <c r="F442" s="210">
        <v>-374000</v>
      </c>
      <c r="G442" s="210">
        <v>-498666.67</v>
      </c>
      <c r="H442" s="210">
        <v>-623333.34</v>
      </c>
      <c r="I442" s="210">
        <v>-748000</v>
      </c>
      <c r="J442" s="210">
        <v>-124666.67</v>
      </c>
      <c r="K442" s="210">
        <v>-249333.34</v>
      </c>
      <c r="L442" s="210">
        <v>-374000</v>
      </c>
      <c r="M442" s="210">
        <v>-498666.67</v>
      </c>
      <c r="N442" s="210">
        <v>-623333.34</v>
      </c>
      <c r="O442" s="210">
        <v>-748000</v>
      </c>
      <c r="P442" s="210">
        <v>-124666.67</v>
      </c>
      <c r="Q442" s="210">
        <v>-249333.34</v>
      </c>
      <c r="R442" s="210">
        <v>-374000</v>
      </c>
      <c r="S442" s="211">
        <f t="shared" si="117"/>
        <v>-436333.33666666661</v>
      </c>
      <c r="T442" s="188"/>
      <c r="U442" s="214"/>
      <c r="V442" s="214">
        <f t="shared" ref="V442:V477" si="121">+S442</f>
        <v>-436333.33666666661</v>
      </c>
      <c r="W442" s="214"/>
      <c r="X442" s="216"/>
      <c r="Y442" s="214"/>
      <c r="Z442" s="214"/>
      <c r="AA442" s="214"/>
      <c r="AB442" s="214"/>
      <c r="AC442" s="217"/>
      <c r="AD442" s="266">
        <f t="shared" ref="AD442:AD492" si="122">+V442</f>
        <v>-436333.33666666661</v>
      </c>
      <c r="AE442" s="217"/>
      <c r="AF442" s="215">
        <f t="shared" si="108"/>
        <v>0</v>
      </c>
    </row>
    <row r="443" spans="1:32">
      <c r="A443" s="325">
        <f t="shared" si="110"/>
        <v>430</v>
      </c>
      <c r="B443" s="208" t="s">
        <v>494</v>
      </c>
      <c r="C443" s="208" t="s">
        <v>382</v>
      </c>
      <c r="D443" s="208" t="s">
        <v>233</v>
      </c>
      <c r="E443" s="237" t="s">
        <v>846</v>
      </c>
      <c r="F443" s="210">
        <v>-266175</v>
      </c>
      <c r="G443" s="210">
        <v>-354900</v>
      </c>
      <c r="H443" s="210">
        <v>-443625</v>
      </c>
      <c r="I443" s="210">
        <v>-532350</v>
      </c>
      <c r="J443" s="210">
        <v>-88725</v>
      </c>
      <c r="K443" s="210">
        <v>-177450</v>
      </c>
      <c r="L443" s="210">
        <v>-266175</v>
      </c>
      <c r="M443" s="210">
        <v>-354900</v>
      </c>
      <c r="N443" s="210">
        <v>-443625</v>
      </c>
      <c r="O443" s="210">
        <v>-532350</v>
      </c>
      <c r="P443" s="210">
        <v>-88725</v>
      </c>
      <c r="Q443" s="210">
        <v>-177450</v>
      </c>
      <c r="R443" s="210">
        <v>-266175</v>
      </c>
      <c r="S443" s="211">
        <f t="shared" si="117"/>
        <v>-310537.5</v>
      </c>
      <c r="T443" s="188"/>
      <c r="U443" s="214"/>
      <c r="V443" s="214">
        <f t="shared" si="121"/>
        <v>-310537.5</v>
      </c>
      <c r="W443" s="214"/>
      <c r="X443" s="216"/>
      <c r="Y443" s="214"/>
      <c r="Z443" s="214"/>
      <c r="AA443" s="214"/>
      <c r="AB443" s="214"/>
      <c r="AC443" s="217"/>
      <c r="AD443" s="266">
        <f t="shared" si="122"/>
        <v>-310537.5</v>
      </c>
      <c r="AE443" s="217"/>
      <c r="AF443" s="215">
        <f t="shared" si="108"/>
        <v>0</v>
      </c>
    </row>
    <row r="444" spans="1:32">
      <c r="A444" s="325">
        <f t="shared" si="110"/>
        <v>431</v>
      </c>
      <c r="B444" s="208" t="s">
        <v>494</v>
      </c>
      <c r="C444" s="208" t="s">
        <v>382</v>
      </c>
      <c r="D444" s="208" t="s">
        <v>235</v>
      </c>
      <c r="E444" s="237" t="s">
        <v>847</v>
      </c>
      <c r="F444" s="210">
        <v>-213771.26</v>
      </c>
      <c r="G444" s="210">
        <v>-320656.89</v>
      </c>
      <c r="H444" s="210">
        <v>-106776.25</v>
      </c>
      <c r="I444" s="210">
        <v>-213552.5</v>
      </c>
      <c r="J444" s="210">
        <v>-320328.75</v>
      </c>
      <c r="K444" s="210">
        <v>-106754.38</v>
      </c>
      <c r="L444" s="210">
        <v>-213508.76</v>
      </c>
      <c r="M444" s="210">
        <v>-320263.14</v>
      </c>
      <c r="N444" s="210">
        <v>-106754.38</v>
      </c>
      <c r="O444" s="210">
        <v>-213508.76</v>
      </c>
      <c r="P444" s="210">
        <v>-320263.13</v>
      </c>
      <c r="Q444" s="210">
        <v>-106579.38</v>
      </c>
      <c r="R444" s="210">
        <v>-213158.76</v>
      </c>
      <c r="S444" s="211">
        <f t="shared" si="117"/>
        <v>-213534.2775</v>
      </c>
      <c r="T444" s="188"/>
      <c r="U444" s="214"/>
      <c r="V444" s="214">
        <f t="shared" si="121"/>
        <v>-213534.2775</v>
      </c>
      <c r="W444" s="214"/>
      <c r="X444" s="216"/>
      <c r="Y444" s="214"/>
      <c r="Z444" s="214"/>
      <c r="AA444" s="214"/>
      <c r="AB444" s="214"/>
      <c r="AC444" s="217"/>
      <c r="AD444" s="266">
        <f t="shared" si="122"/>
        <v>-213534.2775</v>
      </c>
      <c r="AE444" s="217"/>
      <c r="AF444" s="215">
        <f t="shared" si="108"/>
        <v>0</v>
      </c>
    </row>
    <row r="445" spans="1:32">
      <c r="A445" s="325">
        <f t="shared" si="110"/>
        <v>432</v>
      </c>
      <c r="B445" s="208" t="s">
        <v>494</v>
      </c>
      <c r="C445" s="208" t="s">
        <v>382</v>
      </c>
      <c r="D445" s="208" t="s">
        <v>237</v>
      </c>
      <c r="E445" s="237" t="s">
        <v>848</v>
      </c>
      <c r="F445" s="210">
        <v>-260500</v>
      </c>
      <c r="G445" s="210">
        <v>-325625</v>
      </c>
      <c r="H445" s="210">
        <v>-390750</v>
      </c>
      <c r="I445" s="210">
        <v>-65125</v>
      </c>
      <c r="J445" s="210">
        <v>-130250</v>
      </c>
      <c r="K445" s="210">
        <v>-195375</v>
      </c>
      <c r="L445" s="210">
        <v>-260500</v>
      </c>
      <c r="M445" s="210">
        <v>-325625</v>
      </c>
      <c r="N445" s="210">
        <v>-390750</v>
      </c>
      <c r="O445" s="210">
        <v>-65125</v>
      </c>
      <c r="P445" s="210">
        <v>-130250</v>
      </c>
      <c r="Q445" s="210">
        <v>-195375</v>
      </c>
      <c r="R445" s="210">
        <v>-260500</v>
      </c>
      <c r="S445" s="211">
        <f t="shared" si="117"/>
        <v>-227937.5</v>
      </c>
      <c r="T445" s="188"/>
      <c r="U445" s="214"/>
      <c r="V445" s="214">
        <f t="shared" si="121"/>
        <v>-227937.5</v>
      </c>
      <c r="W445" s="214"/>
      <c r="X445" s="216"/>
      <c r="Y445" s="214"/>
      <c r="Z445" s="214"/>
      <c r="AA445" s="214"/>
      <c r="AB445" s="214"/>
      <c r="AC445" s="217"/>
      <c r="AD445" s="266">
        <f t="shared" si="122"/>
        <v>-227937.5</v>
      </c>
      <c r="AE445" s="217"/>
      <c r="AF445" s="215">
        <f t="shared" si="108"/>
        <v>0</v>
      </c>
    </row>
    <row r="446" spans="1:32">
      <c r="A446" s="325">
        <f t="shared" si="110"/>
        <v>433</v>
      </c>
      <c r="B446" s="208" t="s">
        <v>494</v>
      </c>
      <c r="C446" s="208" t="s">
        <v>382</v>
      </c>
      <c r="D446" s="208" t="s">
        <v>239</v>
      </c>
      <c r="E446" s="237" t="s">
        <v>849</v>
      </c>
      <c r="F446" s="210">
        <v>-772000</v>
      </c>
      <c r="G446" s="210">
        <v>-965000</v>
      </c>
      <c r="H446" s="210">
        <v>-1158000</v>
      </c>
      <c r="I446" s="210">
        <v>-193000</v>
      </c>
      <c r="J446" s="210">
        <v>-386000</v>
      </c>
      <c r="K446" s="210">
        <v>-579000</v>
      </c>
      <c r="L446" s="210">
        <v>-772000</v>
      </c>
      <c r="M446" s="210">
        <v>-965000</v>
      </c>
      <c r="N446" s="210">
        <v>-1158000</v>
      </c>
      <c r="O446" s="210">
        <v>-193000</v>
      </c>
      <c r="P446" s="210">
        <v>-386000</v>
      </c>
      <c r="Q446" s="210">
        <v>-579000</v>
      </c>
      <c r="R446" s="210">
        <v>-772000</v>
      </c>
      <c r="S446" s="211">
        <f t="shared" si="117"/>
        <v>-675500</v>
      </c>
      <c r="T446" s="188"/>
      <c r="U446" s="214"/>
      <c r="V446" s="214">
        <f t="shared" si="121"/>
        <v>-675500</v>
      </c>
      <c r="W446" s="214"/>
      <c r="X446" s="216"/>
      <c r="Y446" s="214"/>
      <c r="Z446" s="214"/>
      <c r="AA446" s="214"/>
      <c r="AB446" s="214"/>
      <c r="AC446" s="217"/>
      <c r="AD446" s="266">
        <f t="shared" si="122"/>
        <v>-675500</v>
      </c>
      <c r="AE446" s="217"/>
      <c r="AF446" s="215">
        <f t="shared" si="108"/>
        <v>0</v>
      </c>
    </row>
    <row r="447" spans="1:32">
      <c r="A447" s="325">
        <f t="shared" si="110"/>
        <v>434</v>
      </c>
      <c r="B447" s="208" t="s">
        <v>494</v>
      </c>
      <c r="C447" s="208" t="s">
        <v>382</v>
      </c>
      <c r="D447" s="208" t="s">
        <v>241</v>
      </c>
      <c r="E447" s="237" t="s">
        <v>850</v>
      </c>
      <c r="F447" s="210">
        <v>-342500</v>
      </c>
      <c r="G447" s="210">
        <v>-428125</v>
      </c>
      <c r="H447" s="210">
        <v>0</v>
      </c>
      <c r="I447" s="210">
        <v>-85625</v>
      </c>
      <c r="J447" s="210">
        <v>-171250</v>
      </c>
      <c r="K447" s="210">
        <v>-256875</v>
      </c>
      <c r="L447" s="210">
        <v>-342500</v>
      </c>
      <c r="M447" s="210">
        <v>-428125</v>
      </c>
      <c r="N447" s="210">
        <v>0</v>
      </c>
      <c r="O447" s="210">
        <v>-85625</v>
      </c>
      <c r="P447" s="210">
        <v>-171250</v>
      </c>
      <c r="Q447" s="210">
        <v>-256875</v>
      </c>
      <c r="R447" s="210">
        <v>-342500</v>
      </c>
      <c r="S447" s="211">
        <f t="shared" si="117"/>
        <v>-214062.5</v>
      </c>
      <c r="T447" s="188"/>
      <c r="U447" s="214"/>
      <c r="V447" s="214">
        <f t="shared" si="121"/>
        <v>-214062.5</v>
      </c>
      <c r="W447" s="214"/>
      <c r="X447" s="216"/>
      <c r="Y447" s="214"/>
      <c r="Z447" s="214"/>
      <c r="AA447" s="214"/>
      <c r="AB447" s="214"/>
      <c r="AC447" s="217"/>
      <c r="AD447" s="266">
        <f t="shared" si="122"/>
        <v>-214062.5</v>
      </c>
      <c r="AE447" s="217"/>
      <c r="AF447" s="215">
        <f t="shared" si="108"/>
        <v>0</v>
      </c>
    </row>
    <row r="448" spans="1:32">
      <c r="A448" s="325">
        <f t="shared" si="110"/>
        <v>435</v>
      </c>
      <c r="B448" s="208" t="s">
        <v>494</v>
      </c>
      <c r="C448" s="208" t="s">
        <v>382</v>
      </c>
      <c r="D448" s="208" t="s">
        <v>243</v>
      </c>
      <c r="E448" s="237" t="s">
        <v>851</v>
      </c>
      <c r="F448" s="210">
        <v>-363333.33</v>
      </c>
      <c r="G448" s="210">
        <v>-454166.66</v>
      </c>
      <c r="H448" s="210">
        <v>-5.8207660913467401E-11</v>
      </c>
      <c r="I448" s="210">
        <v>-90833.330000000104</v>
      </c>
      <c r="J448" s="210">
        <v>-181666.66</v>
      </c>
      <c r="K448" s="210">
        <v>-272500</v>
      </c>
      <c r="L448" s="210">
        <v>-363333.33</v>
      </c>
      <c r="M448" s="210">
        <v>-454166.66</v>
      </c>
      <c r="N448" s="210">
        <v>-1.16415321826935E-10</v>
      </c>
      <c r="O448" s="210">
        <v>-90833.330000000104</v>
      </c>
      <c r="P448" s="210">
        <v>-181666.66</v>
      </c>
      <c r="Q448" s="210">
        <v>-272499.99</v>
      </c>
      <c r="R448" s="210">
        <v>-363333.33</v>
      </c>
      <c r="S448" s="211">
        <f t="shared" si="117"/>
        <v>-227083.32916666669</v>
      </c>
      <c r="T448" s="188"/>
      <c r="U448" s="214"/>
      <c r="V448" s="214">
        <f t="shared" si="121"/>
        <v>-227083.32916666669</v>
      </c>
      <c r="W448" s="214"/>
      <c r="X448" s="216"/>
      <c r="Y448" s="214"/>
      <c r="Z448" s="214"/>
      <c r="AA448" s="214"/>
      <c r="AB448" s="214"/>
      <c r="AC448" s="217"/>
      <c r="AD448" s="266">
        <f t="shared" si="122"/>
        <v>-227083.32916666669</v>
      </c>
      <c r="AE448" s="217"/>
      <c r="AF448" s="215">
        <f t="shared" si="108"/>
        <v>0</v>
      </c>
    </row>
    <row r="449" spans="1:32">
      <c r="A449" s="325">
        <f t="shared" si="110"/>
        <v>436</v>
      </c>
      <c r="B449" s="208" t="s">
        <v>494</v>
      </c>
      <c r="C449" s="208" t="s">
        <v>382</v>
      </c>
      <c r="D449" s="208" t="s">
        <v>246</v>
      </c>
      <c r="E449" s="237" t="s">
        <v>852</v>
      </c>
      <c r="F449" s="210">
        <v>-42604.17</v>
      </c>
      <c r="G449" s="210">
        <v>-85208.34</v>
      </c>
      <c r="H449" s="210">
        <v>-127812.5</v>
      </c>
      <c r="I449" s="210">
        <v>-170416.67</v>
      </c>
      <c r="J449" s="210">
        <v>-213020.84</v>
      </c>
      <c r="K449" s="210">
        <v>2.91038304567337E-11</v>
      </c>
      <c r="L449" s="210">
        <v>-42604.17</v>
      </c>
      <c r="M449" s="210">
        <v>-85208.34</v>
      </c>
      <c r="N449" s="210">
        <v>-127812.5</v>
      </c>
      <c r="O449" s="210">
        <v>-170416.67</v>
      </c>
      <c r="P449" s="210">
        <v>-213020.84</v>
      </c>
      <c r="Q449" s="210">
        <v>2.91038304567337E-11</v>
      </c>
      <c r="R449" s="210">
        <v>-42604.17</v>
      </c>
      <c r="S449" s="211">
        <f t="shared" si="117"/>
        <v>-106510.42</v>
      </c>
      <c r="T449" s="188"/>
      <c r="U449" s="214"/>
      <c r="V449" s="214">
        <f t="shared" si="121"/>
        <v>-106510.42</v>
      </c>
      <c r="W449" s="214"/>
      <c r="X449" s="216"/>
      <c r="Y449" s="214"/>
      <c r="Z449" s="214"/>
      <c r="AA449" s="214"/>
      <c r="AB449" s="214"/>
      <c r="AC449" s="217"/>
      <c r="AD449" s="266">
        <f t="shared" si="122"/>
        <v>-106510.42</v>
      </c>
      <c r="AE449" s="217"/>
      <c r="AF449" s="215">
        <f t="shared" si="108"/>
        <v>0</v>
      </c>
    </row>
    <row r="450" spans="1:32">
      <c r="A450" s="325">
        <f t="shared" si="110"/>
        <v>437</v>
      </c>
      <c r="B450" s="208" t="s">
        <v>494</v>
      </c>
      <c r="C450" s="208" t="s">
        <v>382</v>
      </c>
      <c r="D450" s="208" t="s">
        <v>248</v>
      </c>
      <c r="E450" s="237" t="s">
        <v>853</v>
      </c>
      <c r="F450" s="210">
        <v>-44166.67</v>
      </c>
      <c r="G450" s="210">
        <v>-88333.34</v>
      </c>
      <c r="H450" s="210">
        <v>-132500</v>
      </c>
      <c r="I450" s="210">
        <v>-176666.67</v>
      </c>
      <c r="J450" s="210">
        <v>-220833.34</v>
      </c>
      <c r="K450" s="210">
        <v>2.91038304567337E-11</v>
      </c>
      <c r="L450" s="210">
        <v>-44166.67</v>
      </c>
      <c r="M450" s="210">
        <v>-88333.34</v>
      </c>
      <c r="N450" s="210">
        <v>-132500</v>
      </c>
      <c r="O450" s="210">
        <v>-176666.67</v>
      </c>
      <c r="P450" s="210">
        <v>-220833.34</v>
      </c>
      <c r="Q450" s="210">
        <v>2.91038304567337E-11</v>
      </c>
      <c r="R450" s="210">
        <v>-44166.67</v>
      </c>
      <c r="S450" s="211">
        <f t="shared" si="117"/>
        <v>-110416.67</v>
      </c>
      <c r="T450" s="188"/>
      <c r="U450" s="214"/>
      <c r="V450" s="214">
        <f t="shared" si="121"/>
        <v>-110416.67</v>
      </c>
      <c r="W450" s="214"/>
      <c r="X450" s="216"/>
      <c r="Y450" s="214"/>
      <c r="Z450" s="214"/>
      <c r="AA450" s="214"/>
      <c r="AB450" s="214"/>
      <c r="AC450" s="217"/>
      <c r="AD450" s="266">
        <f t="shared" si="122"/>
        <v>-110416.67</v>
      </c>
      <c r="AE450" s="217"/>
      <c r="AF450" s="215">
        <f t="shared" si="108"/>
        <v>0</v>
      </c>
    </row>
    <row r="451" spans="1:32">
      <c r="A451" s="325">
        <f t="shared" si="110"/>
        <v>438</v>
      </c>
      <c r="B451" s="208" t="s">
        <v>494</v>
      </c>
      <c r="C451" s="208" t="s">
        <v>382</v>
      </c>
      <c r="D451" s="208" t="s">
        <v>250</v>
      </c>
      <c r="E451" s="237" t="s">
        <v>854</v>
      </c>
      <c r="F451" s="210">
        <v>-213020.84</v>
      </c>
      <c r="G451" s="210">
        <v>0</v>
      </c>
      <c r="H451" s="210">
        <v>-42604.17</v>
      </c>
      <c r="I451" s="210">
        <v>-85208.34</v>
      </c>
      <c r="J451" s="210">
        <v>-127812.5</v>
      </c>
      <c r="K451" s="210">
        <v>-170416.67</v>
      </c>
      <c r="L451" s="210">
        <v>-213020.84</v>
      </c>
      <c r="M451" s="210">
        <v>2.91038304567337E-11</v>
      </c>
      <c r="N451" s="210">
        <v>-42604.17</v>
      </c>
      <c r="O451" s="210">
        <v>-85208.34</v>
      </c>
      <c r="P451" s="210">
        <v>-127812.5</v>
      </c>
      <c r="Q451" s="210">
        <v>-170416.66</v>
      </c>
      <c r="R451" s="210">
        <v>-213020.83</v>
      </c>
      <c r="S451" s="211">
        <f t="shared" si="117"/>
        <v>-106510.41875</v>
      </c>
      <c r="T451" s="188"/>
      <c r="U451" s="214"/>
      <c r="V451" s="214">
        <f t="shared" si="121"/>
        <v>-106510.41875</v>
      </c>
      <c r="W451" s="214"/>
      <c r="X451" s="216"/>
      <c r="Y451" s="214"/>
      <c r="Z451" s="214"/>
      <c r="AA451" s="214"/>
      <c r="AB451" s="214"/>
      <c r="AC451" s="217"/>
      <c r="AD451" s="266">
        <f t="shared" si="122"/>
        <v>-106510.41875</v>
      </c>
      <c r="AE451" s="217"/>
      <c r="AF451" s="215">
        <f t="shared" si="108"/>
        <v>0</v>
      </c>
    </row>
    <row r="452" spans="1:32">
      <c r="A452" s="325">
        <f t="shared" si="110"/>
        <v>439</v>
      </c>
      <c r="B452" s="208" t="s">
        <v>494</v>
      </c>
      <c r="C452" s="208" t="s">
        <v>382</v>
      </c>
      <c r="D452" s="208" t="s">
        <v>251</v>
      </c>
      <c r="E452" s="237" t="s">
        <v>855</v>
      </c>
      <c r="F452" s="210">
        <v>-220833.34</v>
      </c>
      <c r="G452" s="210">
        <v>0</v>
      </c>
      <c r="H452" s="210">
        <v>-44166.67</v>
      </c>
      <c r="I452" s="210">
        <v>-88333.34</v>
      </c>
      <c r="J452" s="210">
        <v>-132500</v>
      </c>
      <c r="K452" s="210">
        <v>-176666.67</v>
      </c>
      <c r="L452" s="210">
        <v>-220833.34</v>
      </c>
      <c r="M452" s="210">
        <v>2.91038304567337E-11</v>
      </c>
      <c r="N452" s="210">
        <v>-44166.67</v>
      </c>
      <c r="O452" s="210">
        <v>-88333.34</v>
      </c>
      <c r="P452" s="210">
        <v>-132500</v>
      </c>
      <c r="Q452" s="210">
        <v>-176666.66</v>
      </c>
      <c r="R452" s="210">
        <v>-220833.33</v>
      </c>
      <c r="S452" s="211">
        <f t="shared" si="117"/>
        <v>-110416.66875</v>
      </c>
      <c r="T452" s="188"/>
      <c r="U452" s="214"/>
      <c r="V452" s="214">
        <f t="shared" si="121"/>
        <v>-110416.66875</v>
      </c>
      <c r="W452" s="214"/>
      <c r="X452" s="216"/>
      <c r="Y452" s="214"/>
      <c r="Z452" s="214"/>
      <c r="AA452" s="214"/>
      <c r="AB452" s="214"/>
      <c r="AC452" s="217"/>
      <c r="AD452" s="266">
        <f t="shared" si="122"/>
        <v>-110416.66875</v>
      </c>
      <c r="AE452" s="217"/>
      <c r="AF452" s="215">
        <f t="shared" si="108"/>
        <v>0</v>
      </c>
    </row>
    <row r="453" spans="1:32">
      <c r="A453" s="325">
        <f t="shared" si="110"/>
        <v>440</v>
      </c>
      <c r="B453" s="208" t="s">
        <v>494</v>
      </c>
      <c r="C453" s="208" t="s">
        <v>382</v>
      </c>
      <c r="D453" s="208" t="s">
        <v>383</v>
      </c>
      <c r="E453" s="237" t="s">
        <v>856</v>
      </c>
      <c r="F453" s="210">
        <v>-520.86000000000104</v>
      </c>
      <c r="G453" s="210">
        <v>-8593.7800000000007</v>
      </c>
      <c r="H453" s="210">
        <v>-15885.45</v>
      </c>
      <c r="I453" s="210">
        <v>-260.460000000001</v>
      </c>
      <c r="J453" s="210">
        <v>-8072.96</v>
      </c>
      <c r="K453" s="210">
        <v>-16145.88</v>
      </c>
      <c r="L453" s="210">
        <v>-260.460000000001</v>
      </c>
      <c r="M453" s="210">
        <v>-8333.3799999999992</v>
      </c>
      <c r="N453" s="210">
        <v>-16406.3</v>
      </c>
      <c r="O453" s="210">
        <v>-520.89000000000306</v>
      </c>
      <c r="P453" s="210">
        <v>-8593.81</v>
      </c>
      <c r="Q453" s="210">
        <v>-16406.310000000001</v>
      </c>
      <c r="R453" s="210">
        <v>-3.6379788070917101E-12</v>
      </c>
      <c r="S453" s="211">
        <f t="shared" si="117"/>
        <v>-8311.6758333333328</v>
      </c>
      <c r="T453" s="188"/>
      <c r="U453" s="214"/>
      <c r="V453" s="214">
        <f t="shared" si="121"/>
        <v>-8311.6758333333328</v>
      </c>
      <c r="W453" s="214"/>
      <c r="X453" s="216"/>
      <c r="Y453" s="214"/>
      <c r="Z453" s="214"/>
      <c r="AA453" s="214"/>
      <c r="AB453" s="214"/>
      <c r="AC453" s="217"/>
      <c r="AD453" s="266">
        <f t="shared" si="122"/>
        <v>-8311.6758333333328</v>
      </c>
      <c r="AE453" s="217"/>
      <c r="AF453" s="215">
        <f t="shared" si="108"/>
        <v>0</v>
      </c>
    </row>
    <row r="454" spans="1:32">
      <c r="A454" s="325">
        <f t="shared" si="110"/>
        <v>441</v>
      </c>
      <c r="B454" s="208" t="s">
        <v>494</v>
      </c>
      <c r="C454" s="208" t="s">
        <v>382</v>
      </c>
      <c r="D454" s="208" t="s">
        <v>384</v>
      </c>
      <c r="E454" s="237" t="s">
        <v>857</v>
      </c>
      <c r="F454" s="210">
        <v>-8531.5</v>
      </c>
      <c r="G454" s="210">
        <v>-50865.41</v>
      </c>
      <c r="H454" s="210">
        <v>-70517.460000000006</v>
      </c>
      <c r="I454" s="210">
        <v>-2303.4200000000101</v>
      </c>
      <c r="J454" s="210">
        <v>-8237.6600000000108</v>
      </c>
      <c r="K454" s="210">
        <v>-12870.55</v>
      </c>
      <c r="L454" s="210">
        <v>-1869.8600000000099</v>
      </c>
      <c r="M454" s="210">
        <v>-24613.01</v>
      </c>
      <c r="N454" s="210">
        <v>-89381.9</v>
      </c>
      <c r="O454" s="210">
        <v>-5304.6300000000201</v>
      </c>
      <c r="P454" s="210">
        <v>-33573.870000000003</v>
      </c>
      <c r="Q454" s="210">
        <v>-102685.22</v>
      </c>
      <c r="R454" s="210">
        <v>-43049.35</v>
      </c>
      <c r="S454" s="211">
        <f t="shared" si="117"/>
        <v>-35667.784583333341</v>
      </c>
      <c r="T454" s="188"/>
      <c r="U454" s="214"/>
      <c r="V454" s="214">
        <f t="shared" si="121"/>
        <v>-35667.784583333341</v>
      </c>
      <c r="W454" s="214"/>
      <c r="X454" s="216"/>
      <c r="Y454" s="214"/>
      <c r="Z454" s="214"/>
      <c r="AA454" s="214"/>
      <c r="AB454" s="214"/>
      <c r="AC454" s="217"/>
      <c r="AD454" s="266">
        <f t="shared" si="122"/>
        <v>-35667.784583333341</v>
      </c>
      <c r="AE454" s="217"/>
      <c r="AF454" s="215">
        <f t="shared" si="108"/>
        <v>0</v>
      </c>
    </row>
    <row r="455" spans="1:32">
      <c r="A455" s="325">
        <f t="shared" si="110"/>
        <v>442</v>
      </c>
      <c r="B455" s="208" t="s">
        <v>494</v>
      </c>
      <c r="C455" s="208" t="s">
        <v>385</v>
      </c>
      <c r="D455" s="208" t="s">
        <v>22</v>
      </c>
      <c r="E455" s="237" t="s">
        <v>858</v>
      </c>
      <c r="F455" s="210">
        <v>-1360693.4</v>
      </c>
      <c r="G455" s="210">
        <v>-562804.01</v>
      </c>
      <c r="H455" s="210">
        <v>-571593.88</v>
      </c>
      <c r="I455" s="210">
        <v>-793186.23</v>
      </c>
      <c r="J455" s="210">
        <v>-946891.08</v>
      </c>
      <c r="K455" s="210">
        <v>-1224902.76</v>
      </c>
      <c r="L455" s="210">
        <v>-1461362.52</v>
      </c>
      <c r="M455" s="210">
        <v>-626453.24</v>
      </c>
      <c r="N455" s="210">
        <v>-1151382.69</v>
      </c>
      <c r="O455" s="210">
        <v>-1151219.03</v>
      </c>
      <c r="P455" s="210">
        <v>-1515025.98</v>
      </c>
      <c r="Q455" s="210">
        <v>-1769235.33</v>
      </c>
      <c r="R455" s="210">
        <v>-1772825.1</v>
      </c>
      <c r="S455" s="211">
        <f t="shared" si="117"/>
        <v>-1111734.6666666667</v>
      </c>
      <c r="T455" s="188"/>
      <c r="U455" s="214"/>
      <c r="V455" s="214">
        <f t="shared" si="121"/>
        <v>-1111734.6666666667</v>
      </c>
      <c r="W455" s="214"/>
      <c r="X455" s="216"/>
      <c r="Y455" s="214"/>
      <c r="Z455" s="214"/>
      <c r="AA455" s="214"/>
      <c r="AB455" s="214"/>
      <c r="AC455" s="217"/>
      <c r="AD455" s="266">
        <f t="shared" si="122"/>
        <v>-1111734.6666666667</v>
      </c>
      <c r="AE455" s="217"/>
      <c r="AF455" s="215">
        <f t="shared" si="108"/>
        <v>0</v>
      </c>
    </row>
    <row r="456" spans="1:32">
      <c r="A456" s="325">
        <f t="shared" si="110"/>
        <v>443</v>
      </c>
      <c r="B456" s="208" t="s">
        <v>494</v>
      </c>
      <c r="C456" s="208" t="s">
        <v>385</v>
      </c>
      <c r="D456" s="208" t="s">
        <v>27</v>
      </c>
      <c r="E456" s="237" t="s">
        <v>859</v>
      </c>
      <c r="F456" s="210">
        <v>-1949366.41</v>
      </c>
      <c r="G456" s="210">
        <v>-2071341.73</v>
      </c>
      <c r="H456" s="210">
        <v>-69769.070000000094</v>
      </c>
      <c r="I456" s="210">
        <v>-298193.8</v>
      </c>
      <c r="J456" s="210">
        <v>-445913.7</v>
      </c>
      <c r="K456" s="210">
        <v>-543216.31999999995</v>
      </c>
      <c r="L456" s="210">
        <v>-663997.51</v>
      </c>
      <c r="M456" s="210">
        <v>-757989.65</v>
      </c>
      <c r="N456" s="210">
        <v>-886464.92</v>
      </c>
      <c r="O456" s="210">
        <v>-990138.77</v>
      </c>
      <c r="P456" s="210">
        <v>-1108535.76</v>
      </c>
      <c r="Q456" s="210">
        <v>-1224700.83</v>
      </c>
      <c r="R456" s="210">
        <v>-982534</v>
      </c>
      <c r="S456" s="211">
        <f t="shared" si="117"/>
        <v>-877184.35541666672</v>
      </c>
      <c r="T456" s="188"/>
      <c r="U456" s="214"/>
      <c r="V456" s="214">
        <f t="shared" si="121"/>
        <v>-877184.35541666672</v>
      </c>
      <c r="W456" s="214"/>
      <c r="X456" s="216"/>
      <c r="Y456" s="214"/>
      <c r="Z456" s="214"/>
      <c r="AA456" s="214"/>
      <c r="AB456" s="214"/>
      <c r="AC456" s="217"/>
      <c r="AD456" s="266">
        <f t="shared" si="122"/>
        <v>-877184.35541666672</v>
      </c>
      <c r="AE456" s="217"/>
      <c r="AF456" s="215">
        <f t="shared" si="108"/>
        <v>0</v>
      </c>
    </row>
    <row r="457" spans="1:32">
      <c r="A457" s="325">
        <f t="shared" si="110"/>
        <v>444</v>
      </c>
      <c r="B457" s="208" t="s">
        <v>494</v>
      </c>
      <c r="C457" s="208" t="s">
        <v>386</v>
      </c>
      <c r="D457" s="208" t="s">
        <v>860</v>
      </c>
      <c r="E457" s="237" t="s">
        <v>861</v>
      </c>
      <c r="F457" s="210">
        <v>-5605117.29</v>
      </c>
      <c r="G457" s="210">
        <v>-4037456.2</v>
      </c>
      <c r="H457" s="210">
        <v>-3470047.35</v>
      </c>
      <c r="I457" s="210">
        <v>-2709222.66</v>
      </c>
      <c r="J457" s="210">
        <v>-2601531</v>
      </c>
      <c r="K457" s="210">
        <v>-2997566.52</v>
      </c>
      <c r="L457" s="210">
        <v>-3651542.1</v>
      </c>
      <c r="M457" s="210">
        <v>-4572227.87</v>
      </c>
      <c r="N457" s="210">
        <v>-5716094.1799999997</v>
      </c>
      <c r="O457" s="210">
        <v>-6487400.5700000003</v>
      </c>
      <c r="P457" s="210">
        <v>-7458966.1299999999</v>
      </c>
      <c r="Q457" s="210">
        <v>-8070011.71</v>
      </c>
      <c r="R457" s="210">
        <v>-6948083.4400000004</v>
      </c>
      <c r="S457" s="211">
        <f t="shared" si="117"/>
        <v>-4837388.8879166674</v>
      </c>
      <c r="T457" s="188"/>
      <c r="U457" s="214"/>
      <c r="V457" s="214">
        <f t="shared" si="121"/>
        <v>-4837388.8879166674</v>
      </c>
      <c r="W457" s="214"/>
      <c r="X457" s="216"/>
      <c r="Y457" s="214"/>
      <c r="Z457" s="214"/>
      <c r="AA457" s="214"/>
      <c r="AB457" s="214"/>
      <c r="AC457" s="217"/>
      <c r="AD457" s="266">
        <f t="shared" si="122"/>
        <v>-4837388.8879166674</v>
      </c>
      <c r="AE457" s="217"/>
      <c r="AF457" s="215">
        <f t="shared" si="108"/>
        <v>0</v>
      </c>
    </row>
    <row r="458" spans="1:32">
      <c r="A458" s="325">
        <f t="shared" si="110"/>
        <v>445</v>
      </c>
      <c r="B458" s="208" t="s">
        <v>494</v>
      </c>
      <c r="C458" s="208" t="s">
        <v>386</v>
      </c>
      <c r="D458" s="208" t="s">
        <v>862</v>
      </c>
      <c r="E458" s="237" t="s">
        <v>863</v>
      </c>
      <c r="F458" s="210">
        <v>-66033.08</v>
      </c>
      <c r="G458" s="210">
        <v>-26235</v>
      </c>
      <c r="H458" s="210">
        <v>-52470</v>
      </c>
      <c r="I458" s="210">
        <v>-70363.94</v>
      </c>
      <c r="J458" s="210">
        <v>-27395.41</v>
      </c>
      <c r="K458" s="210">
        <v>-53630.41</v>
      </c>
      <c r="L458" s="210">
        <v>-79865.41</v>
      </c>
      <c r="M458" s="210">
        <v>-38903.629999999997</v>
      </c>
      <c r="N458" s="210">
        <v>-58804.32</v>
      </c>
      <c r="O458" s="210">
        <v>-78705.009999999995</v>
      </c>
      <c r="P458" s="210">
        <v>-29402.17</v>
      </c>
      <c r="Q458" s="210">
        <v>-49302.86</v>
      </c>
      <c r="R458" s="210">
        <v>-69203.53</v>
      </c>
      <c r="S458" s="211">
        <f t="shared" si="117"/>
        <v>-52724.705416666671</v>
      </c>
      <c r="T458" s="188"/>
      <c r="U458" s="214"/>
      <c r="V458" s="214">
        <f t="shared" si="121"/>
        <v>-52724.705416666671</v>
      </c>
      <c r="W458" s="214"/>
      <c r="X458" s="216"/>
      <c r="Y458" s="214"/>
      <c r="Z458" s="214"/>
      <c r="AA458" s="214"/>
      <c r="AB458" s="214"/>
      <c r="AC458" s="217"/>
      <c r="AD458" s="266">
        <f t="shared" si="122"/>
        <v>-52724.705416666671</v>
      </c>
      <c r="AE458" s="217"/>
      <c r="AF458" s="215">
        <f t="shared" si="108"/>
        <v>0</v>
      </c>
    </row>
    <row r="459" spans="1:32">
      <c r="A459" s="325">
        <f t="shared" si="110"/>
        <v>446</v>
      </c>
      <c r="B459" s="208" t="s">
        <v>494</v>
      </c>
      <c r="C459" s="208" t="s">
        <v>386</v>
      </c>
      <c r="D459" s="208" t="s">
        <v>864</v>
      </c>
      <c r="E459" s="237" t="s">
        <v>865</v>
      </c>
      <c r="F459" s="210">
        <v>-580796</v>
      </c>
      <c r="G459" s="210">
        <v>-580796</v>
      </c>
      <c r="H459" s="210">
        <v>-580796</v>
      </c>
      <c r="I459" s="210">
        <v>-580796</v>
      </c>
      <c r="J459" s="210">
        <v>-580796</v>
      </c>
      <c r="K459" s="210">
        <v>-580796</v>
      </c>
      <c r="L459" s="210">
        <v>-580796</v>
      </c>
      <c r="M459" s="210">
        <v>-580796</v>
      </c>
      <c r="N459" s="210">
        <v>-580796</v>
      </c>
      <c r="O459" s="210">
        <v>-580796</v>
      </c>
      <c r="P459" s="210">
        <v>-580796</v>
      </c>
      <c r="Q459" s="210">
        <v>-580796</v>
      </c>
      <c r="R459" s="210">
        <v>-577471</v>
      </c>
      <c r="S459" s="211">
        <f t="shared" si="117"/>
        <v>-580657.45833333337</v>
      </c>
      <c r="T459" s="188"/>
      <c r="U459" s="214"/>
      <c r="V459" s="214">
        <f t="shared" si="121"/>
        <v>-580657.45833333337</v>
      </c>
      <c r="W459" s="214"/>
      <c r="X459" s="216"/>
      <c r="Y459" s="214"/>
      <c r="Z459" s="214"/>
      <c r="AA459" s="214"/>
      <c r="AB459" s="214"/>
      <c r="AC459" s="217"/>
      <c r="AD459" s="266">
        <f t="shared" si="122"/>
        <v>-580657.45833333337</v>
      </c>
      <c r="AE459" s="217"/>
      <c r="AF459" s="215">
        <f t="shared" si="108"/>
        <v>0</v>
      </c>
    </row>
    <row r="460" spans="1:32">
      <c r="A460" s="325">
        <f t="shared" si="110"/>
        <v>447</v>
      </c>
      <c r="B460" s="208" t="s">
        <v>494</v>
      </c>
      <c r="C460" s="208" t="s">
        <v>386</v>
      </c>
      <c r="D460" s="208" t="s">
        <v>866</v>
      </c>
      <c r="E460" s="237" t="s">
        <v>208</v>
      </c>
      <c r="F460" s="210">
        <v>8.7311491370201098E-11</v>
      </c>
      <c r="G460" s="210">
        <v>0</v>
      </c>
      <c r="H460" s="210">
        <v>0</v>
      </c>
      <c r="I460" s="210">
        <v>0</v>
      </c>
      <c r="J460" s="210">
        <v>0</v>
      </c>
      <c r="K460" s="210">
        <v>0</v>
      </c>
      <c r="L460" s="210">
        <v>0</v>
      </c>
      <c r="M460" s="210">
        <v>0</v>
      </c>
      <c r="N460" s="210">
        <v>0</v>
      </c>
      <c r="O460" s="210">
        <v>0</v>
      </c>
      <c r="P460" s="210">
        <v>0</v>
      </c>
      <c r="Q460" s="210">
        <v>0</v>
      </c>
      <c r="R460" s="210">
        <v>0</v>
      </c>
      <c r="S460" s="211">
        <f t="shared" si="117"/>
        <v>3.6379788070917125E-12</v>
      </c>
      <c r="T460" s="188"/>
      <c r="U460" s="214"/>
      <c r="V460" s="214">
        <f t="shared" si="121"/>
        <v>3.6379788070917125E-12</v>
      </c>
      <c r="W460" s="214"/>
      <c r="X460" s="216"/>
      <c r="Y460" s="214"/>
      <c r="Z460" s="214"/>
      <c r="AA460" s="214"/>
      <c r="AB460" s="214"/>
      <c r="AC460" s="217"/>
      <c r="AD460" s="266">
        <f t="shared" si="122"/>
        <v>3.6379788070917125E-12</v>
      </c>
      <c r="AE460" s="217"/>
      <c r="AF460" s="215">
        <f t="shared" si="108"/>
        <v>0</v>
      </c>
    </row>
    <row r="461" spans="1:32">
      <c r="A461" s="325">
        <f t="shared" si="110"/>
        <v>448</v>
      </c>
      <c r="B461" s="208" t="s">
        <v>494</v>
      </c>
      <c r="C461" s="208" t="s">
        <v>387</v>
      </c>
      <c r="D461" s="208" t="s">
        <v>22</v>
      </c>
      <c r="E461" s="237" t="s">
        <v>388</v>
      </c>
      <c r="F461" s="210">
        <v>-2092665.97</v>
      </c>
      <c r="G461" s="210">
        <v>-2092665.97</v>
      </c>
      <c r="H461" s="210">
        <v>-2092665.97</v>
      </c>
      <c r="I461" s="210">
        <v>-2092665.97</v>
      </c>
      <c r="J461" s="210">
        <v>-2092665.97</v>
      </c>
      <c r="K461" s="210">
        <v>-2092665.97</v>
      </c>
      <c r="L461" s="210">
        <v>-2078691.53</v>
      </c>
      <c r="M461" s="210">
        <v>-2078691.53</v>
      </c>
      <c r="N461" s="210">
        <v>-2078691.53</v>
      </c>
      <c r="O461" s="210">
        <v>-2159678.75</v>
      </c>
      <c r="P461" s="210">
        <v>-2159678.75</v>
      </c>
      <c r="Q461" s="210">
        <v>-2159678.75</v>
      </c>
      <c r="R461" s="210">
        <v>-2189962.41</v>
      </c>
      <c r="S461" s="211">
        <f t="shared" si="117"/>
        <v>-2109979.5733333332</v>
      </c>
      <c r="T461" s="188"/>
      <c r="U461" s="214"/>
      <c r="V461" s="214">
        <f t="shared" si="121"/>
        <v>-2109979.5733333332</v>
      </c>
      <c r="W461" s="214"/>
      <c r="X461" s="216"/>
      <c r="Y461" s="214"/>
      <c r="Z461" s="214"/>
      <c r="AA461" s="214"/>
      <c r="AB461" s="214"/>
      <c r="AC461" s="217"/>
      <c r="AD461" s="266">
        <f t="shared" si="122"/>
        <v>-2109979.5733333332</v>
      </c>
      <c r="AE461" s="217"/>
      <c r="AF461" s="215">
        <f t="shared" si="108"/>
        <v>0</v>
      </c>
    </row>
    <row r="462" spans="1:32">
      <c r="A462" s="325">
        <f t="shared" si="110"/>
        <v>449</v>
      </c>
      <c r="B462" s="208" t="s">
        <v>494</v>
      </c>
      <c r="C462" s="208" t="s">
        <v>389</v>
      </c>
      <c r="D462" s="208" t="s">
        <v>127</v>
      </c>
      <c r="E462" s="237" t="s">
        <v>208</v>
      </c>
      <c r="F462" s="210">
        <v>-16277.030000000101</v>
      </c>
      <c r="G462" s="210">
        <v>-63577.5</v>
      </c>
      <c r="H462" s="210">
        <v>-179765.46</v>
      </c>
      <c r="I462" s="210">
        <v>-48756.55</v>
      </c>
      <c r="J462" s="210">
        <v>-79769.259999999995</v>
      </c>
      <c r="K462" s="210">
        <v>-1.45519152283669E-11</v>
      </c>
      <c r="L462" s="210">
        <v>-327123.71000000002</v>
      </c>
      <c r="M462" s="210">
        <v>-27648.45</v>
      </c>
      <c r="N462" s="210">
        <v>-1.09139364212751E-11</v>
      </c>
      <c r="O462" s="210">
        <v>-1.09139364212751E-11</v>
      </c>
      <c r="P462" s="210">
        <v>-1052717.67</v>
      </c>
      <c r="Q462" s="210">
        <v>-2697523.61</v>
      </c>
      <c r="R462" s="210">
        <v>-727822.38</v>
      </c>
      <c r="S462" s="211">
        <f t="shared" si="117"/>
        <v>-404077.65958333336</v>
      </c>
      <c r="T462" s="188"/>
      <c r="U462" s="214"/>
      <c r="V462" s="214">
        <f t="shared" si="121"/>
        <v>-404077.65958333336</v>
      </c>
      <c r="W462" s="214"/>
      <c r="X462" s="216"/>
      <c r="Y462" s="214"/>
      <c r="Z462" s="214"/>
      <c r="AA462" s="214"/>
      <c r="AB462" s="214"/>
      <c r="AC462" s="217"/>
      <c r="AD462" s="266">
        <f t="shared" si="122"/>
        <v>-404077.65958333336</v>
      </c>
      <c r="AE462" s="217"/>
      <c r="AF462" s="215">
        <f t="shared" ref="AF462:AF525" si="123">+U462+V462-AD462</f>
        <v>0</v>
      </c>
    </row>
    <row r="463" spans="1:32">
      <c r="A463" s="325">
        <f t="shared" si="110"/>
        <v>450</v>
      </c>
      <c r="B463" s="208" t="s">
        <v>494</v>
      </c>
      <c r="C463" s="208" t="s">
        <v>390</v>
      </c>
      <c r="D463" s="208" t="s">
        <v>867</v>
      </c>
      <c r="E463" s="237" t="s">
        <v>868</v>
      </c>
      <c r="F463" s="210">
        <v>-102879.03999999999</v>
      </c>
      <c r="G463" s="210">
        <v>-111356.94</v>
      </c>
      <c r="H463" s="210">
        <v>-117451.94</v>
      </c>
      <c r="I463" s="210">
        <v>-118720.15</v>
      </c>
      <c r="J463" s="210">
        <v>-116515.65</v>
      </c>
      <c r="K463" s="210">
        <v>-100822.19</v>
      </c>
      <c r="L463" s="210">
        <v>-93312.41</v>
      </c>
      <c r="M463" s="210">
        <v>-88320.65</v>
      </c>
      <c r="N463" s="210">
        <v>-89882.65</v>
      </c>
      <c r="O463" s="210">
        <v>-86586.62</v>
      </c>
      <c r="P463" s="210">
        <v>-96163.31</v>
      </c>
      <c r="Q463" s="210">
        <v>-101243.69</v>
      </c>
      <c r="R463" s="210">
        <v>-106849.59</v>
      </c>
      <c r="S463" s="211">
        <f t="shared" si="117"/>
        <v>-102103.37625000002</v>
      </c>
      <c r="T463" s="188"/>
      <c r="U463" s="214"/>
      <c r="V463" s="214">
        <f t="shared" si="121"/>
        <v>-102103.37625000002</v>
      </c>
      <c r="W463" s="214"/>
      <c r="X463" s="216"/>
      <c r="Y463" s="214"/>
      <c r="Z463" s="214"/>
      <c r="AA463" s="214"/>
      <c r="AB463" s="214"/>
      <c r="AC463" s="217"/>
      <c r="AD463" s="266">
        <f t="shared" si="122"/>
        <v>-102103.37625000002</v>
      </c>
      <c r="AE463" s="217"/>
      <c r="AF463" s="215">
        <f t="shared" si="123"/>
        <v>0</v>
      </c>
    </row>
    <row r="464" spans="1:32">
      <c r="A464" s="325">
        <f t="shared" ref="A464:A527" si="124">+A463+1</f>
        <v>451</v>
      </c>
      <c r="B464" s="208" t="s">
        <v>522</v>
      </c>
      <c r="C464" s="208" t="s">
        <v>390</v>
      </c>
      <c r="D464" s="185" t="s">
        <v>527</v>
      </c>
      <c r="E464" s="237" t="s">
        <v>869</v>
      </c>
      <c r="F464" s="210">
        <v>-455525.18</v>
      </c>
      <c r="G464" s="210">
        <v>-329659.74</v>
      </c>
      <c r="H464" s="210">
        <v>-310821.45</v>
      </c>
      <c r="I464" s="210">
        <v>-237025.65</v>
      </c>
      <c r="J464" s="210">
        <v>-172789.08</v>
      </c>
      <c r="K464" s="210">
        <v>-93608.35</v>
      </c>
      <c r="L464" s="210">
        <v>-82228.73</v>
      </c>
      <c r="M464" s="210">
        <v>-69890</v>
      </c>
      <c r="N464" s="210">
        <v>-45443.94</v>
      </c>
      <c r="O464" s="210">
        <v>-88488.31</v>
      </c>
      <c r="P464" s="210">
        <v>-173578.99</v>
      </c>
      <c r="Q464" s="210">
        <v>-276778.13</v>
      </c>
      <c r="R464" s="210">
        <v>-346866.55</v>
      </c>
      <c r="S464" s="211">
        <f t="shared" si="117"/>
        <v>-190125.68625000003</v>
      </c>
      <c r="T464" s="188"/>
      <c r="U464" s="214"/>
      <c r="V464" s="214">
        <f t="shared" si="121"/>
        <v>-190125.68625000003</v>
      </c>
      <c r="W464" s="214"/>
      <c r="X464" s="216"/>
      <c r="Y464" s="214"/>
      <c r="Z464" s="214"/>
      <c r="AA464" s="214"/>
      <c r="AB464" s="214"/>
      <c r="AC464" s="217"/>
      <c r="AD464" s="266">
        <f t="shared" si="122"/>
        <v>-190125.68625000003</v>
      </c>
      <c r="AE464" s="217"/>
      <c r="AF464" s="215">
        <f t="shared" si="123"/>
        <v>0</v>
      </c>
    </row>
    <row r="465" spans="1:32">
      <c r="A465" s="325">
        <f t="shared" si="124"/>
        <v>452</v>
      </c>
      <c r="B465" s="208" t="s">
        <v>522</v>
      </c>
      <c r="C465" s="208" t="s">
        <v>390</v>
      </c>
      <c r="D465" s="185" t="s">
        <v>222</v>
      </c>
      <c r="E465" s="237" t="s">
        <v>870</v>
      </c>
      <c r="F465" s="210">
        <v>-398641.31</v>
      </c>
      <c r="G465" s="210">
        <v>-438142.11</v>
      </c>
      <c r="H465" s="210">
        <v>-463467.44</v>
      </c>
      <c r="I465" s="210">
        <v>-489257.52</v>
      </c>
      <c r="J465" s="210">
        <v>-514724.87</v>
      </c>
      <c r="K465" s="210">
        <v>-530201.36</v>
      </c>
      <c r="L465" s="210">
        <v>-540777.02</v>
      </c>
      <c r="M465" s="210">
        <v>-554114.22</v>
      </c>
      <c r="N465" s="210">
        <v>-563086.65</v>
      </c>
      <c r="O465" s="210">
        <v>-572686.96</v>
      </c>
      <c r="P465" s="210">
        <v>-605065.63</v>
      </c>
      <c r="Q465" s="210">
        <v>-656362.47</v>
      </c>
      <c r="R465" s="210">
        <v>-720197.02</v>
      </c>
      <c r="S465" s="211">
        <f t="shared" si="117"/>
        <v>-540608.7845833333</v>
      </c>
      <c r="T465" s="188"/>
      <c r="U465" s="214"/>
      <c r="V465" s="214">
        <f t="shared" si="121"/>
        <v>-540608.7845833333</v>
      </c>
      <c r="W465" s="214"/>
      <c r="X465" s="216"/>
      <c r="Y465" s="214"/>
      <c r="Z465" s="214"/>
      <c r="AA465" s="214"/>
      <c r="AB465" s="214"/>
      <c r="AC465" s="217"/>
      <c r="AD465" s="266">
        <f t="shared" si="122"/>
        <v>-540608.7845833333</v>
      </c>
      <c r="AE465" s="217"/>
      <c r="AF465" s="215">
        <f t="shared" si="123"/>
        <v>0</v>
      </c>
    </row>
    <row r="466" spans="1:32">
      <c r="A466" s="325">
        <f t="shared" si="124"/>
        <v>453</v>
      </c>
      <c r="B466" s="208" t="s">
        <v>522</v>
      </c>
      <c r="C466" s="208" t="s">
        <v>390</v>
      </c>
      <c r="D466" s="185" t="s">
        <v>207</v>
      </c>
      <c r="E466" s="237" t="s">
        <v>871</v>
      </c>
      <c r="F466" s="210">
        <v>-41743.449999999997</v>
      </c>
      <c r="G466" s="210">
        <v>-41189.11</v>
      </c>
      <c r="H466" s="210">
        <v>-43335.9</v>
      </c>
      <c r="I466" s="210">
        <v>-41907.46</v>
      </c>
      <c r="J466" s="210">
        <v>-40455.26</v>
      </c>
      <c r="K466" s="210">
        <v>-39832.870000000003</v>
      </c>
      <c r="L466" s="210">
        <v>-40416.559999999998</v>
      </c>
      <c r="M466" s="210">
        <v>-40244.720000000001</v>
      </c>
      <c r="N466" s="210">
        <v>-39599.43</v>
      </c>
      <c r="O466" s="210">
        <v>-40925.279999999999</v>
      </c>
      <c r="P466" s="210">
        <v>-44430.38</v>
      </c>
      <c r="Q466" s="210">
        <v>-47685.16</v>
      </c>
      <c r="R466" s="210">
        <v>-48875.44</v>
      </c>
      <c r="S466" s="211">
        <f t="shared" si="117"/>
        <v>-42110.964583333334</v>
      </c>
      <c r="T466" s="188"/>
      <c r="U466" s="214"/>
      <c r="V466" s="214">
        <f t="shared" si="121"/>
        <v>-42110.964583333334</v>
      </c>
      <c r="W466" s="214"/>
      <c r="X466" s="216"/>
      <c r="Y466" s="214"/>
      <c r="Z466" s="214"/>
      <c r="AA466" s="214"/>
      <c r="AB466" s="214"/>
      <c r="AC466" s="217"/>
      <c r="AD466" s="266">
        <f t="shared" si="122"/>
        <v>-42110.964583333334</v>
      </c>
      <c r="AE466" s="217"/>
      <c r="AF466" s="215">
        <f t="shared" si="123"/>
        <v>0</v>
      </c>
    </row>
    <row r="467" spans="1:32">
      <c r="A467" s="325">
        <f t="shared" si="124"/>
        <v>454</v>
      </c>
      <c r="B467" s="208" t="s">
        <v>522</v>
      </c>
      <c r="C467" s="208" t="s">
        <v>390</v>
      </c>
      <c r="D467" s="185" t="s">
        <v>256</v>
      </c>
      <c r="E467" s="237" t="s">
        <v>872</v>
      </c>
      <c r="F467" s="210">
        <v>403227.42</v>
      </c>
      <c r="G467" s="210">
        <v>403227.42</v>
      </c>
      <c r="H467" s="210">
        <v>421176.51</v>
      </c>
      <c r="I467" s="210">
        <v>446665.36</v>
      </c>
      <c r="J467" s="210">
        <v>454844.82</v>
      </c>
      <c r="K467" s="210">
        <v>456803.74</v>
      </c>
      <c r="L467" s="210">
        <v>465018.63</v>
      </c>
      <c r="M467" s="210">
        <v>465018.63</v>
      </c>
      <c r="N467" s="210">
        <v>465018.63</v>
      </c>
      <c r="O467" s="210">
        <v>473546.58</v>
      </c>
      <c r="P467" s="210">
        <v>473546.58</v>
      </c>
      <c r="Q467" s="210">
        <v>473546.58</v>
      </c>
      <c r="R467" s="210">
        <v>473546.58</v>
      </c>
      <c r="S467" s="211">
        <f t="shared" si="117"/>
        <v>453066.70666666661</v>
      </c>
      <c r="T467" s="188"/>
      <c r="U467" s="214"/>
      <c r="V467" s="214">
        <f t="shared" si="121"/>
        <v>453066.70666666661</v>
      </c>
      <c r="W467" s="214"/>
      <c r="X467" s="216"/>
      <c r="Y467" s="214"/>
      <c r="Z467" s="214"/>
      <c r="AA467" s="214"/>
      <c r="AB467" s="214"/>
      <c r="AC467" s="217"/>
      <c r="AD467" s="266">
        <f t="shared" si="122"/>
        <v>453066.70666666661</v>
      </c>
      <c r="AE467" s="217"/>
      <c r="AF467" s="215">
        <f t="shared" si="123"/>
        <v>0</v>
      </c>
    </row>
    <row r="468" spans="1:32">
      <c r="A468" s="325">
        <f t="shared" si="124"/>
        <v>455</v>
      </c>
      <c r="B468" s="208" t="s">
        <v>524</v>
      </c>
      <c r="C468" s="208" t="s">
        <v>390</v>
      </c>
      <c r="D468" s="185" t="s">
        <v>207</v>
      </c>
      <c r="E468" s="237" t="s">
        <v>871</v>
      </c>
      <c r="F468" s="210">
        <v>-679958.24</v>
      </c>
      <c r="G468" s="210">
        <v>-649386.93999999994</v>
      </c>
      <c r="H468" s="210">
        <v>-657967.30000000005</v>
      </c>
      <c r="I468" s="210">
        <v>-637058.73</v>
      </c>
      <c r="J468" s="210">
        <v>-581935.12</v>
      </c>
      <c r="K468" s="210">
        <v>-523095.22</v>
      </c>
      <c r="L468" s="210">
        <v>-485005.71</v>
      </c>
      <c r="M468" s="210">
        <v>-469403.86</v>
      </c>
      <c r="N468" s="210">
        <v>-470756.34</v>
      </c>
      <c r="O468" s="210">
        <v>-520349.3</v>
      </c>
      <c r="P468" s="210">
        <v>-547799.32999999996</v>
      </c>
      <c r="Q468" s="210">
        <v>-510360.2</v>
      </c>
      <c r="R468" s="210">
        <v>-525935.19999999995</v>
      </c>
      <c r="S468" s="211">
        <f t="shared" si="117"/>
        <v>-554672.06416666659</v>
      </c>
      <c r="T468" s="188"/>
      <c r="U468" s="214"/>
      <c r="V468" s="214">
        <f t="shared" si="121"/>
        <v>-554672.06416666659</v>
      </c>
      <c r="W468" s="214"/>
      <c r="X468" s="216"/>
      <c r="Y468" s="214"/>
      <c r="Z468" s="214"/>
      <c r="AA468" s="214"/>
      <c r="AB468" s="214"/>
      <c r="AC468" s="217"/>
      <c r="AD468" s="266">
        <f t="shared" si="122"/>
        <v>-554672.06416666659</v>
      </c>
      <c r="AE468" s="217"/>
      <c r="AF468" s="215">
        <f t="shared" si="123"/>
        <v>0</v>
      </c>
    </row>
    <row r="469" spans="1:32">
      <c r="A469" s="325">
        <f t="shared" si="124"/>
        <v>456</v>
      </c>
      <c r="B469" s="208" t="s">
        <v>494</v>
      </c>
      <c r="C469" s="208" t="s">
        <v>390</v>
      </c>
      <c r="D469" s="185" t="s">
        <v>873</v>
      </c>
      <c r="E469" s="237" t="s">
        <v>874</v>
      </c>
      <c r="F469" s="210">
        <v>-47530.65</v>
      </c>
      <c r="G469" s="210">
        <v>-43579.95</v>
      </c>
      <c r="H469" s="210">
        <v>-43550.84</v>
      </c>
      <c r="I469" s="210">
        <v>-49183.12</v>
      </c>
      <c r="J469" s="210">
        <v>-25951.200000000001</v>
      </c>
      <c r="K469" s="210">
        <v>-28529.41</v>
      </c>
      <c r="L469" s="210">
        <v>-32888.54</v>
      </c>
      <c r="M469" s="210">
        <v>-30804.94</v>
      </c>
      <c r="N469" s="210">
        <v>-52826.58</v>
      </c>
      <c r="O469" s="210">
        <v>-51930.46</v>
      </c>
      <c r="P469" s="210">
        <v>-59332.13</v>
      </c>
      <c r="Q469" s="210">
        <v>-37855.919999999998</v>
      </c>
      <c r="R469" s="210">
        <v>-57073.15</v>
      </c>
      <c r="S469" s="211">
        <f t="shared" si="117"/>
        <v>-42394.582500000004</v>
      </c>
      <c r="T469" s="188"/>
      <c r="U469" s="214"/>
      <c r="V469" s="214">
        <f t="shared" si="121"/>
        <v>-42394.582500000004</v>
      </c>
      <c r="W469" s="214"/>
      <c r="X469" s="216"/>
      <c r="Y469" s="214"/>
      <c r="Z469" s="214"/>
      <c r="AA469" s="214"/>
      <c r="AB469" s="214"/>
      <c r="AC469" s="217"/>
      <c r="AD469" s="266">
        <f t="shared" si="122"/>
        <v>-42394.582500000004</v>
      </c>
      <c r="AE469" s="217"/>
      <c r="AF469" s="215">
        <f t="shared" si="123"/>
        <v>0</v>
      </c>
    </row>
    <row r="470" spans="1:32">
      <c r="A470" s="325">
        <f t="shared" si="124"/>
        <v>457</v>
      </c>
      <c r="B470" s="208" t="s">
        <v>494</v>
      </c>
      <c r="C470" s="208" t="s">
        <v>390</v>
      </c>
      <c r="D470" s="185" t="s">
        <v>875</v>
      </c>
      <c r="E470" s="237" t="s">
        <v>876</v>
      </c>
      <c r="F470" s="210">
        <v>-1192988.49</v>
      </c>
      <c r="G470" s="210">
        <v>-1366295.6</v>
      </c>
      <c r="H470" s="210">
        <v>-429490.29</v>
      </c>
      <c r="I470" s="210">
        <v>-595602.67000000004</v>
      </c>
      <c r="J470" s="210">
        <v>-756113.45</v>
      </c>
      <c r="K470" s="210">
        <v>-915178.83</v>
      </c>
      <c r="L470" s="210">
        <v>-1065159.8899999999</v>
      </c>
      <c r="M470" s="210">
        <v>-1218225.3899999999</v>
      </c>
      <c r="N470" s="210">
        <v>-559619.32999999996</v>
      </c>
      <c r="O470" s="210">
        <v>-709835.13</v>
      </c>
      <c r="P470" s="210">
        <v>-886037.76</v>
      </c>
      <c r="Q470" s="210">
        <v>-1055260.47</v>
      </c>
      <c r="R470" s="210">
        <v>-1208196.57</v>
      </c>
      <c r="S470" s="211">
        <f t="shared" si="117"/>
        <v>-896450.94499999995</v>
      </c>
      <c r="T470" s="188"/>
      <c r="U470" s="214"/>
      <c r="V470" s="214">
        <f t="shared" si="121"/>
        <v>-896450.94499999995</v>
      </c>
      <c r="W470" s="214"/>
      <c r="X470" s="216"/>
      <c r="Y470" s="214"/>
      <c r="Z470" s="214"/>
      <c r="AA470" s="214"/>
      <c r="AB470" s="214"/>
      <c r="AC470" s="217"/>
      <c r="AD470" s="266">
        <f t="shared" si="122"/>
        <v>-896450.94499999995</v>
      </c>
      <c r="AE470" s="217"/>
      <c r="AF470" s="215">
        <f t="shared" si="123"/>
        <v>0</v>
      </c>
    </row>
    <row r="471" spans="1:32">
      <c r="A471" s="325">
        <f t="shared" si="124"/>
        <v>458</v>
      </c>
      <c r="B471" s="208" t="s">
        <v>494</v>
      </c>
      <c r="C471" s="208" t="s">
        <v>390</v>
      </c>
      <c r="D471" s="185" t="s">
        <v>877</v>
      </c>
      <c r="E471" s="237" t="s">
        <v>878</v>
      </c>
      <c r="F471" s="210">
        <v>-166761</v>
      </c>
      <c r="G471" s="210">
        <v>-166761</v>
      </c>
      <c r="H471" s="210">
        <v>0</v>
      </c>
      <c r="I471" s="210">
        <v>0</v>
      </c>
      <c r="J471" s="210">
        <v>0</v>
      </c>
      <c r="K471" s="210">
        <v>0</v>
      </c>
      <c r="L471" s="210">
        <v>0</v>
      </c>
      <c r="M471" s="210">
        <v>0</v>
      </c>
      <c r="N471" s="210">
        <v>0</v>
      </c>
      <c r="O471" s="210">
        <v>0</v>
      </c>
      <c r="P471" s="210">
        <v>628.39</v>
      </c>
      <c r="Q471" s="210">
        <v>628.39</v>
      </c>
      <c r="R471" s="210">
        <v>628.39</v>
      </c>
      <c r="S471" s="211">
        <f t="shared" si="117"/>
        <v>-20714.210416666665</v>
      </c>
      <c r="T471" s="188"/>
      <c r="U471" s="214"/>
      <c r="V471" s="214">
        <f t="shared" si="121"/>
        <v>-20714.210416666665</v>
      </c>
      <c r="W471" s="214"/>
      <c r="X471" s="216"/>
      <c r="Y471" s="214"/>
      <c r="Z471" s="214"/>
      <c r="AA471" s="214"/>
      <c r="AB471" s="214"/>
      <c r="AC471" s="217"/>
      <c r="AD471" s="266">
        <f t="shared" si="122"/>
        <v>-20714.210416666665</v>
      </c>
      <c r="AE471" s="217"/>
      <c r="AF471" s="215">
        <f t="shared" si="123"/>
        <v>0</v>
      </c>
    </row>
    <row r="472" spans="1:32">
      <c r="A472" s="325">
        <f t="shared" si="124"/>
        <v>459</v>
      </c>
      <c r="B472" s="208" t="s">
        <v>494</v>
      </c>
      <c r="C472" s="208" t="s">
        <v>393</v>
      </c>
      <c r="D472" s="185" t="s">
        <v>222</v>
      </c>
      <c r="E472" s="237" t="s">
        <v>394</v>
      </c>
      <c r="F472" s="210">
        <v>-400000</v>
      </c>
      <c r="G472" s="210">
        <v>-379517.67</v>
      </c>
      <c r="H472" s="210">
        <v>-379517.67</v>
      </c>
      <c r="I472" s="210">
        <v>-379517.67</v>
      </c>
      <c r="J472" s="210">
        <v>-379517.67</v>
      </c>
      <c r="K472" s="210">
        <v>-379517.67</v>
      </c>
      <c r="L472" s="210">
        <v>-379517.67</v>
      </c>
      <c r="M472" s="210">
        <v>-379517.67</v>
      </c>
      <c r="N472" s="210">
        <v>-379517.67</v>
      </c>
      <c r="O472" s="210">
        <v>-379517.67</v>
      </c>
      <c r="P472" s="210">
        <v>-379517.67</v>
      </c>
      <c r="Q472" s="210">
        <v>-379517.67</v>
      </c>
      <c r="R472" s="210">
        <v>-379517.67</v>
      </c>
      <c r="S472" s="211">
        <f t="shared" si="117"/>
        <v>-380371.10041666665</v>
      </c>
      <c r="T472" s="188"/>
      <c r="U472" s="214"/>
      <c r="V472" s="214">
        <f t="shared" si="121"/>
        <v>-380371.10041666665</v>
      </c>
      <c r="W472" s="214"/>
      <c r="X472" s="216"/>
      <c r="Y472" s="214"/>
      <c r="Z472" s="214"/>
      <c r="AA472" s="214"/>
      <c r="AB472" s="214"/>
      <c r="AC472" s="217"/>
      <c r="AD472" s="266">
        <f t="shared" si="122"/>
        <v>-380371.10041666665</v>
      </c>
      <c r="AE472" s="217"/>
      <c r="AF472" s="215">
        <f t="shared" si="123"/>
        <v>0</v>
      </c>
    </row>
    <row r="473" spans="1:32">
      <c r="A473" s="325">
        <f t="shared" si="124"/>
        <v>460</v>
      </c>
      <c r="B473" s="208" t="s">
        <v>524</v>
      </c>
      <c r="C473" s="208" t="s">
        <v>393</v>
      </c>
      <c r="D473" s="185" t="s">
        <v>222</v>
      </c>
      <c r="E473" s="237" t="s">
        <v>394</v>
      </c>
      <c r="F473" s="210">
        <v>0</v>
      </c>
      <c r="G473" s="210">
        <v>0</v>
      </c>
      <c r="H473" s="210">
        <v>0</v>
      </c>
      <c r="I473" s="210">
        <v>0</v>
      </c>
      <c r="J473" s="210">
        <v>0</v>
      </c>
      <c r="K473" s="210">
        <v>0</v>
      </c>
      <c r="L473" s="210">
        <v>0</v>
      </c>
      <c r="M473" s="210">
        <v>0</v>
      </c>
      <c r="N473" s="210">
        <v>0</v>
      </c>
      <c r="O473" s="210">
        <v>0</v>
      </c>
      <c r="P473" s="210">
        <v>0</v>
      </c>
      <c r="Q473" s="210">
        <v>0</v>
      </c>
      <c r="R473" s="210">
        <v>0</v>
      </c>
      <c r="S473" s="211">
        <f t="shared" si="117"/>
        <v>0</v>
      </c>
      <c r="T473" s="188"/>
      <c r="U473" s="214"/>
      <c r="V473" s="214">
        <f t="shared" si="121"/>
        <v>0</v>
      </c>
      <c r="W473" s="214"/>
      <c r="X473" s="216"/>
      <c r="Y473" s="214"/>
      <c r="Z473" s="214"/>
      <c r="AA473" s="214"/>
      <c r="AB473" s="214"/>
      <c r="AC473" s="217"/>
      <c r="AD473" s="266">
        <f t="shared" si="122"/>
        <v>0</v>
      </c>
      <c r="AE473" s="217"/>
      <c r="AF473" s="215">
        <f t="shared" si="123"/>
        <v>0</v>
      </c>
    </row>
    <row r="474" spans="1:32">
      <c r="A474" s="325">
        <f t="shared" si="124"/>
        <v>461</v>
      </c>
      <c r="B474" s="208" t="s">
        <v>522</v>
      </c>
      <c r="C474" s="208" t="s">
        <v>395</v>
      </c>
      <c r="D474" s="208" t="s">
        <v>207</v>
      </c>
      <c r="E474" s="237" t="s">
        <v>396</v>
      </c>
      <c r="F474" s="210">
        <v>0</v>
      </c>
      <c r="G474" s="210">
        <v>0</v>
      </c>
      <c r="H474" s="210">
        <v>0</v>
      </c>
      <c r="I474" s="210">
        <v>0</v>
      </c>
      <c r="J474" s="210">
        <v>0</v>
      </c>
      <c r="K474" s="210">
        <v>0</v>
      </c>
      <c r="L474" s="210">
        <v>0</v>
      </c>
      <c r="M474" s="210">
        <v>0</v>
      </c>
      <c r="N474" s="210">
        <v>0</v>
      </c>
      <c r="O474" s="210">
        <v>0</v>
      </c>
      <c r="P474" s="210">
        <v>0</v>
      </c>
      <c r="Q474" s="210">
        <v>0</v>
      </c>
      <c r="R474" s="210">
        <v>0</v>
      </c>
      <c r="S474" s="211">
        <f t="shared" si="117"/>
        <v>0</v>
      </c>
      <c r="T474" s="188"/>
      <c r="U474" s="214"/>
      <c r="V474" s="214">
        <f t="shared" si="121"/>
        <v>0</v>
      </c>
      <c r="W474" s="214"/>
      <c r="X474" s="216"/>
      <c r="Y474" s="214"/>
      <c r="Z474" s="214"/>
      <c r="AA474" s="214"/>
      <c r="AB474" s="214"/>
      <c r="AC474" s="217"/>
      <c r="AD474" s="266">
        <f t="shared" si="122"/>
        <v>0</v>
      </c>
      <c r="AE474" s="217"/>
      <c r="AF474" s="215">
        <f t="shared" si="123"/>
        <v>0</v>
      </c>
    </row>
    <row r="475" spans="1:32">
      <c r="A475" s="325">
        <f t="shared" si="124"/>
        <v>462</v>
      </c>
      <c r="B475" s="208" t="s">
        <v>494</v>
      </c>
      <c r="C475" s="208" t="s">
        <v>395</v>
      </c>
      <c r="D475" s="208" t="s">
        <v>256</v>
      </c>
      <c r="E475" s="237" t="s">
        <v>397</v>
      </c>
      <c r="F475" s="210">
        <v>-48270</v>
      </c>
      <c r="G475" s="210">
        <v>-48270</v>
      </c>
      <c r="H475" s="210">
        <v>-48270</v>
      </c>
      <c r="I475" s="210">
        <v>-24135</v>
      </c>
      <c r="J475" s="210">
        <v>-24135</v>
      </c>
      <c r="K475" s="210">
        <v>-24135</v>
      </c>
      <c r="L475" s="210">
        <v>-24135</v>
      </c>
      <c r="M475" s="210">
        <v>-24135</v>
      </c>
      <c r="N475" s="210">
        <v>-24135</v>
      </c>
      <c r="O475" s="210">
        <v>-48270</v>
      </c>
      <c r="P475" s="210">
        <v>-24135</v>
      </c>
      <c r="Q475" s="210">
        <v>-24135</v>
      </c>
      <c r="R475" s="210">
        <v>-24135</v>
      </c>
      <c r="S475" s="211">
        <f t="shared" si="117"/>
        <v>-31174.375</v>
      </c>
      <c r="T475" s="188"/>
      <c r="U475" s="214"/>
      <c r="V475" s="214">
        <f t="shared" si="121"/>
        <v>-31174.375</v>
      </c>
      <c r="W475" s="214"/>
      <c r="X475" s="216"/>
      <c r="Y475" s="214"/>
      <c r="Z475" s="214"/>
      <c r="AA475" s="214"/>
      <c r="AB475" s="214"/>
      <c r="AC475" s="217"/>
      <c r="AD475" s="266">
        <f t="shared" si="122"/>
        <v>-31174.375</v>
      </c>
      <c r="AE475" s="217"/>
      <c r="AF475" s="215">
        <f t="shared" si="123"/>
        <v>0</v>
      </c>
    </row>
    <row r="476" spans="1:32">
      <c r="A476" s="325">
        <f t="shared" si="124"/>
        <v>463</v>
      </c>
      <c r="B476" s="208" t="s">
        <v>522</v>
      </c>
      <c r="C476" s="208" t="s">
        <v>398</v>
      </c>
      <c r="D476" s="208" t="s">
        <v>127</v>
      </c>
      <c r="E476" s="237" t="s">
        <v>879</v>
      </c>
      <c r="F476" s="210">
        <v>0</v>
      </c>
      <c r="G476" s="210">
        <v>-249016.3</v>
      </c>
      <c r="H476" s="210">
        <v>-450949.83</v>
      </c>
      <c r="I476" s="210">
        <v>-621635.15</v>
      </c>
      <c r="J476" s="210">
        <v>-740311.19</v>
      </c>
      <c r="K476" s="210">
        <v>-821857.22</v>
      </c>
      <c r="L476" s="210">
        <v>-876559.9</v>
      </c>
      <c r="M476" s="210">
        <v>-1060867.32</v>
      </c>
      <c r="N476" s="210">
        <v>-1113807.72</v>
      </c>
      <c r="O476" s="210">
        <v>-1180527.78</v>
      </c>
      <c r="P476" s="210">
        <v>-1310366.54</v>
      </c>
      <c r="Q476" s="210">
        <v>-1529920.87</v>
      </c>
      <c r="R476" s="210">
        <v>-1558019.97</v>
      </c>
      <c r="S476" s="211">
        <f t="shared" si="117"/>
        <v>-894569.15041666664</v>
      </c>
      <c r="T476" s="188"/>
      <c r="U476" s="214"/>
      <c r="V476" s="214">
        <f t="shared" si="121"/>
        <v>-894569.15041666664</v>
      </c>
      <c r="W476" s="214"/>
      <c r="X476" s="216"/>
      <c r="Y476" s="214"/>
      <c r="Z476" s="214"/>
      <c r="AA476" s="214"/>
      <c r="AB476" s="214"/>
      <c r="AC476" s="217"/>
      <c r="AD476" s="266">
        <f t="shared" si="122"/>
        <v>-894569.15041666664</v>
      </c>
      <c r="AE476" s="217"/>
      <c r="AF476" s="215">
        <f t="shared" si="123"/>
        <v>0</v>
      </c>
    </row>
    <row r="477" spans="1:32">
      <c r="A477" s="325">
        <f t="shared" si="124"/>
        <v>464</v>
      </c>
      <c r="B477" s="208" t="s">
        <v>524</v>
      </c>
      <c r="C477" s="208" t="s">
        <v>398</v>
      </c>
      <c r="D477" s="208" t="s">
        <v>127</v>
      </c>
      <c r="E477" s="237" t="s">
        <v>879</v>
      </c>
      <c r="F477" s="210">
        <v>0</v>
      </c>
      <c r="G477" s="210">
        <v>0</v>
      </c>
      <c r="H477" s="210">
        <v>0</v>
      </c>
      <c r="I477" s="210">
        <v>0</v>
      </c>
      <c r="J477" s="210">
        <v>0</v>
      </c>
      <c r="K477" s="210">
        <v>-1024987.67</v>
      </c>
      <c r="L477" s="210">
        <v>-2562445.35</v>
      </c>
      <c r="M477" s="210">
        <v>-2823417.12</v>
      </c>
      <c r="N477" s="210">
        <v>0</v>
      </c>
      <c r="O477" s="210">
        <v>0</v>
      </c>
      <c r="P477" s="210">
        <v>0</v>
      </c>
      <c r="Q477" s="210">
        <v>0</v>
      </c>
      <c r="R477" s="210">
        <v>0</v>
      </c>
      <c r="S477" s="211">
        <f t="shared" si="117"/>
        <v>-534237.51166666672</v>
      </c>
      <c r="T477" s="188"/>
      <c r="U477" s="214"/>
      <c r="V477" s="214">
        <f t="shared" si="121"/>
        <v>-534237.51166666672</v>
      </c>
      <c r="W477" s="214"/>
      <c r="X477" s="216"/>
      <c r="Y477" s="214"/>
      <c r="Z477" s="214"/>
      <c r="AA477" s="214"/>
      <c r="AB477" s="214"/>
      <c r="AC477" s="217"/>
      <c r="AD477" s="266">
        <f t="shared" si="122"/>
        <v>-534237.51166666672</v>
      </c>
      <c r="AE477" s="217"/>
      <c r="AF477" s="215">
        <f t="shared" si="123"/>
        <v>0</v>
      </c>
    </row>
    <row r="478" spans="1:32">
      <c r="A478" s="325">
        <f t="shared" si="124"/>
        <v>465</v>
      </c>
      <c r="B478" s="208" t="s">
        <v>522</v>
      </c>
      <c r="C478" s="208" t="s">
        <v>399</v>
      </c>
      <c r="D478" s="185" t="s">
        <v>880</v>
      </c>
      <c r="E478" s="237" t="s">
        <v>881</v>
      </c>
      <c r="F478" s="210">
        <v>337685.11</v>
      </c>
      <c r="G478" s="210">
        <v>912302.41</v>
      </c>
      <c r="H478" s="210">
        <v>1078706.5900000001</v>
      </c>
      <c r="I478" s="210">
        <v>748237.59</v>
      </c>
      <c r="J478" s="210">
        <v>515166.04</v>
      </c>
      <c r="K478" s="210">
        <v>250391.87</v>
      </c>
      <c r="L478" s="210">
        <v>-1105.5199999998999</v>
      </c>
      <c r="M478" s="210">
        <v>-169673.67</v>
      </c>
      <c r="N478" s="210">
        <v>-157659.34</v>
      </c>
      <c r="O478" s="210">
        <v>-413495.63</v>
      </c>
      <c r="P478" s="210">
        <v>-554613.27</v>
      </c>
      <c r="Q478" s="210">
        <v>968161.04</v>
      </c>
      <c r="R478" s="210">
        <v>3704804.32</v>
      </c>
      <c r="S478" s="211">
        <f t="shared" si="117"/>
        <v>433138.56875000003</v>
      </c>
      <c r="T478" s="188"/>
      <c r="U478" s="214"/>
      <c r="V478" s="279"/>
      <c r="W478" s="214"/>
      <c r="X478" s="214">
        <f>+S478</f>
        <v>433138.56875000003</v>
      </c>
      <c r="Y478" s="214"/>
      <c r="Z478" s="214"/>
      <c r="AA478" s="214"/>
      <c r="AB478" s="266">
        <f>+X478</f>
        <v>433138.56875000003</v>
      </c>
      <c r="AC478" s="217"/>
      <c r="AD478" s="279"/>
      <c r="AE478" s="217"/>
      <c r="AF478" s="215">
        <f t="shared" si="123"/>
        <v>0</v>
      </c>
    </row>
    <row r="479" spans="1:32">
      <c r="A479" s="325">
        <f t="shared" si="124"/>
        <v>466</v>
      </c>
      <c r="B479" s="208" t="s">
        <v>522</v>
      </c>
      <c r="C479" s="208" t="s">
        <v>399</v>
      </c>
      <c r="D479" s="208" t="s">
        <v>882</v>
      </c>
      <c r="E479" s="237" t="s">
        <v>883</v>
      </c>
      <c r="F479" s="210">
        <v>-1361798.66</v>
      </c>
      <c r="G479" s="210">
        <v>-2254482.94</v>
      </c>
      <c r="H479" s="210">
        <v>-2961451.38</v>
      </c>
      <c r="I479" s="210">
        <v>-3423434.88</v>
      </c>
      <c r="J479" s="210">
        <v>-3371596.26</v>
      </c>
      <c r="K479" s="210">
        <v>-3239659.11</v>
      </c>
      <c r="L479" s="210">
        <v>-3042773.38</v>
      </c>
      <c r="M479" s="210">
        <v>-2742326.01</v>
      </c>
      <c r="N479" s="210">
        <v>-2299616.7799999998</v>
      </c>
      <c r="O479" s="210">
        <v>-2138421.85</v>
      </c>
      <c r="P479" s="210">
        <v>-2487346.0299999998</v>
      </c>
      <c r="Q479" s="210">
        <v>66550.100000000093</v>
      </c>
      <c r="R479" s="210">
        <v>-1108593.69</v>
      </c>
      <c r="S479" s="211">
        <f t="shared" si="117"/>
        <v>-2427479.5579166668</v>
      </c>
      <c r="T479" s="185"/>
      <c r="U479" s="214"/>
      <c r="V479" s="214"/>
      <c r="W479" s="214"/>
      <c r="X479" s="216">
        <f>+S479</f>
        <v>-2427479.5579166668</v>
      </c>
      <c r="Y479" s="214"/>
      <c r="Z479" s="214"/>
      <c r="AA479" s="214"/>
      <c r="AB479" s="214">
        <f t="shared" ref="AB479:AB483" si="125">+X479</f>
        <v>-2427479.5579166668</v>
      </c>
      <c r="AC479" s="217"/>
      <c r="AD479" s="266">
        <f t="shared" si="122"/>
        <v>0</v>
      </c>
      <c r="AE479" s="217"/>
      <c r="AF479" s="215">
        <f t="shared" si="123"/>
        <v>0</v>
      </c>
    </row>
    <row r="480" spans="1:32">
      <c r="A480" s="325">
        <f t="shared" si="124"/>
        <v>467</v>
      </c>
      <c r="B480" s="208" t="s">
        <v>522</v>
      </c>
      <c r="C480" s="208" t="s">
        <v>399</v>
      </c>
      <c r="D480" s="208" t="s">
        <v>884</v>
      </c>
      <c r="E480" s="237" t="s">
        <v>400</v>
      </c>
      <c r="F480" s="210">
        <v>0</v>
      </c>
      <c r="G480" s="210">
        <v>0</v>
      </c>
      <c r="H480" s="210">
        <v>0</v>
      </c>
      <c r="I480" s="210">
        <v>0</v>
      </c>
      <c r="J480" s="210">
        <v>0</v>
      </c>
      <c r="K480" s="210">
        <v>0</v>
      </c>
      <c r="L480" s="210">
        <v>0</v>
      </c>
      <c r="M480" s="210">
        <v>0</v>
      </c>
      <c r="N480" s="210">
        <v>0</v>
      </c>
      <c r="O480" s="210">
        <v>0</v>
      </c>
      <c r="P480" s="210">
        <v>0</v>
      </c>
      <c r="Q480" s="210">
        <v>0</v>
      </c>
      <c r="R480" s="210">
        <v>0</v>
      </c>
      <c r="S480" s="211">
        <f t="shared" si="117"/>
        <v>0</v>
      </c>
      <c r="T480" s="185"/>
      <c r="U480" s="214"/>
      <c r="V480" s="214"/>
      <c r="W480" s="214"/>
      <c r="X480" s="216">
        <f t="shared" ref="X480:X492" si="126">+S480</f>
        <v>0</v>
      </c>
      <c r="Y480" s="214"/>
      <c r="Z480" s="214"/>
      <c r="AA480" s="214"/>
      <c r="AB480" s="214">
        <f t="shared" si="125"/>
        <v>0</v>
      </c>
      <c r="AC480" s="217"/>
      <c r="AD480" s="266">
        <f t="shared" si="122"/>
        <v>0</v>
      </c>
      <c r="AE480" s="217"/>
      <c r="AF480" s="215">
        <f t="shared" si="123"/>
        <v>0</v>
      </c>
    </row>
    <row r="481" spans="1:32">
      <c r="A481" s="325">
        <f t="shared" si="124"/>
        <v>468</v>
      </c>
      <c r="B481" s="208" t="s">
        <v>522</v>
      </c>
      <c r="C481" s="208" t="s">
        <v>399</v>
      </c>
      <c r="D481" s="208" t="s">
        <v>885</v>
      </c>
      <c r="E481" s="237" t="s">
        <v>886</v>
      </c>
      <c r="F481" s="210">
        <v>-1016276.3</v>
      </c>
      <c r="G481" s="210">
        <v>-739755.6</v>
      </c>
      <c r="H481" s="210">
        <v>-551534.93000000005</v>
      </c>
      <c r="I481" s="210">
        <v>-321162.83</v>
      </c>
      <c r="J481" s="210">
        <v>-164656.32999999999</v>
      </c>
      <c r="K481" s="210">
        <v>-65410.780000000101</v>
      </c>
      <c r="L481" s="210">
        <v>-8323.2700000000696</v>
      </c>
      <c r="M481" s="210">
        <v>37913.369999999901</v>
      </c>
      <c r="N481" s="210">
        <v>80622.809999999896</v>
      </c>
      <c r="O481" s="210">
        <v>124944.61</v>
      </c>
      <c r="P481" s="210">
        <v>206024.81</v>
      </c>
      <c r="Q481" s="210">
        <v>-2758873.65</v>
      </c>
      <c r="R481" s="210">
        <v>-2335027.88</v>
      </c>
      <c r="S481" s="211">
        <f t="shared" si="117"/>
        <v>-486321.99</v>
      </c>
      <c r="T481" s="185"/>
      <c r="U481" s="214"/>
      <c r="V481" s="214"/>
      <c r="W481" s="214"/>
      <c r="X481" s="216">
        <f t="shared" si="126"/>
        <v>-486321.99</v>
      </c>
      <c r="Y481" s="214"/>
      <c r="Z481" s="214"/>
      <c r="AA481" s="214"/>
      <c r="AB481" s="214">
        <f t="shared" si="125"/>
        <v>-486321.99</v>
      </c>
      <c r="AC481" s="217"/>
      <c r="AD481" s="266">
        <f t="shared" si="122"/>
        <v>0</v>
      </c>
      <c r="AE481" s="217"/>
      <c r="AF481" s="215">
        <f t="shared" si="123"/>
        <v>0</v>
      </c>
    </row>
    <row r="482" spans="1:32">
      <c r="A482" s="325">
        <f t="shared" si="124"/>
        <v>469</v>
      </c>
      <c r="B482" s="208" t="s">
        <v>522</v>
      </c>
      <c r="C482" s="208" t="s">
        <v>399</v>
      </c>
      <c r="D482" s="208" t="s">
        <v>887</v>
      </c>
      <c r="E482" s="237" t="s">
        <v>888</v>
      </c>
      <c r="F482" s="210">
        <v>866372.03</v>
      </c>
      <c r="G482" s="210">
        <v>638800.75</v>
      </c>
      <c r="H482" s="210">
        <v>705179.24</v>
      </c>
      <c r="I482" s="210">
        <v>499741.13</v>
      </c>
      <c r="J482" s="210">
        <v>333592.8</v>
      </c>
      <c r="K482" s="210">
        <v>166798.72</v>
      </c>
      <c r="L482" s="210">
        <v>148101.29</v>
      </c>
      <c r="M482" s="210">
        <v>137527.70000000001</v>
      </c>
      <c r="N482" s="210">
        <v>64172.160000000098</v>
      </c>
      <c r="O482" s="210">
        <v>122319.91</v>
      </c>
      <c r="P482" s="210">
        <v>289325.53999999998</v>
      </c>
      <c r="Q482" s="210">
        <v>276435.09000000003</v>
      </c>
      <c r="R482" s="210">
        <v>332004.03999999998</v>
      </c>
      <c r="S482" s="211">
        <f t="shared" si="117"/>
        <v>331765.19708333339</v>
      </c>
      <c r="T482" s="185"/>
      <c r="U482" s="214"/>
      <c r="V482" s="214"/>
      <c r="W482" s="214"/>
      <c r="X482" s="216">
        <f t="shared" si="126"/>
        <v>331765.19708333339</v>
      </c>
      <c r="Y482" s="214"/>
      <c r="Z482" s="214"/>
      <c r="AA482" s="214"/>
      <c r="AB482" s="214">
        <f t="shared" si="125"/>
        <v>331765.19708333339</v>
      </c>
      <c r="AC482" s="217"/>
      <c r="AD482" s="266">
        <f t="shared" si="122"/>
        <v>0</v>
      </c>
      <c r="AE482" s="217"/>
      <c r="AF482" s="215">
        <f t="shared" si="123"/>
        <v>0</v>
      </c>
    </row>
    <row r="483" spans="1:32">
      <c r="A483" s="325">
        <f t="shared" si="124"/>
        <v>470</v>
      </c>
      <c r="B483" s="208" t="s">
        <v>889</v>
      </c>
      <c r="C483" s="208" t="s">
        <v>399</v>
      </c>
      <c r="D483" s="208" t="s">
        <v>222</v>
      </c>
      <c r="E483" s="237" t="s">
        <v>400</v>
      </c>
      <c r="F483" s="210">
        <v>0</v>
      </c>
      <c r="G483" s="210">
        <v>0</v>
      </c>
      <c r="H483" s="210">
        <v>0</v>
      </c>
      <c r="I483" s="210">
        <v>0</v>
      </c>
      <c r="J483" s="210">
        <v>0</v>
      </c>
      <c r="K483" s="210">
        <v>0</v>
      </c>
      <c r="L483" s="210">
        <v>0</v>
      </c>
      <c r="M483" s="210">
        <v>0</v>
      </c>
      <c r="N483" s="210">
        <v>0</v>
      </c>
      <c r="O483" s="210">
        <v>0</v>
      </c>
      <c r="P483" s="210">
        <v>0</v>
      </c>
      <c r="Q483" s="210">
        <v>0</v>
      </c>
      <c r="R483" s="210">
        <v>-593186.79</v>
      </c>
      <c r="S483" s="211">
        <f t="shared" si="117"/>
        <v>-24716.116250000003</v>
      </c>
      <c r="T483" s="185"/>
      <c r="U483" s="214"/>
      <c r="V483" s="214"/>
      <c r="W483" s="214"/>
      <c r="X483" s="216">
        <f t="shared" si="126"/>
        <v>-24716.116250000003</v>
      </c>
      <c r="Y483" s="214"/>
      <c r="Z483" s="214"/>
      <c r="AA483" s="214"/>
      <c r="AB483" s="214">
        <f t="shared" si="125"/>
        <v>-24716.116250000003</v>
      </c>
      <c r="AC483" s="217"/>
      <c r="AD483" s="266">
        <f t="shared" si="122"/>
        <v>0</v>
      </c>
      <c r="AE483" s="217"/>
      <c r="AF483" s="215">
        <f t="shared" si="123"/>
        <v>0</v>
      </c>
    </row>
    <row r="484" spans="1:32">
      <c r="A484" s="325">
        <f t="shared" si="124"/>
        <v>471</v>
      </c>
      <c r="B484" s="208" t="s">
        <v>524</v>
      </c>
      <c r="C484" s="208" t="s">
        <v>399</v>
      </c>
      <c r="D484" s="208" t="s">
        <v>222</v>
      </c>
      <c r="E484" s="237" t="s">
        <v>890</v>
      </c>
      <c r="F484" s="210">
        <v>-11596330.1</v>
      </c>
      <c r="G484" s="210">
        <v>-7748798.7199999997</v>
      </c>
      <c r="H484" s="210">
        <v>-4221637.78</v>
      </c>
      <c r="I484" s="210">
        <v>-1021757.96</v>
      </c>
      <c r="J484" s="210">
        <v>4.65661287307739E-10</v>
      </c>
      <c r="K484" s="210">
        <v>-122870.05</v>
      </c>
      <c r="L484" s="210">
        <v>-1144930</v>
      </c>
      <c r="M484" s="210">
        <v>-2804968.14</v>
      </c>
      <c r="N484" s="210">
        <v>-5871938.7599999998</v>
      </c>
      <c r="O484" s="210">
        <v>-6859993.6600000001</v>
      </c>
      <c r="P484" s="210">
        <v>-7376195.8399999999</v>
      </c>
      <c r="Q484" s="210">
        <v>-17507602.550000001</v>
      </c>
      <c r="R484" s="210">
        <v>-40887966.869999997</v>
      </c>
      <c r="S484" s="211">
        <f t="shared" si="117"/>
        <v>-6743570.1620833343</v>
      </c>
      <c r="T484" s="185"/>
      <c r="U484" s="214"/>
      <c r="V484" s="214"/>
      <c r="W484" s="214"/>
      <c r="X484" s="216">
        <f t="shared" si="126"/>
        <v>-6743570.1620833343</v>
      </c>
      <c r="Y484" s="214"/>
      <c r="Z484" s="214"/>
      <c r="AA484" s="214"/>
      <c r="AB484" s="214">
        <f>+X484</f>
        <v>-6743570.1620833343</v>
      </c>
      <c r="AC484" s="217"/>
      <c r="AD484" s="266">
        <f t="shared" si="122"/>
        <v>0</v>
      </c>
      <c r="AE484" s="217"/>
      <c r="AF484" s="215">
        <f t="shared" si="123"/>
        <v>0</v>
      </c>
    </row>
    <row r="485" spans="1:32">
      <c r="A485" s="325">
        <f t="shared" si="124"/>
        <v>472</v>
      </c>
      <c r="B485" s="208" t="s">
        <v>524</v>
      </c>
      <c r="C485" s="208" t="s">
        <v>399</v>
      </c>
      <c r="D485" s="208" t="s">
        <v>891</v>
      </c>
      <c r="E485" s="237" t="s">
        <v>881</v>
      </c>
      <c r="F485" s="210">
        <v>1111553.6399999999</v>
      </c>
      <c r="G485" s="210">
        <v>1767404.06</v>
      </c>
      <c r="H485" s="210">
        <v>2112541.7999999998</v>
      </c>
      <c r="I485" s="210">
        <v>1113387.8500000001</v>
      </c>
      <c r="J485" s="210">
        <v>-134333.76999999999</v>
      </c>
      <c r="K485" s="210">
        <v>-851710.67</v>
      </c>
      <c r="L485" s="210">
        <v>-1403431.98</v>
      </c>
      <c r="M485" s="210">
        <v>-1760637.68</v>
      </c>
      <c r="N485" s="210">
        <v>-1289390.9099999999</v>
      </c>
      <c r="O485" s="210">
        <v>-1875277</v>
      </c>
      <c r="P485" s="210">
        <v>-1284500.8899999999</v>
      </c>
      <c r="Q485" s="210">
        <v>11978995.550000001</v>
      </c>
      <c r="R485" s="210">
        <v>38253031.32</v>
      </c>
      <c r="S485" s="211">
        <f t="shared" si="117"/>
        <v>2337944.9033333338</v>
      </c>
      <c r="T485" s="185"/>
      <c r="U485" s="214"/>
      <c r="V485" s="214"/>
      <c r="W485" s="214"/>
      <c r="X485" s="216">
        <f t="shared" si="126"/>
        <v>2337944.9033333338</v>
      </c>
      <c r="Y485" s="214"/>
      <c r="Z485" s="214"/>
      <c r="AA485" s="214"/>
      <c r="AB485" s="214">
        <f t="shared" ref="AB485:AB489" si="127">+X485</f>
        <v>2337944.9033333338</v>
      </c>
      <c r="AC485" s="217"/>
      <c r="AD485" s="266">
        <f t="shared" si="122"/>
        <v>0</v>
      </c>
      <c r="AE485" s="217"/>
      <c r="AF485" s="215">
        <f t="shared" si="123"/>
        <v>0</v>
      </c>
    </row>
    <row r="486" spans="1:32">
      <c r="A486" s="325">
        <f t="shared" si="124"/>
        <v>473</v>
      </c>
      <c r="B486" s="208" t="s">
        <v>524</v>
      </c>
      <c r="C486" s="208" t="s">
        <v>399</v>
      </c>
      <c r="D486" s="208" t="s">
        <v>892</v>
      </c>
      <c r="E486" s="237" t="s">
        <v>883</v>
      </c>
      <c r="F486" s="210">
        <v>1725477.15</v>
      </c>
      <c r="G486" s="210">
        <v>-956758.97</v>
      </c>
      <c r="H486" s="210">
        <v>-3097239.98</v>
      </c>
      <c r="I486" s="210">
        <v>-3892210.01</v>
      </c>
      <c r="J486" s="210">
        <v>-3425732.68</v>
      </c>
      <c r="K486" s="210">
        <v>-1389520.67</v>
      </c>
      <c r="L486" s="210">
        <v>624784.85</v>
      </c>
      <c r="M486" s="210">
        <v>3004583.93</v>
      </c>
      <c r="N486" s="210">
        <v>5796006.46</v>
      </c>
      <c r="O486" s="210">
        <v>7816534.25</v>
      </c>
      <c r="P486" s="210">
        <v>8580438.8800000008</v>
      </c>
      <c r="Q486" s="210">
        <v>4203387.03</v>
      </c>
      <c r="R486" s="210">
        <v>1569192.42</v>
      </c>
      <c r="S486" s="211">
        <f t="shared" si="117"/>
        <v>1575967.3229166667</v>
      </c>
      <c r="T486" s="185"/>
      <c r="U486" s="214"/>
      <c r="V486" s="214"/>
      <c r="W486" s="214"/>
      <c r="X486" s="216">
        <f t="shared" si="126"/>
        <v>1575967.3229166667</v>
      </c>
      <c r="Y486" s="214"/>
      <c r="Z486" s="214"/>
      <c r="AA486" s="214"/>
      <c r="AB486" s="214">
        <f t="shared" si="127"/>
        <v>1575967.3229166667</v>
      </c>
      <c r="AC486" s="217"/>
      <c r="AD486" s="266">
        <f t="shared" si="122"/>
        <v>0</v>
      </c>
      <c r="AE486" s="217"/>
      <c r="AF486" s="215">
        <f t="shared" si="123"/>
        <v>0</v>
      </c>
    </row>
    <row r="487" spans="1:32">
      <c r="A487" s="325">
        <f t="shared" si="124"/>
        <v>474</v>
      </c>
      <c r="B487" s="208" t="s">
        <v>524</v>
      </c>
      <c r="C487" s="208" t="s">
        <v>399</v>
      </c>
      <c r="D487" s="208" t="s">
        <v>893</v>
      </c>
      <c r="E487" s="237" t="s">
        <v>400</v>
      </c>
      <c r="F487" s="210">
        <v>0</v>
      </c>
      <c r="G487" s="210">
        <v>0</v>
      </c>
      <c r="H487" s="210">
        <v>0</v>
      </c>
      <c r="I487" s="210">
        <v>0</v>
      </c>
      <c r="J487" s="210">
        <v>0</v>
      </c>
      <c r="K487" s="210">
        <v>0</v>
      </c>
      <c r="L487" s="210">
        <v>0</v>
      </c>
      <c r="M487" s="210">
        <v>0</v>
      </c>
      <c r="N487" s="210">
        <v>0</v>
      </c>
      <c r="O487" s="210">
        <v>0</v>
      </c>
      <c r="P487" s="210">
        <v>0</v>
      </c>
      <c r="Q487" s="210">
        <v>0</v>
      </c>
      <c r="R487" s="210">
        <v>0</v>
      </c>
      <c r="S487" s="211">
        <f t="shared" si="117"/>
        <v>0</v>
      </c>
      <c r="T487" s="185"/>
      <c r="U487" s="214"/>
      <c r="V487" s="214"/>
      <c r="W487" s="214"/>
      <c r="X487" s="216">
        <f t="shared" si="126"/>
        <v>0</v>
      </c>
      <c r="Y487" s="214"/>
      <c r="Z487" s="214"/>
      <c r="AA487" s="214"/>
      <c r="AB487" s="214">
        <f t="shared" si="127"/>
        <v>0</v>
      </c>
      <c r="AC487" s="217"/>
      <c r="AD487" s="266">
        <f t="shared" si="122"/>
        <v>0</v>
      </c>
      <c r="AE487" s="217"/>
      <c r="AF487" s="215">
        <f t="shared" si="123"/>
        <v>0</v>
      </c>
    </row>
    <row r="488" spans="1:32">
      <c r="A488" s="325">
        <f t="shared" si="124"/>
        <v>475</v>
      </c>
      <c r="B488" s="208" t="s">
        <v>524</v>
      </c>
      <c r="C488" s="208" t="s">
        <v>399</v>
      </c>
      <c r="D488" s="208" t="s">
        <v>894</v>
      </c>
      <c r="E488" s="237" t="s">
        <v>886</v>
      </c>
      <c r="F488" s="210">
        <v>10618422.25</v>
      </c>
      <c r="G488" s="210">
        <v>8444739.4800000004</v>
      </c>
      <c r="H488" s="210">
        <v>6889923</v>
      </c>
      <c r="I488" s="210">
        <v>5064195.5599999996</v>
      </c>
      <c r="J488" s="210">
        <v>3806969.44</v>
      </c>
      <c r="K488" s="210">
        <v>3027976.04</v>
      </c>
      <c r="L488" s="210">
        <v>2563723.63</v>
      </c>
      <c r="M488" s="210">
        <v>2184801.2599999998</v>
      </c>
      <c r="N488" s="210">
        <v>1830894.64</v>
      </c>
      <c r="O488" s="210">
        <v>1466160.73</v>
      </c>
      <c r="P488" s="210">
        <v>837951.06</v>
      </c>
      <c r="Q488" s="210">
        <v>1472643.65</v>
      </c>
      <c r="R488" s="210">
        <v>1242631.18</v>
      </c>
      <c r="S488" s="211">
        <f t="shared" si="117"/>
        <v>3626708.7670833333</v>
      </c>
      <c r="T488" s="185"/>
      <c r="U488" s="214"/>
      <c r="V488" s="214"/>
      <c r="W488" s="214"/>
      <c r="X488" s="216">
        <f t="shared" si="126"/>
        <v>3626708.7670833333</v>
      </c>
      <c r="Y488" s="214"/>
      <c r="Z488" s="214"/>
      <c r="AA488" s="214"/>
      <c r="AB488" s="214">
        <f t="shared" si="127"/>
        <v>3626708.7670833333</v>
      </c>
      <c r="AC488" s="217"/>
      <c r="AD488" s="266">
        <f t="shared" si="122"/>
        <v>0</v>
      </c>
      <c r="AE488" s="217"/>
      <c r="AF488" s="215">
        <f t="shared" si="123"/>
        <v>0</v>
      </c>
    </row>
    <row r="489" spans="1:32">
      <c r="A489" s="325">
        <f t="shared" si="124"/>
        <v>476</v>
      </c>
      <c r="B489" s="208" t="s">
        <v>524</v>
      </c>
      <c r="C489" s="208" t="s">
        <v>399</v>
      </c>
      <c r="D489" s="208" t="s">
        <v>887</v>
      </c>
      <c r="E489" s="237" t="s">
        <v>888</v>
      </c>
      <c r="F489" s="210">
        <v>-1859122.94</v>
      </c>
      <c r="G489" s="210">
        <v>-1506585.85</v>
      </c>
      <c r="H489" s="210">
        <v>-1683587.04</v>
      </c>
      <c r="I489" s="210">
        <v>-1263615.44</v>
      </c>
      <c r="J489" s="210">
        <v>-970087.04</v>
      </c>
      <c r="K489" s="210">
        <v>-663874.65</v>
      </c>
      <c r="L489" s="210">
        <v>-640146.5</v>
      </c>
      <c r="M489" s="210">
        <v>-623779.37</v>
      </c>
      <c r="N489" s="210">
        <v>-465571.43</v>
      </c>
      <c r="O489" s="210">
        <v>-547424.31999999995</v>
      </c>
      <c r="P489" s="210">
        <v>-757693.21</v>
      </c>
      <c r="Q489" s="210">
        <v>-147423.67999999999</v>
      </c>
      <c r="R489" s="210">
        <v>-176888.05</v>
      </c>
      <c r="S489" s="211">
        <f t="shared" si="117"/>
        <v>-857316.16875000007</v>
      </c>
      <c r="T489" s="185"/>
      <c r="U489" s="214"/>
      <c r="V489" s="214"/>
      <c r="W489" s="214"/>
      <c r="X489" s="216">
        <f t="shared" si="126"/>
        <v>-857316.16875000007</v>
      </c>
      <c r="Y489" s="214"/>
      <c r="Z489" s="214"/>
      <c r="AA489" s="214"/>
      <c r="AB489" s="214">
        <f t="shared" si="127"/>
        <v>-857316.16875000007</v>
      </c>
      <c r="AC489" s="217"/>
      <c r="AD489" s="266">
        <f t="shared" si="122"/>
        <v>0</v>
      </c>
      <c r="AE489" s="269"/>
      <c r="AF489" s="215">
        <f t="shared" si="123"/>
        <v>0</v>
      </c>
    </row>
    <row r="490" spans="1:32">
      <c r="A490" s="325">
        <f t="shared" si="124"/>
        <v>477</v>
      </c>
      <c r="B490" s="208" t="s">
        <v>522</v>
      </c>
      <c r="C490" s="208" t="s">
        <v>399</v>
      </c>
      <c r="D490" s="208" t="s">
        <v>895</v>
      </c>
      <c r="E490" s="237" t="s">
        <v>401</v>
      </c>
      <c r="F490" s="210">
        <v>0</v>
      </c>
      <c r="G490" s="210">
        <v>0</v>
      </c>
      <c r="H490" s="210">
        <v>0</v>
      </c>
      <c r="I490" s="210">
        <v>0</v>
      </c>
      <c r="J490" s="210">
        <v>0</v>
      </c>
      <c r="K490" s="210">
        <v>0</v>
      </c>
      <c r="L490" s="210">
        <v>0</v>
      </c>
      <c r="M490" s="210">
        <v>0</v>
      </c>
      <c r="N490" s="210">
        <v>0</v>
      </c>
      <c r="O490" s="210">
        <v>0</v>
      </c>
      <c r="P490" s="210">
        <v>0</v>
      </c>
      <c r="Q490" s="210">
        <v>0</v>
      </c>
      <c r="R490" s="210">
        <v>0</v>
      </c>
      <c r="S490" s="211">
        <f t="shared" si="117"/>
        <v>0</v>
      </c>
      <c r="T490" s="188"/>
      <c r="U490" s="214"/>
      <c r="V490" s="214"/>
      <c r="W490" s="214"/>
      <c r="X490" s="216">
        <f t="shared" si="126"/>
        <v>0</v>
      </c>
      <c r="Y490" s="214"/>
      <c r="Z490" s="214"/>
      <c r="AA490" s="214"/>
      <c r="AB490" s="214"/>
      <c r="AC490" s="217"/>
      <c r="AD490" s="266">
        <f t="shared" si="122"/>
        <v>0</v>
      </c>
      <c r="AE490" s="307"/>
      <c r="AF490" s="215">
        <f t="shared" si="123"/>
        <v>0</v>
      </c>
    </row>
    <row r="491" spans="1:32">
      <c r="A491" s="325">
        <f t="shared" si="124"/>
        <v>478</v>
      </c>
      <c r="B491" s="208" t="s">
        <v>524</v>
      </c>
      <c r="C491" s="208" t="s">
        <v>399</v>
      </c>
      <c r="D491" s="208" t="s">
        <v>896</v>
      </c>
      <c r="E491" s="237" t="s">
        <v>401</v>
      </c>
      <c r="F491" s="210">
        <v>0</v>
      </c>
      <c r="G491" s="210">
        <v>0</v>
      </c>
      <c r="H491" s="210">
        <v>0</v>
      </c>
      <c r="I491" s="210">
        <v>0</v>
      </c>
      <c r="J491" s="210">
        <v>0</v>
      </c>
      <c r="K491" s="210">
        <v>0</v>
      </c>
      <c r="L491" s="210">
        <v>0</v>
      </c>
      <c r="M491" s="210">
        <v>0</v>
      </c>
      <c r="N491" s="210">
        <v>0</v>
      </c>
      <c r="O491" s="210">
        <v>0</v>
      </c>
      <c r="P491" s="210">
        <v>0</v>
      </c>
      <c r="Q491" s="210">
        <v>0</v>
      </c>
      <c r="R491" s="210">
        <v>0</v>
      </c>
      <c r="S491" s="211">
        <f t="shared" si="117"/>
        <v>0</v>
      </c>
      <c r="T491" s="188"/>
      <c r="U491" s="214"/>
      <c r="V491" s="214"/>
      <c r="W491" s="214"/>
      <c r="X491" s="216">
        <f t="shared" si="126"/>
        <v>0</v>
      </c>
      <c r="Y491" s="214"/>
      <c r="Z491" s="214"/>
      <c r="AA491" s="214"/>
      <c r="AB491" s="214"/>
      <c r="AC491" s="217"/>
      <c r="AD491" s="266">
        <f t="shared" si="122"/>
        <v>0</v>
      </c>
      <c r="AE491" s="266"/>
      <c r="AF491" s="215">
        <f t="shared" si="123"/>
        <v>0</v>
      </c>
    </row>
    <row r="492" spans="1:32">
      <c r="A492" s="325">
        <f t="shared" si="124"/>
        <v>479</v>
      </c>
      <c r="B492" s="208" t="s">
        <v>494</v>
      </c>
      <c r="C492" s="208" t="s">
        <v>402</v>
      </c>
      <c r="D492" s="208" t="s">
        <v>22</v>
      </c>
      <c r="E492" s="237" t="s">
        <v>223</v>
      </c>
      <c r="F492" s="210">
        <v>0</v>
      </c>
      <c r="G492" s="210">
        <v>0</v>
      </c>
      <c r="H492" s="210">
        <v>0</v>
      </c>
      <c r="I492" s="210">
        <v>0</v>
      </c>
      <c r="J492" s="210">
        <v>0</v>
      </c>
      <c r="K492" s="210">
        <v>0</v>
      </c>
      <c r="L492" s="210">
        <v>0</v>
      </c>
      <c r="M492" s="210">
        <v>0</v>
      </c>
      <c r="N492" s="210">
        <v>0</v>
      </c>
      <c r="O492" s="210">
        <v>0</v>
      </c>
      <c r="P492" s="210">
        <v>0</v>
      </c>
      <c r="Q492" s="210">
        <v>0</v>
      </c>
      <c r="R492" s="210">
        <v>0</v>
      </c>
      <c r="S492" s="211">
        <f t="shared" si="117"/>
        <v>0</v>
      </c>
      <c r="T492" s="188"/>
      <c r="U492" s="214"/>
      <c r="V492" s="214"/>
      <c r="W492" s="214"/>
      <c r="X492" s="216">
        <f t="shared" si="126"/>
        <v>0</v>
      </c>
      <c r="Y492" s="214"/>
      <c r="Z492" s="214"/>
      <c r="AA492" s="214"/>
      <c r="AB492" s="214"/>
      <c r="AC492" s="217"/>
      <c r="AD492" s="266">
        <f t="shared" si="122"/>
        <v>0</v>
      </c>
      <c r="AE492" s="217"/>
      <c r="AF492" s="215">
        <f t="shared" si="123"/>
        <v>0</v>
      </c>
    </row>
    <row r="493" spans="1:32" s="267" customFormat="1">
      <c r="A493" s="325">
        <f t="shared" si="124"/>
        <v>480</v>
      </c>
      <c r="B493" s="185"/>
      <c r="C493" s="185"/>
      <c r="D493" s="185"/>
      <c r="E493" s="237" t="s">
        <v>403</v>
      </c>
      <c r="F493" s="218">
        <f>SUM(F418:F492)</f>
        <v>-31305191.20999999</v>
      </c>
      <c r="G493" s="218">
        <f t="shared" ref="G493:S493" si="128">SUM(G418:G492)</f>
        <v>-29916427.679999996</v>
      </c>
      <c r="H493" s="218">
        <f t="shared" si="128"/>
        <v>-31050749.560000002</v>
      </c>
      <c r="I493" s="218">
        <f t="shared" si="128"/>
        <v>-32926628.370000012</v>
      </c>
      <c r="J493" s="218">
        <f t="shared" si="128"/>
        <v>-26026564.849999998</v>
      </c>
      <c r="K493" s="218">
        <f t="shared" si="128"/>
        <v>-29297527.000000007</v>
      </c>
      <c r="L493" s="218">
        <f t="shared" si="128"/>
        <v>-32497909.800000001</v>
      </c>
      <c r="M493" s="218">
        <f t="shared" si="128"/>
        <v>-29147546.230000008</v>
      </c>
      <c r="N493" s="218">
        <f t="shared" si="128"/>
        <v>-26761465.989999995</v>
      </c>
      <c r="O493" s="218">
        <f t="shared" si="128"/>
        <v>-27148964.500000011</v>
      </c>
      <c r="P493" s="218">
        <f t="shared" si="128"/>
        <v>-28096571.479999993</v>
      </c>
      <c r="Q493" s="218">
        <f t="shared" si="128"/>
        <v>-33838947.650000006</v>
      </c>
      <c r="R493" s="218">
        <f t="shared" si="128"/>
        <v>-32063005.899999995</v>
      </c>
      <c r="S493" s="218">
        <f t="shared" si="128"/>
        <v>-29866116.805416666</v>
      </c>
      <c r="T493" s="185"/>
      <c r="U493" s="214"/>
      <c r="V493" s="214"/>
      <c r="W493" s="214"/>
      <c r="X493" s="216"/>
      <c r="Y493" s="214"/>
      <c r="Z493" s="214"/>
      <c r="AA493" s="214"/>
      <c r="AB493" s="214"/>
      <c r="AC493" s="217"/>
      <c r="AD493" s="217"/>
      <c r="AE493" s="217"/>
      <c r="AF493" s="215">
        <f t="shared" si="123"/>
        <v>0</v>
      </c>
    </row>
    <row r="494" spans="1:32">
      <c r="A494" s="325">
        <f t="shared" si="124"/>
        <v>481</v>
      </c>
      <c r="B494" s="185"/>
      <c r="C494" s="185"/>
      <c r="D494" s="185"/>
      <c r="E494" s="237"/>
      <c r="F494" s="210"/>
      <c r="G494" s="274"/>
      <c r="H494" s="258"/>
      <c r="I494" s="258"/>
      <c r="J494" s="259"/>
      <c r="K494" s="260"/>
      <c r="L494" s="261"/>
      <c r="M494" s="262"/>
      <c r="N494" s="263"/>
      <c r="O494" s="229"/>
      <c r="P494" s="264"/>
      <c r="Q494" s="275"/>
      <c r="R494" s="210"/>
      <c r="S494" s="228"/>
      <c r="T494" s="188"/>
      <c r="U494" s="214"/>
      <c r="V494" s="214"/>
      <c r="W494" s="214"/>
      <c r="X494" s="216"/>
      <c r="Y494" s="214"/>
      <c r="Z494" s="214"/>
      <c r="AA494" s="214"/>
      <c r="AB494" s="214"/>
      <c r="AC494" s="217"/>
      <c r="AD494" s="217"/>
      <c r="AE494" s="217"/>
      <c r="AF494" s="215">
        <f t="shared" si="123"/>
        <v>0</v>
      </c>
    </row>
    <row r="495" spans="1:32">
      <c r="A495" s="325">
        <f t="shared" si="124"/>
        <v>482</v>
      </c>
      <c r="B495" s="208" t="s">
        <v>524</v>
      </c>
      <c r="C495" s="208" t="s">
        <v>393</v>
      </c>
      <c r="D495" s="208" t="s">
        <v>207</v>
      </c>
      <c r="E495" s="237" t="s">
        <v>897</v>
      </c>
      <c r="F495" s="210">
        <v>-12302478.710000001</v>
      </c>
      <c r="G495" s="210">
        <v>-12314013.720000001</v>
      </c>
      <c r="H495" s="210">
        <v>-12214194.050000001</v>
      </c>
      <c r="I495" s="210">
        <v>-12214194.050000001</v>
      </c>
      <c r="J495" s="210">
        <v>-12028510.41</v>
      </c>
      <c r="K495" s="210">
        <v>-11942065.01</v>
      </c>
      <c r="L495" s="210">
        <v>-11832844.279999999</v>
      </c>
      <c r="M495" s="210">
        <v>-11736163.92</v>
      </c>
      <c r="N495" s="210">
        <v>-11308909.35</v>
      </c>
      <c r="O495" s="210">
        <v>-11223482.380000001</v>
      </c>
      <c r="P495" s="210">
        <v>-11132875.869999999</v>
      </c>
      <c r="Q495" s="210">
        <v>-11001018.83</v>
      </c>
      <c r="R495" s="210">
        <v>-10840395.23</v>
      </c>
      <c r="S495" s="211">
        <f t="shared" si="117"/>
        <v>-11709975.736666666</v>
      </c>
      <c r="T495" s="188"/>
      <c r="U495" s="214"/>
      <c r="V495" s="214">
        <f>+S495</f>
        <v>-11709975.736666666</v>
      </c>
      <c r="W495" s="214"/>
      <c r="X495" s="216"/>
      <c r="Y495" s="214"/>
      <c r="Z495" s="214"/>
      <c r="AA495" s="214"/>
      <c r="AB495" s="214"/>
      <c r="AC495" s="217"/>
      <c r="AD495" s="266">
        <f>+V495</f>
        <v>-11709975.736666666</v>
      </c>
      <c r="AE495" s="217"/>
      <c r="AF495" s="215">
        <f t="shared" si="123"/>
        <v>0</v>
      </c>
    </row>
    <row r="496" spans="1:32">
      <c r="A496" s="325">
        <f t="shared" si="124"/>
        <v>483</v>
      </c>
      <c r="B496" s="208" t="s">
        <v>524</v>
      </c>
      <c r="C496" s="208" t="s">
        <v>393</v>
      </c>
      <c r="D496" s="208" t="s">
        <v>256</v>
      </c>
      <c r="E496" s="237" t="s">
        <v>898</v>
      </c>
      <c r="F496" s="210">
        <v>0</v>
      </c>
      <c r="G496" s="210">
        <v>0</v>
      </c>
      <c r="H496" s="210">
        <v>0</v>
      </c>
      <c r="I496" s="210">
        <v>0</v>
      </c>
      <c r="J496" s="210">
        <v>0</v>
      </c>
      <c r="K496" s="210">
        <v>0</v>
      </c>
      <c r="L496" s="210">
        <v>-466500</v>
      </c>
      <c r="M496" s="210">
        <v>-466500</v>
      </c>
      <c r="N496" s="210">
        <v>-466500</v>
      </c>
      <c r="O496" s="210">
        <v>-466500</v>
      </c>
      <c r="P496" s="210">
        <v>-466500</v>
      </c>
      <c r="Q496" s="210">
        <v>-466500</v>
      </c>
      <c r="R496" s="210">
        <v>-466500</v>
      </c>
      <c r="S496" s="211">
        <f t="shared" si="117"/>
        <v>-252687.5</v>
      </c>
      <c r="T496" s="188"/>
      <c r="U496" s="214"/>
      <c r="V496" s="214">
        <f t="shared" ref="V496:V500" si="129">+S496</f>
        <v>-252687.5</v>
      </c>
      <c r="W496" s="214"/>
      <c r="X496" s="216"/>
      <c r="Y496" s="214"/>
      <c r="Z496" s="214"/>
      <c r="AA496" s="214"/>
      <c r="AB496" s="214"/>
      <c r="AC496" s="217"/>
      <c r="AD496" s="266">
        <f t="shared" ref="AD496:AD500" si="130">+V496</f>
        <v>-252687.5</v>
      </c>
      <c r="AE496" s="217"/>
      <c r="AF496" s="215">
        <f t="shared" si="123"/>
        <v>0</v>
      </c>
    </row>
    <row r="497" spans="1:32">
      <c r="A497" s="325">
        <f t="shared" si="124"/>
        <v>484</v>
      </c>
      <c r="B497" s="208" t="s">
        <v>522</v>
      </c>
      <c r="C497" s="208" t="s">
        <v>393</v>
      </c>
      <c r="D497" s="208" t="s">
        <v>256</v>
      </c>
      <c r="E497" s="237" t="s">
        <v>899</v>
      </c>
      <c r="F497" s="210">
        <v>-1558863.99</v>
      </c>
      <c r="G497" s="210">
        <v>-1558863.99</v>
      </c>
      <c r="H497" s="210">
        <v>-1558863.99</v>
      </c>
      <c r="I497" s="210">
        <v>-1557753.99</v>
      </c>
      <c r="J497" s="210">
        <v>-1557753.99</v>
      </c>
      <c r="K497" s="210">
        <v>-1553616.16</v>
      </c>
      <c r="L497" s="210">
        <v>-1553616.16</v>
      </c>
      <c r="M497" s="210">
        <v>-1553616.16</v>
      </c>
      <c r="N497" s="210">
        <v>-1553616.16</v>
      </c>
      <c r="O497" s="210">
        <v>-1553616.16</v>
      </c>
      <c r="P497" s="210">
        <v>-1553616.16</v>
      </c>
      <c r="Q497" s="210">
        <v>-1553616.16</v>
      </c>
      <c r="R497" s="210">
        <v>-1545967.84</v>
      </c>
      <c r="S497" s="211">
        <f t="shared" si="117"/>
        <v>-1555080.4162499998</v>
      </c>
      <c r="T497" s="188"/>
      <c r="U497" s="214"/>
      <c r="V497" s="214">
        <f t="shared" si="129"/>
        <v>-1555080.4162499998</v>
      </c>
      <c r="W497" s="214"/>
      <c r="X497" s="216"/>
      <c r="Y497" s="214"/>
      <c r="Z497" s="214"/>
      <c r="AA497" s="214"/>
      <c r="AB497" s="214"/>
      <c r="AC497" s="217"/>
      <c r="AD497" s="266">
        <f t="shared" si="130"/>
        <v>-1555080.4162499998</v>
      </c>
      <c r="AE497" s="217"/>
      <c r="AF497" s="215">
        <f t="shared" si="123"/>
        <v>0</v>
      </c>
    </row>
    <row r="498" spans="1:32">
      <c r="A498" s="325">
        <f t="shared" si="124"/>
        <v>485</v>
      </c>
      <c r="B498" s="208" t="s">
        <v>494</v>
      </c>
      <c r="C498" s="208" t="s">
        <v>404</v>
      </c>
      <c r="D498" s="208" t="s">
        <v>207</v>
      </c>
      <c r="E498" s="237" t="s">
        <v>900</v>
      </c>
      <c r="F498" s="210">
        <v>-7969990.1299999999</v>
      </c>
      <c r="G498" s="210">
        <v>-8027230.71</v>
      </c>
      <c r="H498" s="210">
        <v>-8084471.29</v>
      </c>
      <c r="I498" s="210">
        <v>-8141711.8700000001</v>
      </c>
      <c r="J498" s="210">
        <v>-8198952.46</v>
      </c>
      <c r="K498" s="210">
        <v>-8262087.6299999999</v>
      </c>
      <c r="L498" s="210">
        <v>-8320507.1299999999</v>
      </c>
      <c r="M498" s="210">
        <v>-8378926.6299999999</v>
      </c>
      <c r="N498" s="210">
        <v>-8437346.1300000008</v>
      </c>
      <c r="O498" s="210">
        <v>-8495765.6300000008</v>
      </c>
      <c r="P498" s="210">
        <v>-8554185.1300000008</v>
      </c>
      <c r="Q498" s="210">
        <v>-8612604.6300000008</v>
      </c>
      <c r="R498" s="210">
        <v>-5590044.1200000001</v>
      </c>
      <c r="S498" s="211">
        <f t="shared" si="117"/>
        <v>-8191150.5304166665</v>
      </c>
      <c r="T498" s="188"/>
      <c r="U498" s="214"/>
      <c r="V498" s="214">
        <f t="shared" si="129"/>
        <v>-8191150.5304166665</v>
      </c>
      <c r="W498" s="214"/>
      <c r="X498" s="216"/>
      <c r="Y498" s="214"/>
      <c r="Z498" s="214"/>
      <c r="AA498" s="214"/>
      <c r="AB498" s="214"/>
      <c r="AC498" s="217"/>
      <c r="AD498" s="266">
        <f t="shared" si="130"/>
        <v>-8191150.5304166665</v>
      </c>
      <c r="AE498" s="217"/>
      <c r="AF498" s="215">
        <f t="shared" si="123"/>
        <v>0</v>
      </c>
    </row>
    <row r="499" spans="1:32">
      <c r="A499" s="325">
        <f t="shared" si="124"/>
        <v>486</v>
      </c>
      <c r="B499" s="208" t="s">
        <v>494</v>
      </c>
      <c r="C499" s="208" t="s">
        <v>404</v>
      </c>
      <c r="D499" s="208" t="s">
        <v>343</v>
      </c>
      <c r="E499" s="237" t="s">
        <v>901</v>
      </c>
      <c r="F499" s="210">
        <v>-94311.08</v>
      </c>
      <c r="G499" s="210">
        <v>-94311.08</v>
      </c>
      <c r="H499" s="210">
        <v>-94311.08</v>
      </c>
      <c r="I499" s="210">
        <v>-94311.08</v>
      </c>
      <c r="J499" s="210">
        <v>-94311.08</v>
      </c>
      <c r="K499" s="210">
        <v>-94311.08</v>
      </c>
      <c r="L499" s="210">
        <v>-94311.08</v>
      </c>
      <c r="M499" s="210">
        <v>-94311.08</v>
      </c>
      <c r="N499" s="210">
        <v>-94311.08</v>
      </c>
      <c r="O499" s="210">
        <v>-94311.08</v>
      </c>
      <c r="P499" s="210">
        <v>-94311.08</v>
      </c>
      <c r="Q499" s="210">
        <v>-94311.08</v>
      </c>
      <c r="R499" s="210">
        <v>-112904.15</v>
      </c>
      <c r="S499" s="211">
        <f t="shared" si="117"/>
        <v>-95085.791249999966</v>
      </c>
      <c r="T499" s="188"/>
      <c r="U499" s="214"/>
      <c r="V499" s="214">
        <f t="shared" si="129"/>
        <v>-95085.791249999966</v>
      </c>
      <c r="W499" s="214"/>
      <c r="X499" s="216"/>
      <c r="Y499" s="214"/>
      <c r="Z499" s="214"/>
      <c r="AA499" s="214"/>
      <c r="AB499" s="214"/>
      <c r="AC499" s="217"/>
      <c r="AD499" s="266">
        <f t="shared" si="130"/>
        <v>-95085.791249999966</v>
      </c>
      <c r="AE499" s="217"/>
      <c r="AF499" s="215">
        <f t="shared" si="123"/>
        <v>0</v>
      </c>
    </row>
    <row r="500" spans="1:32">
      <c r="A500" s="325">
        <f t="shared" si="124"/>
        <v>487</v>
      </c>
      <c r="B500" s="208" t="s">
        <v>494</v>
      </c>
      <c r="C500" s="208" t="s">
        <v>404</v>
      </c>
      <c r="D500" s="208" t="s">
        <v>344</v>
      </c>
      <c r="E500" s="237" t="s">
        <v>902</v>
      </c>
      <c r="F500" s="210">
        <v>-343412</v>
      </c>
      <c r="G500" s="210">
        <v>-343412</v>
      </c>
      <c r="H500" s="210">
        <v>-343412</v>
      </c>
      <c r="I500" s="210">
        <v>-343412</v>
      </c>
      <c r="J500" s="210">
        <v>-343412</v>
      </c>
      <c r="K500" s="210">
        <v>-343412</v>
      </c>
      <c r="L500" s="210">
        <v>-343412</v>
      </c>
      <c r="M500" s="210">
        <v>-343412</v>
      </c>
      <c r="N500" s="210">
        <v>-343412</v>
      </c>
      <c r="O500" s="210">
        <v>-343412</v>
      </c>
      <c r="P500" s="210">
        <v>-343412</v>
      </c>
      <c r="Q500" s="210">
        <v>-343412</v>
      </c>
      <c r="R500" s="210">
        <v>-108832</v>
      </c>
      <c r="S500" s="211">
        <f t="shared" si="117"/>
        <v>-333637.83333333331</v>
      </c>
      <c r="T500" s="188"/>
      <c r="U500" s="214"/>
      <c r="V500" s="214">
        <f t="shared" si="129"/>
        <v>-333637.83333333331</v>
      </c>
      <c r="W500" s="214"/>
      <c r="X500" s="216"/>
      <c r="Y500" s="214"/>
      <c r="Z500" s="214"/>
      <c r="AA500" s="214"/>
      <c r="AB500" s="214"/>
      <c r="AC500" s="217"/>
      <c r="AD500" s="266">
        <f t="shared" si="130"/>
        <v>-333637.83333333331</v>
      </c>
      <c r="AE500" s="217"/>
      <c r="AF500" s="215">
        <f t="shared" si="123"/>
        <v>0</v>
      </c>
    </row>
    <row r="501" spans="1:32">
      <c r="A501" s="325">
        <f t="shared" si="124"/>
        <v>488</v>
      </c>
      <c r="B501" s="208" t="s">
        <v>494</v>
      </c>
      <c r="C501" s="208" t="s">
        <v>405</v>
      </c>
      <c r="D501" s="208" t="s">
        <v>903</v>
      </c>
      <c r="E501" s="237" t="s">
        <v>904</v>
      </c>
      <c r="F501" s="210">
        <v>-61208025.729999997</v>
      </c>
      <c r="G501" s="210">
        <v>-61488477.130000003</v>
      </c>
      <c r="H501" s="210">
        <v>-61770218.670000002</v>
      </c>
      <c r="I501" s="210">
        <v>-62053256.390000001</v>
      </c>
      <c r="J501" s="210">
        <v>-62337596.329999998</v>
      </c>
      <c r="K501" s="210">
        <v>-62623244.380000003</v>
      </c>
      <c r="L501" s="210">
        <v>-62910206.68</v>
      </c>
      <c r="M501" s="210">
        <v>-63198489.299999997</v>
      </c>
      <c r="N501" s="210">
        <v>-63488098.350000001</v>
      </c>
      <c r="O501" s="210">
        <v>-63779039.810000002</v>
      </c>
      <c r="P501" s="210">
        <v>-64071319.920000002</v>
      </c>
      <c r="Q501" s="210">
        <v>-64364944.859999999</v>
      </c>
      <c r="R501" s="210">
        <v>-66788045.990000002</v>
      </c>
      <c r="S501" s="211">
        <f t="shared" si="117"/>
        <v>-63006910.639999993</v>
      </c>
      <c r="T501" s="188"/>
      <c r="U501" s="214"/>
      <c r="V501" s="214"/>
      <c r="W501" s="214"/>
      <c r="X501" s="216">
        <f>+S501</f>
        <v>-63006910.639999993</v>
      </c>
      <c r="Y501" s="214">
        <f>+X501*Z6</f>
        <v>-47160672.614039995</v>
      </c>
      <c r="Z501" s="214">
        <f>+X501*Z7</f>
        <v>-15844137.795605332</v>
      </c>
      <c r="AA501" s="214">
        <f>+S501</f>
        <v>-63006910.639999993</v>
      </c>
      <c r="AB501" s="214"/>
      <c r="AC501" s="217"/>
      <c r="AD501" s="266"/>
      <c r="AE501" s="217"/>
      <c r="AF501" s="215">
        <f t="shared" si="123"/>
        <v>0</v>
      </c>
    </row>
    <row r="502" spans="1:32">
      <c r="A502" s="325">
        <f t="shared" si="124"/>
        <v>489</v>
      </c>
      <c r="B502" s="208" t="s">
        <v>494</v>
      </c>
      <c r="C502" s="208" t="s">
        <v>402</v>
      </c>
      <c r="D502" s="208" t="s">
        <v>25</v>
      </c>
      <c r="E502" s="237" t="s">
        <v>258</v>
      </c>
      <c r="F502" s="210">
        <v>0</v>
      </c>
      <c r="G502" s="210">
        <v>0</v>
      </c>
      <c r="H502" s="210">
        <v>0</v>
      </c>
      <c r="I502" s="210">
        <v>0</v>
      </c>
      <c r="J502" s="210">
        <v>0</v>
      </c>
      <c r="K502" s="210">
        <v>0</v>
      </c>
      <c r="L502" s="210">
        <v>0</v>
      </c>
      <c r="M502" s="210">
        <v>0</v>
      </c>
      <c r="N502" s="210">
        <v>0</v>
      </c>
      <c r="O502" s="210">
        <v>0</v>
      </c>
      <c r="P502" s="210">
        <v>0</v>
      </c>
      <c r="Q502" s="210">
        <v>0</v>
      </c>
      <c r="R502" s="210">
        <v>0</v>
      </c>
      <c r="S502" s="211">
        <f t="shared" si="117"/>
        <v>0</v>
      </c>
      <c r="T502" s="188"/>
      <c r="U502" s="214"/>
      <c r="V502" s="214"/>
      <c r="W502" s="214"/>
      <c r="X502" s="216"/>
      <c r="Y502" s="214"/>
      <c r="Z502" s="214"/>
      <c r="AA502" s="214"/>
      <c r="AB502" s="214"/>
      <c r="AC502" s="217"/>
      <c r="AD502" s="266"/>
      <c r="AE502" s="217"/>
      <c r="AF502" s="215">
        <f t="shared" si="123"/>
        <v>0</v>
      </c>
    </row>
    <row r="503" spans="1:32">
      <c r="A503" s="325">
        <f t="shared" si="124"/>
        <v>490</v>
      </c>
      <c r="B503" s="208" t="s">
        <v>494</v>
      </c>
      <c r="C503" s="208" t="s">
        <v>406</v>
      </c>
      <c r="D503" s="208" t="s">
        <v>355</v>
      </c>
      <c r="E503" s="237" t="s">
        <v>905</v>
      </c>
      <c r="F503" s="210">
        <v>-2795077.3</v>
      </c>
      <c r="G503" s="210">
        <v>-3373786.93</v>
      </c>
      <c r="H503" s="210">
        <v>-3373786.93</v>
      </c>
      <c r="I503" s="210">
        <v>-3373786.93</v>
      </c>
      <c r="J503" s="210">
        <v>-3373786.93</v>
      </c>
      <c r="K503" s="210">
        <v>-3373786.93</v>
      </c>
      <c r="L503" s="210">
        <v>-3373786.93</v>
      </c>
      <c r="M503" s="210">
        <v>-3373786.93</v>
      </c>
      <c r="N503" s="210">
        <v>-3373786.93</v>
      </c>
      <c r="O503" s="210">
        <v>-3373786.93</v>
      </c>
      <c r="P503" s="210">
        <v>-3373786.93</v>
      </c>
      <c r="Q503" s="210">
        <v>-3373786.93</v>
      </c>
      <c r="R503" s="210">
        <v>-3373786.93</v>
      </c>
      <c r="S503" s="211">
        <f t="shared" si="117"/>
        <v>-3349674.0287500005</v>
      </c>
      <c r="T503" s="188"/>
      <c r="U503" s="214"/>
      <c r="V503" s="214"/>
      <c r="W503" s="214"/>
      <c r="X503" s="216">
        <f>+S503</f>
        <v>-3349674.0287500005</v>
      </c>
      <c r="Y503" s="214">
        <f>+'[13]Adv for Const. &amp; Def Tax'!AX18</f>
        <v>-3261101.5437500007</v>
      </c>
      <c r="Z503" s="214">
        <f>+'[13]Adv for Const. &amp; Def Tax'!AY18</f>
        <v>-149429.52375000002</v>
      </c>
      <c r="AA503" s="214"/>
      <c r="AB503" s="214"/>
      <c r="AC503" s="217"/>
      <c r="AD503" s="266"/>
      <c r="AE503" s="217"/>
      <c r="AF503" s="215">
        <f t="shared" si="123"/>
        <v>0</v>
      </c>
    </row>
    <row r="504" spans="1:32">
      <c r="A504" s="325">
        <f t="shared" si="124"/>
        <v>491</v>
      </c>
      <c r="B504" s="208" t="s">
        <v>494</v>
      </c>
      <c r="C504" s="208" t="s">
        <v>406</v>
      </c>
      <c r="D504" s="208" t="s">
        <v>383</v>
      </c>
      <c r="E504" s="237" t="s">
        <v>906</v>
      </c>
      <c r="F504" s="210">
        <v>-703928.77</v>
      </c>
      <c r="G504" s="210">
        <v>-9240.8200000000706</v>
      </c>
      <c r="H504" s="210">
        <v>-10739.5100000001</v>
      </c>
      <c r="I504" s="210">
        <v>-13635.6500000001</v>
      </c>
      <c r="J504" s="210">
        <v>-14985.880000000099</v>
      </c>
      <c r="K504" s="210">
        <v>-16545.300000000101</v>
      </c>
      <c r="L504" s="210">
        <v>-30615.840000000098</v>
      </c>
      <c r="M504" s="210">
        <v>-55167.110000000102</v>
      </c>
      <c r="N504" s="210">
        <v>-61805.460000000101</v>
      </c>
      <c r="O504" s="210">
        <v>-69511.050000000105</v>
      </c>
      <c r="P504" s="210">
        <v>-47101.050000000097</v>
      </c>
      <c r="Q504" s="210">
        <v>-47101.050000000097</v>
      </c>
      <c r="R504" s="210">
        <v>-48360.090000000098</v>
      </c>
      <c r="S504" s="211">
        <f t="shared" si="117"/>
        <v>-62716.095833333435</v>
      </c>
      <c r="T504" s="188"/>
      <c r="U504" s="214"/>
      <c r="V504" s="214"/>
      <c r="W504" s="214"/>
      <c r="X504" s="216">
        <f t="shared" ref="X504:X507" si="131">+S504</f>
        <v>-62716.095833333435</v>
      </c>
      <c r="Y504" s="214"/>
      <c r="Z504" s="214"/>
      <c r="AA504" s="214"/>
      <c r="AB504" s="214"/>
      <c r="AC504" s="217"/>
      <c r="AD504" s="266"/>
      <c r="AE504" s="217"/>
      <c r="AF504" s="215">
        <f t="shared" si="123"/>
        <v>0</v>
      </c>
    </row>
    <row r="505" spans="1:32">
      <c r="A505" s="325">
        <f t="shared" si="124"/>
        <v>492</v>
      </c>
      <c r="B505" s="208" t="s">
        <v>494</v>
      </c>
      <c r="C505" s="208" t="s">
        <v>406</v>
      </c>
      <c r="D505" s="208" t="s">
        <v>907</v>
      </c>
      <c r="E505" s="237" t="s">
        <v>908</v>
      </c>
      <c r="F505" s="210">
        <v>10595.79</v>
      </c>
      <c r="G505" s="210">
        <v>0</v>
      </c>
      <c r="H505" s="210">
        <v>0</v>
      </c>
      <c r="I505" s="210">
        <v>0</v>
      </c>
      <c r="J505" s="210">
        <v>0</v>
      </c>
      <c r="K505" s="210">
        <v>0</v>
      </c>
      <c r="L505" s="210">
        <v>0</v>
      </c>
      <c r="M505" s="210">
        <v>2611.7800000000002</v>
      </c>
      <c r="N505" s="210">
        <v>3199.78</v>
      </c>
      <c r="O505" s="210">
        <v>3199.78</v>
      </c>
      <c r="P505" s="210">
        <v>3199.78</v>
      </c>
      <c r="Q505" s="210">
        <v>3199.78</v>
      </c>
      <c r="R505" s="210">
        <v>3199.78</v>
      </c>
      <c r="S505" s="211">
        <f t="shared" si="117"/>
        <v>1859.0570833333334</v>
      </c>
      <c r="T505" s="188"/>
      <c r="U505" s="214"/>
      <c r="V505" s="214"/>
      <c r="W505" s="214"/>
      <c r="X505" s="216">
        <f t="shared" si="131"/>
        <v>1859.0570833333334</v>
      </c>
      <c r="Y505" s="214"/>
      <c r="Z505" s="214"/>
      <c r="AA505" s="214"/>
      <c r="AB505" s="214"/>
      <c r="AC505" s="217"/>
      <c r="AD505" s="266"/>
      <c r="AE505" s="217"/>
      <c r="AF505" s="215">
        <f t="shared" si="123"/>
        <v>0</v>
      </c>
    </row>
    <row r="506" spans="1:32">
      <c r="A506" s="325">
        <f t="shared" si="124"/>
        <v>493</v>
      </c>
      <c r="B506" s="208" t="s">
        <v>494</v>
      </c>
      <c r="C506" s="208" t="s">
        <v>406</v>
      </c>
      <c r="D506" s="208" t="s">
        <v>536</v>
      </c>
      <c r="E506" s="237" t="s">
        <v>909</v>
      </c>
      <c r="F506" s="210">
        <v>105195.79</v>
      </c>
      <c r="G506" s="210">
        <v>0</v>
      </c>
      <c r="H506" s="210">
        <v>0</v>
      </c>
      <c r="I506" s="210">
        <v>0</v>
      </c>
      <c r="J506" s="210">
        <v>99992.08</v>
      </c>
      <c r="K506" s="210">
        <v>99992.08</v>
      </c>
      <c r="L506" s="210">
        <v>99992.08</v>
      </c>
      <c r="M506" s="210">
        <v>99992.08</v>
      </c>
      <c r="N506" s="210">
        <v>103023.82</v>
      </c>
      <c r="O506" s="210">
        <v>103023.82</v>
      </c>
      <c r="P506" s="210">
        <v>117299.85</v>
      </c>
      <c r="Q506" s="210">
        <v>117299.85</v>
      </c>
      <c r="R506" s="210">
        <v>117299.85</v>
      </c>
      <c r="S506" s="211">
        <f t="shared" si="117"/>
        <v>79321.956666666665</v>
      </c>
      <c r="T506" s="188"/>
      <c r="U506" s="214"/>
      <c r="V506" s="214"/>
      <c r="W506" s="214"/>
      <c r="X506" s="216">
        <f t="shared" si="131"/>
        <v>79321.956666666665</v>
      </c>
      <c r="Y506" s="214">
        <f>+'[13]Adv for Const. &amp; Def Tax'!AX19</f>
        <v>75480.077083333337</v>
      </c>
      <c r="Z506" s="214">
        <f>+'[13]Adv for Const. &amp; Def Tax'!AY19</f>
        <v>3841.8795833333338</v>
      </c>
      <c r="AA506" s="214"/>
      <c r="AB506" s="214"/>
      <c r="AC506" s="217"/>
      <c r="AD506" s="266"/>
      <c r="AE506" s="217"/>
      <c r="AF506" s="215">
        <f t="shared" si="123"/>
        <v>0</v>
      </c>
    </row>
    <row r="507" spans="1:32">
      <c r="A507" s="325">
        <f t="shared" si="124"/>
        <v>494</v>
      </c>
      <c r="B507" s="208" t="s">
        <v>494</v>
      </c>
      <c r="C507" s="208" t="s">
        <v>406</v>
      </c>
      <c r="D507" s="208" t="s">
        <v>910</v>
      </c>
      <c r="E507" s="237" t="s">
        <v>911</v>
      </c>
      <c r="F507" s="210">
        <v>-1104303.6499999999</v>
      </c>
      <c r="G507" s="210">
        <v>-1079956.68</v>
      </c>
      <c r="H507" s="210">
        <v>-1079956.68</v>
      </c>
      <c r="I507" s="210">
        <v>-1079452.97</v>
      </c>
      <c r="J507" s="210">
        <v>-1079452.97</v>
      </c>
      <c r="K507" s="210">
        <v>-1079452.97</v>
      </c>
      <c r="L507" s="210">
        <v>-1082136.3</v>
      </c>
      <c r="M507" s="210">
        <v>-1080347.08</v>
      </c>
      <c r="N507" s="210">
        <v>-1072375.83</v>
      </c>
      <c r="O507" s="210">
        <v>-1091726.19</v>
      </c>
      <c r="P507" s="210">
        <v>-1015519.5</v>
      </c>
      <c r="Q507" s="210">
        <v>-1015519.5</v>
      </c>
      <c r="R507" s="210">
        <v>-1014253.48</v>
      </c>
      <c r="S507" s="211">
        <f t="shared" si="117"/>
        <v>-1067931.2695833333</v>
      </c>
      <c r="T507" s="188"/>
      <c r="U507" s="214"/>
      <c r="V507" s="214"/>
      <c r="W507" s="214"/>
      <c r="X507" s="216">
        <f t="shared" si="131"/>
        <v>-1067931.2695833333</v>
      </c>
      <c r="Y507" s="214">
        <f>+'[13]Adv for Const. &amp; Def Tax'!AX21</f>
        <v>-799202.76958333328</v>
      </c>
      <c r="Z507" s="214">
        <f>+'[13]Adv for Const. &amp; Def Tax'!AY21</f>
        <v>-268728.49999999994</v>
      </c>
      <c r="AA507" s="214"/>
      <c r="AB507" s="214"/>
      <c r="AC507" s="217"/>
      <c r="AD507" s="266"/>
      <c r="AE507" s="217"/>
      <c r="AF507" s="215">
        <f t="shared" si="123"/>
        <v>0</v>
      </c>
    </row>
    <row r="508" spans="1:32">
      <c r="A508" s="325">
        <f t="shared" si="124"/>
        <v>495</v>
      </c>
      <c r="B508" s="208" t="s">
        <v>494</v>
      </c>
      <c r="C508" s="208" t="s">
        <v>407</v>
      </c>
      <c r="D508" s="208" t="s">
        <v>912</v>
      </c>
      <c r="E508" s="237" t="s">
        <v>913</v>
      </c>
      <c r="F508" s="210">
        <v>-1009.5</v>
      </c>
      <c r="G508" s="210">
        <v>-1016.83</v>
      </c>
      <c r="H508" s="210">
        <v>-1005.26</v>
      </c>
      <c r="I508" s="210">
        <v>-1011.66</v>
      </c>
      <c r="J508" s="210">
        <v>-911.04</v>
      </c>
      <c r="K508" s="210">
        <v>-1014.1</v>
      </c>
      <c r="L508" s="210">
        <v>-682.52</v>
      </c>
      <c r="M508" s="210">
        <v>-1030.43</v>
      </c>
      <c r="N508" s="210">
        <v>-1036.6600000000001</v>
      </c>
      <c r="O508" s="210">
        <v>-1043.72</v>
      </c>
      <c r="P508" s="210">
        <v>92.559999999999903</v>
      </c>
      <c r="Q508" s="210">
        <v>129.22999999999999</v>
      </c>
      <c r="R508" s="210">
        <v>121.7</v>
      </c>
      <c r="S508" s="211">
        <f t="shared" si="117"/>
        <v>-747.86083333333329</v>
      </c>
      <c r="T508" s="188"/>
      <c r="U508" s="214"/>
      <c r="V508" s="214">
        <f t="shared" ref="V508:V512" si="132">+S508</f>
        <v>-747.86083333333329</v>
      </c>
      <c r="W508" s="214"/>
      <c r="X508" s="216"/>
      <c r="Y508" s="214"/>
      <c r="Z508" s="214"/>
      <c r="AA508" s="214"/>
      <c r="AB508" s="214"/>
      <c r="AC508" s="217"/>
      <c r="AD508" s="266">
        <f t="shared" ref="AD508:AD516" si="133">+V508</f>
        <v>-747.86083333333329</v>
      </c>
      <c r="AE508" s="217"/>
      <c r="AF508" s="215">
        <f t="shared" si="123"/>
        <v>0</v>
      </c>
    </row>
    <row r="509" spans="1:32">
      <c r="A509" s="325">
        <f t="shared" si="124"/>
        <v>496</v>
      </c>
      <c r="B509" s="208" t="s">
        <v>494</v>
      </c>
      <c r="C509" s="208" t="s">
        <v>407</v>
      </c>
      <c r="D509" s="208" t="s">
        <v>914</v>
      </c>
      <c r="E509" s="237" t="s">
        <v>915</v>
      </c>
      <c r="F509" s="210">
        <v>-72405</v>
      </c>
      <c r="G509" s="210">
        <v>-72405</v>
      </c>
      <c r="H509" s="210">
        <v>-72405</v>
      </c>
      <c r="I509" s="210">
        <v>-72405</v>
      </c>
      <c r="J509" s="210">
        <v>-72405</v>
      </c>
      <c r="K509" s="210">
        <v>-72405</v>
      </c>
      <c r="L509" s="210">
        <v>-72405</v>
      </c>
      <c r="M509" s="210">
        <v>-72405</v>
      </c>
      <c r="N509" s="210">
        <v>-72405</v>
      </c>
      <c r="O509" s="210">
        <v>-48270</v>
      </c>
      <c r="P509" s="210">
        <v>-48270</v>
      </c>
      <c r="Q509" s="210">
        <v>-48270</v>
      </c>
      <c r="R509" s="210">
        <v>-48270</v>
      </c>
      <c r="S509" s="211">
        <f t="shared" si="117"/>
        <v>-65365.625</v>
      </c>
      <c r="T509" s="188"/>
      <c r="U509" s="214"/>
      <c r="V509" s="214">
        <f t="shared" si="132"/>
        <v>-65365.625</v>
      </c>
      <c r="W509" s="214"/>
      <c r="X509" s="216"/>
      <c r="Y509" s="214"/>
      <c r="Z509" s="214"/>
      <c r="AA509" s="214"/>
      <c r="AB509" s="214"/>
      <c r="AC509" s="217"/>
      <c r="AD509" s="266">
        <f t="shared" si="133"/>
        <v>-65365.625</v>
      </c>
      <c r="AE509" s="217"/>
      <c r="AF509" s="215">
        <f t="shared" si="123"/>
        <v>0</v>
      </c>
    </row>
    <row r="510" spans="1:32">
      <c r="A510" s="325">
        <f t="shared" si="124"/>
        <v>497</v>
      </c>
      <c r="B510" s="208" t="s">
        <v>494</v>
      </c>
      <c r="C510" s="208" t="s">
        <v>407</v>
      </c>
      <c r="D510" s="208" t="s">
        <v>916</v>
      </c>
      <c r="E510" s="237" t="s">
        <v>917</v>
      </c>
      <c r="F510" s="210">
        <v>-8438376.6899999995</v>
      </c>
      <c r="G510" s="210">
        <v>-8462195.1099999994</v>
      </c>
      <c r="H510" s="210">
        <v>-8479869.4800000004</v>
      </c>
      <c r="I510" s="210">
        <v>-8499122.9299999997</v>
      </c>
      <c r="J510" s="210">
        <v>-8510386.5500000007</v>
      </c>
      <c r="K510" s="210">
        <v>-8323671.0800000001</v>
      </c>
      <c r="L510" s="210">
        <v>-8300660.7699999996</v>
      </c>
      <c r="M510" s="210">
        <v>-8277660.8499999996</v>
      </c>
      <c r="N510" s="210">
        <v>-8254660.9299999997</v>
      </c>
      <c r="O510" s="210">
        <v>-8231377.4400000004</v>
      </c>
      <c r="P510" s="210">
        <v>-8208377.5199999996</v>
      </c>
      <c r="Q510" s="210">
        <v>-8185377.5999999996</v>
      </c>
      <c r="R510" s="210">
        <v>-9444729.6899999995</v>
      </c>
      <c r="S510" s="211">
        <f t="shared" si="117"/>
        <v>-8389576.1208333317</v>
      </c>
      <c r="T510" s="188"/>
      <c r="U510" s="214"/>
      <c r="V510" s="214">
        <f t="shared" si="132"/>
        <v>-8389576.1208333317</v>
      </c>
      <c r="W510" s="214"/>
      <c r="X510" s="216"/>
      <c r="Y510" s="214"/>
      <c r="Z510" s="214"/>
      <c r="AA510" s="214"/>
      <c r="AB510" s="214"/>
      <c r="AC510" s="217"/>
      <c r="AD510" s="266">
        <f t="shared" si="133"/>
        <v>-8389576.1208333317</v>
      </c>
      <c r="AE510" s="217"/>
      <c r="AF510" s="215">
        <f t="shared" si="123"/>
        <v>0</v>
      </c>
    </row>
    <row r="511" spans="1:32">
      <c r="A511" s="325">
        <f t="shared" si="124"/>
        <v>498</v>
      </c>
      <c r="B511" s="208" t="s">
        <v>494</v>
      </c>
      <c r="C511" s="208" t="s">
        <v>407</v>
      </c>
      <c r="D511" s="208" t="s">
        <v>918</v>
      </c>
      <c r="E511" s="237" t="s">
        <v>919</v>
      </c>
      <c r="F511" s="210">
        <v>-930129</v>
      </c>
      <c r="G511" s="210">
        <v>-930129</v>
      </c>
      <c r="H511" s="210">
        <v>-930129</v>
      </c>
      <c r="I511" s="210">
        <v>-930129</v>
      </c>
      <c r="J511" s="210">
        <v>-930129</v>
      </c>
      <c r="K511" s="210">
        <v>-930129</v>
      </c>
      <c r="L511" s="210">
        <v>-930129</v>
      </c>
      <c r="M511" s="210">
        <v>-930129</v>
      </c>
      <c r="N511" s="210">
        <v>-930129</v>
      </c>
      <c r="O511" s="210">
        <v>-930129</v>
      </c>
      <c r="P511" s="210">
        <v>-930129</v>
      </c>
      <c r="Q511" s="210">
        <v>-930129</v>
      </c>
      <c r="R511" s="210">
        <v>-974030</v>
      </c>
      <c r="S511" s="211">
        <f t="shared" si="117"/>
        <v>-931958.20833333337</v>
      </c>
      <c r="T511" s="188"/>
      <c r="U511" s="214"/>
      <c r="V511" s="214">
        <f t="shared" si="132"/>
        <v>-931958.20833333337</v>
      </c>
      <c r="W511" s="214"/>
      <c r="X511" s="216"/>
      <c r="Y511" s="214"/>
      <c r="Z511" s="214"/>
      <c r="AA511" s="214"/>
      <c r="AB511" s="214"/>
      <c r="AC511" s="217"/>
      <c r="AD511" s="266">
        <f t="shared" si="133"/>
        <v>-931958.20833333337</v>
      </c>
      <c r="AE511" s="279"/>
      <c r="AF511" s="215">
        <f t="shared" si="123"/>
        <v>0</v>
      </c>
    </row>
    <row r="512" spans="1:32">
      <c r="A512" s="325">
        <f t="shared" si="124"/>
        <v>499</v>
      </c>
      <c r="B512" s="208" t="s">
        <v>494</v>
      </c>
      <c r="C512" s="208" t="s">
        <v>408</v>
      </c>
      <c r="D512" s="208" t="s">
        <v>409</v>
      </c>
      <c r="E512" s="237" t="s">
        <v>410</v>
      </c>
      <c r="F512" s="210">
        <v>-2333957</v>
      </c>
      <c r="G512" s="210">
        <v>-2333957</v>
      </c>
      <c r="H512" s="210">
        <v>-2333957</v>
      </c>
      <c r="I512" s="210">
        <v>-2333957</v>
      </c>
      <c r="J512" s="210">
        <v>-2333957</v>
      </c>
      <c r="K512" s="210">
        <v>-2333957</v>
      </c>
      <c r="L512" s="210">
        <v>-2333957</v>
      </c>
      <c r="M512" s="210">
        <v>-2333957</v>
      </c>
      <c r="N512" s="210">
        <v>-2333957</v>
      </c>
      <c r="O512" s="210">
        <v>-2333957</v>
      </c>
      <c r="P512" s="210">
        <v>-2333957</v>
      </c>
      <c r="Q512" s="210">
        <v>-2333957</v>
      </c>
      <c r="R512" s="210">
        <v>-2706980</v>
      </c>
      <c r="S512" s="211">
        <f t="shared" si="117"/>
        <v>-2349499.625</v>
      </c>
      <c r="T512" s="188"/>
      <c r="U512" s="214"/>
      <c r="V512" s="214">
        <f t="shared" si="132"/>
        <v>-2349499.625</v>
      </c>
      <c r="W512" s="214"/>
      <c r="X512" s="216"/>
      <c r="Y512" s="214"/>
      <c r="Z512" s="214"/>
      <c r="AA512" s="214"/>
      <c r="AB512" s="214"/>
      <c r="AC512" s="217"/>
      <c r="AD512" s="266">
        <f t="shared" si="133"/>
        <v>-2349499.625</v>
      </c>
      <c r="AE512" s="217"/>
      <c r="AF512" s="215">
        <f t="shared" si="123"/>
        <v>0</v>
      </c>
    </row>
    <row r="513" spans="1:32">
      <c r="A513" s="325">
        <f t="shared" si="124"/>
        <v>500</v>
      </c>
      <c r="B513" s="208" t="s">
        <v>524</v>
      </c>
      <c r="C513" s="208" t="s">
        <v>408</v>
      </c>
      <c r="D513" s="208" t="s">
        <v>920</v>
      </c>
      <c r="E513" s="237" t="s">
        <v>411</v>
      </c>
      <c r="F513" s="210">
        <v>-52094122.640000001</v>
      </c>
      <c r="G513" s="210">
        <v>-51923199.700000003</v>
      </c>
      <c r="H513" s="210">
        <v>-51751811.369999997</v>
      </c>
      <c r="I513" s="210">
        <v>-51579612.490000002</v>
      </c>
      <c r="J513" s="210">
        <v>-51412594.920000002</v>
      </c>
      <c r="K513" s="210">
        <v>-51245545</v>
      </c>
      <c r="L513" s="210">
        <v>-51078484.880000003</v>
      </c>
      <c r="M513" s="210">
        <v>-50661037.229999997</v>
      </c>
      <c r="N513" s="210">
        <v>-50458292.700000003</v>
      </c>
      <c r="O513" s="210">
        <v>-50255544.689999998</v>
      </c>
      <c r="P513" s="210">
        <v>-50052796.68</v>
      </c>
      <c r="Q513" s="210">
        <v>-49713089.740000002</v>
      </c>
      <c r="R513" s="210">
        <v>-49624464.960000001</v>
      </c>
      <c r="S513" s="211">
        <f t="shared" si="117"/>
        <v>-50915941.93333333</v>
      </c>
      <c r="T513" s="188"/>
      <c r="U513" s="214"/>
      <c r="V513" s="214"/>
      <c r="W513" s="214"/>
      <c r="X513" s="216">
        <f>+S513</f>
        <v>-50915941.93333333</v>
      </c>
      <c r="Y513" s="214"/>
      <c r="Z513" s="214"/>
      <c r="AA513" s="214"/>
      <c r="AB513" s="214">
        <f>+S513</f>
        <v>-50915941.93333333</v>
      </c>
      <c r="AC513" s="217"/>
      <c r="AD513" s="266">
        <f t="shared" si="133"/>
        <v>0</v>
      </c>
      <c r="AE513" s="217"/>
      <c r="AF513" s="215">
        <f t="shared" si="123"/>
        <v>0</v>
      </c>
    </row>
    <row r="514" spans="1:32">
      <c r="A514" s="325">
        <f t="shared" si="124"/>
        <v>501</v>
      </c>
      <c r="B514" s="208" t="s">
        <v>494</v>
      </c>
      <c r="C514" s="208" t="s">
        <v>408</v>
      </c>
      <c r="D514" s="208" t="s">
        <v>921</v>
      </c>
      <c r="E514" s="237" t="s">
        <v>922</v>
      </c>
      <c r="F514" s="210">
        <v>-10293340.66</v>
      </c>
      <c r="G514" s="210">
        <v>-10209770.48</v>
      </c>
      <c r="H514" s="210">
        <v>-10126200.310000001</v>
      </c>
      <c r="I514" s="210">
        <v>-10042630.24</v>
      </c>
      <c r="J514" s="210">
        <v>-9959060.0600000005</v>
      </c>
      <c r="K514" s="210">
        <v>-9875489.9100000001</v>
      </c>
      <c r="L514" s="210">
        <v>-9791919.7200000007</v>
      </c>
      <c r="M514" s="210">
        <v>-9708349.5600000005</v>
      </c>
      <c r="N514" s="210">
        <v>-9624779.5</v>
      </c>
      <c r="O514" s="210">
        <v>-9541209.3100000005</v>
      </c>
      <c r="P514" s="210">
        <v>-9457639.2200000007</v>
      </c>
      <c r="Q514" s="210">
        <v>-9386469.9000000004</v>
      </c>
      <c r="R514" s="210">
        <v>-9124558.2599999998</v>
      </c>
      <c r="S514" s="211">
        <f t="shared" si="117"/>
        <v>-9786038.972500002</v>
      </c>
      <c r="T514" s="188"/>
      <c r="U514" s="214"/>
      <c r="V514" s="214"/>
      <c r="W514" s="214"/>
      <c r="X514" s="216">
        <f>+S514</f>
        <v>-9786038.972500002</v>
      </c>
      <c r="Y514" s="214"/>
      <c r="Z514" s="214"/>
      <c r="AA514" s="214"/>
      <c r="AB514" s="214">
        <f>+S514</f>
        <v>-9786038.972500002</v>
      </c>
      <c r="AC514" s="217"/>
      <c r="AD514" s="266">
        <f t="shared" si="133"/>
        <v>0</v>
      </c>
      <c r="AE514" s="279"/>
      <c r="AF514" s="215">
        <f t="shared" si="123"/>
        <v>0</v>
      </c>
    </row>
    <row r="515" spans="1:32">
      <c r="A515" s="325">
        <f t="shared" si="124"/>
        <v>502</v>
      </c>
      <c r="B515" s="208" t="s">
        <v>522</v>
      </c>
      <c r="C515" s="208" t="s">
        <v>408</v>
      </c>
      <c r="D515" s="208" t="s">
        <v>725</v>
      </c>
      <c r="E515" s="237" t="s">
        <v>923</v>
      </c>
      <c r="F515" s="210">
        <v>-4059966.67</v>
      </c>
      <c r="G515" s="210">
        <v>-3212318.44</v>
      </c>
      <c r="H515" s="210">
        <v>-2505235.73</v>
      </c>
      <c r="I515" s="210">
        <v>-2507308.9</v>
      </c>
      <c r="J515" s="210">
        <v>-2418602.59</v>
      </c>
      <c r="K515" s="210">
        <v>-1964038.5</v>
      </c>
      <c r="L515" s="210">
        <v>-1892252.25</v>
      </c>
      <c r="M515" s="210">
        <v>-1770213.93</v>
      </c>
      <c r="N515" s="210">
        <v>-1346690.53</v>
      </c>
      <c r="O515" s="210">
        <v>-1062416.03</v>
      </c>
      <c r="P515" s="210">
        <v>-921734.44</v>
      </c>
      <c r="Q515" s="210">
        <v>-624129.18000000005</v>
      </c>
      <c r="R515" s="210">
        <v>-444461.68</v>
      </c>
      <c r="S515" s="211">
        <f t="shared" si="117"/>
        <v>-1873096.2245833336</v>
      </c>
      <c r="T515" s="188"/>
      <c r="U515" s="214"/>
      <c r="V515" s="214"/>
      <c r="W515" s="214"/>
      <c r="X515" s="216">
        <f>+S515</f>
        <v>-1873096.2245833336</v>
      </c>
      <c r="Y515" s="214"/>
      <c r="Z515" s="214"/>
      <c r="AA515" s="214"/>
      <c r="AB515" s="214">
        <f>+S515</f>
        <v>-1873096.2245833336</v>
      </c>
      <c r="AC515" s="217"/>
      <c r="AD515" s="266">
        <f t="shared" si="133"/>
        <v>0</v>
      </c>
      <c r="AE515" s="279"/>
      <c r="AF515" s="215">
        <f t="shared" si="123"/>
        <v>0</v>
      </c>
    </row>
    <row r="516" spans="1:32">
      <c r="A516" s="325">
        <f t="shared" si="124"/>
        <v>503</v>
      </c>
      <c r="B516" s="208" t="s">
        <v>524</v>
      </c>
      <c r="C516" s="208" t="s">
        <v>408</v>
      </c>
      <c r="D516" s="208" t="s">
        <v>711</v>
      </c>
      <c r="E516" s="237" t="s">
        <v>923</v>
      </c>
      <c r="F516" s="210">
        <v>-1511249.09</v>
      </c>
      <c r="G516" s="210">
        <v>-5791633.3700000001</v>
      </c>
      <c r="H516" s="210">
        <v>-6596943.9699999997</v>
      </c>
      <c r="I516" s="210">
        <v>-7038725.3099999996</v>
      </c>
      <c r="J516" s="210">
        <v>-7592820.75</v>
      </c>
      <c r="K516" s="210">
        <v>-7057777.9500000002</v>
      </c>
      <c r="L516" s="210">
        <v>-7165590.7300000004</v>
      </c>
      <c r="M516" s="210">
        <v>-7161984.4100000001</v>
      </c>
      <c r="N516" s="210">
        <v>-6731976.25</v>
      </c>
      <c r="O516" s="210">
        <v>-6834231.7400000002</v>
      </c>
      <c r="P516" s="210">
        <v>-6546122.6100000003</v>
      </c>
      <c r="Q516" s="210">
        <v>-6026089.79</v>
      </c>
      <c r="R516" s="210">
        <v>-4075395.82</v>
      </c>
      <c r="S516" s="211">
        <f t="shared" si="117"/>
        <v>-6444768.2779166671</v>
      </c>
      <c r="T516" s="188"/>
      <c r="U516" s="214"/>
      <c r="V516" s="214"/>
      <c r="W516" s="214"/>
      <c r="X516" s="216">
        <f>+S516</f>
        <v>-6444768.2779166671</v>
      </c>
      <c r="Y516" s="214"/>
      <c r="Z516" s="214"/>
      <c r="AA516" s="214"/>
      <c r="AB516" s="214">
        <f>+S516</f>
        <v>-6444768.2779166671</v>
      </c>
      <c r="AC516" s="217"/>
      <c r="AD516" s="266">
        <f t="shared" si="133"/>
        <v>0</v>
      </c>
      <c r="AE516" s="217"/>
      <c r="AF516" s="215">
        <f t="shared" si="123"/>
        <v>0</v>
      </c>
    </row>
    <row r="517" spans="1:32">
      <c r="A517" s="325">
        <f t="shared" si="124"/>
        <v>504</v>
      </c>
      <c r="B517" s="208" t="s">
        <v>524</v>
      </c>
      <c r="C517" s="208" t="s">
        <v>408</v>
      </c>
      <c r="D517" s="208" t="s">
        <v>709</v>
      </c>
      <c r="E517" s="209" t="s">
        <v>924</v>
      </c>
      <c r="F517" s="210">
        <v>0</v>
      </c>
      <c r="G517" s="210">
        <v>0</v>
      </c>
      <c r="H517" s="210">
        <v>0</v>
      </c>
      <c r="I517" s="210">
        <v>0</v>
      </c>
      <c r="J517" s="210">
        <v>0</v>
      </c>
      <c r="K517" s="210">
        <v>0</v>
      </c>
      <c r="L517" s="210">
        <v>0</v>
      </c>
      <c r="M517" s="210">
        <v>0</v>
      </c>
      <c r="N517" s="210">
        <v>-858309.76</v>
      </c>
      <c r="O517" s="210">
        <v>-916217.48</v>
      </c>
      <c r="P517" s="210">
        <v>-961358.19</v>
      </c>
      <c r="Q517" s="210">
        <v>-986505.5</v>
      </c>
      <c r="R517" s="210">
        <v>-1000748.3</v>
      </c>
      <c r="S517" s="211">
        <f t="shared" si="117"/>
        <v>-351897.09</v>
      </c>
      <c r="T517" s="188"/>
      <c r="U517" s="214"/>
      <c r="V517" s="214"/>
      <c r="W517" s="214"/>
      <c r="X517" s="216">
        <f t="shared" ref="X517:X523" si="134">+S517</f>
        <v>-351897.09</v>
      </c>
      <c r="Y517" s="214"/>
      <c r="Z517" s="214"/>
      <c r="AA517" s="214"/>
      <c r="AB517" s="214">
        <f t="shared" ref="AB517:AB523" si="135">+S517</f>
        <v>-351897.09</v>
      </c>
      <c r="AC517" s="217"/>
      <c r="AD517" s="266"/>
      <c r="AE517" s="217"/>
      <c r="AF517" s="215">
        <f t="shared" si="123"/>
        <v>0</v>
      </c>
    </row>
    <row r="518" spans="1:32">
      <c r="A518" s="325">
        <f t="shared" si="124"/>
        <v>505</v>
      </c>
      <c r="B518" s="208" t="s">
        <v>524</v>
      </c>
      <c r="C518" s="208" t="s">
        <v>408</v>
      </c>
      <c r="D518" s="208" t="s">
        <v>925</v>
      </c>
      <c r="E518" s="237" t="s">
        <v>926</v>
      </c>
      <c r="F518" s="210">
        <v>0</v>
      </c>
      <c r="G518" s="210">
        <v>0</v>
      </c>
      <c r="H518" s="210">
        <v>0</v>
      </c>
      <c r="I518" s="210">
        <v>0</v>
      </c>
      <c r="J518" s="210">
        <v>0</v>
      </c>
      <c r="K518" s="210">
        <v>0</v>
      </c>
      <c r="L518" s="210">
        <v>0</v>
      </c>
      <c r="M518" s="210">
        <v>0</v>
      </c>
      <c r="N518" s="210">
        <v>-246851.96</v>
      </c>
      <c r="O518" s="210">
        <v>-261633.62</v>
      </c>
      <c r="P518" s="210">
        <v>-272259.65000000002</v>
      </c>
      <c r="Q518" s="210">
        <v>-276551.38</v>
      </c>
      <c r="R518" s="210">
        <v>-274816.11</v>
      </c>
      <c r="S518" s="211">
        <f t="shared" si="117"/>
        <v>-99558.722083333312</v>
      </c>
      <c r="T518" s="188"/>
      <c r="U518" s="214"/>
      <c r="V518" s="214"/>
      <c r="W518" s="214"/>
      <c r="X518" s="216">
        <f t="shared" si="134"/>
        <v>-99558.722083333312</v>
      </c>
      <c r="Y518" s="214"/>
      <c r="Z518" s="214"/>
      <c r="AA518" s="214"/>
      <c r="AB518" s="214">
        <f t="shared" si="135"/>
        <v>-99558.722083333312</v>
      </c>
      <c r="AC518" s="217"/>
      <c r="AD518" s="266"/>
      <c r="AE518" s="217"/>
      <c r="AF518" s="215">
        <f t="shared" si="123"/>
        <v>0</v>
      </c>
    </row>
    <row r="519" spans="1:32">
      <c r="A519" s="325">
        <f t="shared" si="124"/>
        <v>506</v>
      </c>
      <c r="B519" s="208" t="s">
        <v>524</v>
      </c>
      <c r="C519" s="208" t="s">
        <v>408</v>
      </c>
      <c r="D519" s="208" t="s">
        <v>927</v>
      </c>
      <c r="E519" s="237" t="s">
        <v>928</v>
      </c>
      <c r="F519" s="210">
        <v>0</v>
      </c>
      <c r="G519" s="210">
        <v>0</v>
      </c>
      <c r="H519" s="210">
        <v>0</v>
      </c>
      <c r="I519" s="210">
        <v>0</v>
      </c>
      <c r="J519" s="210">
        <v>0</v>
      </c>
      <c r="K519" s="210">
        <v>0</v>
      </c>
      <c r="L519" s="210">
        <v>0</v>
      </c>
      <c r="M519" s="210">
        <v>0</v>
      </c>
      <c r="N519" s="210">
        <v>-377538.87</v>
      </c>
      <c r="O519" s="210">
        <v>-401387.21</v>
      </c>
      <c r="P519" s="210">
        <v>-419012.45</v>
      </c>
      <c r="Q519" s="210">
        <v>-427436.94</v>
      </c>
      <c r="R519" s="210">
        <v>-463561.43</v>
      </c>
      <c r="S519" s="211">
        <f t="shared" si="117"/>
        <v>-154763.01541666666</v>
      </c>
      <c r="T519" s="188"/>
      <c r="U519" s="214"/>
      <c r="V519" s="214"/>
      <c r="W519" s="214"/>
      <c r="X519" s="216">
        <f t="shared" si="134"/>
        <v>-154763.01541666666</v>
      </c>
      <c r="Y519" s="214"/>
      <c r="Z519" s="214"/>
      <c r="AA519" s="214"/>
      <c r="AB519" s="214">
        <f t="shared" si="135"/>
        <v>-154763.01541666666</v>
      </c>
      <c r="AC519" s="217"/>
      <c r="AD519" s="266"/>
      <c r="AE519" s="217"/>
      <c r="AF519" s="215">
        <f t="shared" si="123"/>
        <v>0</v>
      </c>
    </row>
    <row r="520" spans="1:32">
      <c r="A520" s="325">
        <f t="shared" si="124"/>
        <v>507</v>
      </c>
      <c r="B520" s="208" t="s">
        <v>524</v>
      </c>
      <c r="C520" s="208" t="s">
        <v>408</v>
      </c>
      <c r="D520" s="208" t="s">
        <v>929</v>
      </c>
      <c r="E520" s="237" t="s">
        <v>930</v>
      </c>
      <c r="F520" s="210">
        <v>0</v>
      </c>
      <c r="G520" s="210">
        <v>0</v>
      </c>
      <c r="H520" s="210">
        <v>0</v>
      </c>
      <c r="I520" s="210">
        <v>0</v>
      </c>
      <c r="J520" s="210">
        <v>0</v>
      </c>
      <c r="K520" s="210">
        <v>0</v>
      </c>
      <c r="L520" s="210">
        <v>0</v>
      </c>
      <c r="M520" s="210">
        <v>0</v>
      </c>
      <c r="N520" s="210">
        <v>-108262.59</v>
      </c>
      <c r="O520" s="210">
        <v>-113951.25</v>
      </c>
      <c r="P520" s="210">
        <v>-117707.81</v>
      </c>
      <c r="Q520" s="210">
        <v>-118729.06</v>
      </c>
      <c r="R520" s="210">
        <v>-126336.78</v>
      </c>
      <c r="S520" s="211">
        <f t="shared" si="117"/>
        <v>-43484.925000000003</v>
      </c>
      <c r="T520" s="188"/>
      <c r="U520" s="214"/>
      <c r="V520" s="214"/>
      <c r="W520" s="214"/>
      <c r="X520" s="216">
        <f t="shared" si="134"/>
        <v>-43484.925000000003</v>
      </c>
      <c r="Y520" s="214"/>
      <c r="Z520" s="214"/>
      <c r="AA520" s="214"/>
      <c r="AB520" s="214">
        <f t="shared" si="135"/>
        <v>-43484.925000000003</v>
      </c>
      <c r="AC520" s="217"/>
      <c r="AD520" s="266"/>
      <c r="AE520" s="217"/>
      <c r="AF520" s="215">
        <f t="shared" si="123"/>
        <v>0</v>
      </c>
    </row>
    <row r="521" spans="1:32">
      <c r="A521" s="325">
        <f t="shared" si="124"/>
        <v>508</v>
      </c>
      <c r="B521" s="208" t="s">
        <v>524</v>
      </c>
      <c r="C521" s="208" t="s">
        <v>408</v>
      </c>
      <c r="D521" s="208" t="s">
        <v>931</v>
      </c>
      <c r="E521" s="237" t="s">
        <v>932</v>
      </c>
      <c r="F521" s="210">
        <v>0</v>
      </c>
      <c r="G521" s="210">
        <v>0</v>
      </c>
      <c r="H521" s="210">
        <v>0</v>
      </c>
      <c r="I521" s="210">
        <v>0</v>
      </c>
      <c r="J521" s="210">
        <v>0</v>
      </c>
      <c r="K521" s="210">
        <v>0</v>
      </c>
      <c r="L521" s="210">
        <v>0</v>
      </c>
      <c r="M521" s="210">
        <v>0</v>
      </c>
      <c r="N521" s="210">
        <v>-1200598.94</v>
      </c>
      <c r="O521" s="210">
        <v>-1149597.23</v>
      </c>
      <c r="P521" s="210">
        <v>-1086605.03</v>
      </c>
      <c r="Q521" s="210">
        <v>-1008650.4</v>
      </c>
      <c r="R521" s="210">
        <v>-863199.97</v>
      </c>
      <c r="S521" s="211">
        <f t="shared" si="117"/>
        <v>-406420.96541666676</v>
      </c>
      <c r="T521" s="188"/>
      <c r="U521" s="214"/>
      <c r="V521" s="214"/>
      <c r="W521" s="214"/>
      <c r="X521" s="216">
        <f t="shared" si="134"/>
        <v>-406420.96541666676</v>
      </c>
      <c r="Y521" s="214"/>
      <c r="Z521" s="214"/>
      <c r="AA521" s="214"/>
      <c r="AB521" s="214">
        <f t="shared" si="135"/>
        <v>-406420.96541666676</v>
      </c>
      <c r="AC521" s="217"/>
      <c r="AD521" s="266"/>
      <c r="AE521" s="217"/>
      <c r="AF521" s="215">
        <f t="shared" si="123"/>
        <v>0</v>
      </c>
    </row>
    <row r="522" spans="1:32">
      <c r="A522" s="325">
        <f t="shared" si="124"/>
        <v>509</v>
      </c>
      <c r="B522" s="208" t="s">
        <v>524</v>
      </c>
      <c r="C522" s="208" t="s">
        <v>408</v>
      </c>
      <c r="D522" s="208" t="s">
        <v>933</v>
      </c>
      <c r="E522" s="237" t="s">
        <v>934</v>
      </c>
      <c r="F522" s="210">
        <v>0</v>
      </c>
      <c r="G522" s="210">
        <v>0</v>
      </c>
      <c r="H522" s="210">
        <v>0</v>
      </c>
      <c r="I522" s="210">
        <v>0</v>
      </c>
      <c r="J522" s="210">
        <v>0</v>
      </c>
      <c r="K522" s="210">
        <v>0</v>
      </c>
      <c r="L522" s="210">
        <v>0</v>
      </c>
      <c r="M522" s="210">
        <v>0</v>
      </c>
      <c r="N522" s="210">
        <v>-346075.1</v>
      </c>
      <c r="O522" s="210">
        <v>-329693.3</v>
      </c>
      <c r="P522" s="210">
        <v>-309356.06</v>
      </c>
      <c r="Q522" s="210">
        <v>-284086.08</v>
      </c>
      <c r="R522" s="210">
        <v>-236935.84</v>
      </c>
      <c r="S522" s="211">
        <f t="shared" si="117"/>
        <v>-115639.87166666666</v>
      </c>
      <c r="T522" s="188"/>
      <c r="U522" s="214"/>
      <c r="V522" s="214"/>
      <c r="W522" s="214"/>
      <c r="X522" s="216">
        <f t="shared" si="134"/>
        <v>-115639.87166666666</v>
      </c>
      <c r="Y522" s="214"/>
      <c r="Z522" s="214"/>
      <c r="AA522" s="214"/>
      <c r="AB522" s="214">
        <f t="shared" si="135"/>
        <v>-115639.87166666666</v>
      </c>
      <c r="AC522" s="217"/>
      <c r="AD522" s="266"/>
      <c r="AE522" s="217"/>
      <c r="AF522" s="215">
        <f t="shared" si="123"/>
        <v>0</v>
      </c>
    </row>
    <row r="523" spans="1:32">
      <c r="A523" s="325">
        <f t="shared" si="124"/>
        <v>510</v>
      </c>
      <c r="B523" s="208" t="s">
        <v>524</v>
      </c>
      <c r="C523" s="208" t="s">
        <v>408</v>
      </c>
      <c r="D523" s="208" t="s">
        <v>935</v>
      </c>
      <c r="E523" s="178" t="s">
        <v>936</v>
      </c>
      <c r="F523" s="210">
        <v>0</v>
      </c>
      <c r="G523" s="210">
        <v>0</v>
      </c>
      <c r="H523" s="210">
        <v>0</v>
      </c>
      <c r="I523" s="210">
        <v>0</v>
      </c>
      <c r="J523" s="210">
        <v>0</v>
      </c>
      <c r="K523" s="210">
        <v>0</v>
      </c>
      <c r="L523" s="210">
        <v>0</v>
      </c>
      <c r="M523" s="210">
        <v>0</v>
      </c>
      <c r="N523" s="210">
        <v>536279.92000000004</v>
      </c>
      <c r="O523" s="210">
        <v>536279.92000000004</v>
      </c>
      <c r="P523" s="210">
        <v>536279.92000000004</v>
      </c>
      <c r="Q523" s="210">
        <v>536279.92000000004</v>
      </c>
      <c r="R523" s="210">
        <v>367551.32</v>
      </c>
      <c r="S523" s="211">
        <f t="shared" si="117"/>
        <v>194074.61166666669</v>
      </c>
      <c r="T523" s="188"/>
      <c r="U523" s="214"/>
      <c r="V523" s="214"/>
      <c r="W523" s="214"/>
      <c r="X523" s="216">
        <f t="shared" si="134"/>
        <v>194074.61166666669</v>
      </c>
      <c r="Y523" s="214"/>
      <c r="Z523" s="214"/>
      <c r="AA523" s="214"/>
      <c r="AB523" s="214">
        <f t="shared" si="135"/>
        <v>194074.61166666669</v>
      </c>
      <c r="AC523" s="217"/>
      <c r="AD523" s="266"/>
      <c r="AE523" s="217"/>
      <c r="AF523" s="215">
        <f t="shared" si="123"/>
        <v>0</v>
      </c>
    </row>
    <row r="524" spans="1:32">
      <c r="A524" s="325">
        <f t="shared" si="124"/>
        <v>511</v>
      </c>
      <c r="B524" s="208" t="s">
        <v>522</v>
      </c>
      <c r="C524" s="208" t="s">
        <v>408</v>
      </c>
      <c r="D524" s="208" t="s">
        <v>887</v>
      </c>
      <c r="E524" s="237" t="s">
        <v>937</v>
      </c>
      <c r="F524" s="210">
        <v>0</v>
      </c>
      <c r="G524" s="210">
        <v>0</v>
      </c>
      <c r="H524" s="210">
        <v>0</v>
      </c>
      <c r="I524" s="210">
        <v>0</v>
      </c>
      <c r="J524" s="210">
        <v>0</v>
      </c>
      <c r="K524" s="210">
        <v>0</v>
      </c>
      <c r="L524" s="210">
        <v>0</v>
      </c>
      <c r="M524" s="210">
        <v>0</v>
      </c>
      <c r="N524" s="210">
        <v>0</v>
      </c>
      <c r="O524" s="210">
        <v>0</v>
      </c>
      <c r="P524" s="210">
        <v>0</v>
      </c>
      <c r="Q524" s="210">
        <v>125885.39</v>
      </c>
      <c r="R524" s="210">
        <v>151304.69</v>
      </c>
      <c r="S524" s="211">
        <f t="shared" si="117"/>
        <v>16794.811249999999</v>
      </c>
      <c r="T524" s="188"/>
      <c r="U524" s="214"/>
      <c r="V524" s="214">
        <f t="shared" ref="V524:V525" si="136">+S524</f>
        <v>16794.811249999999</v>
      </c>
      <c r="W524" s="214"/>
      <c r="X524" s="216"/>
      <c r="Y524" s="214"/>
      <c r="Z524" s="214"/>
      <c r="AA524" s="214"/>
      <c r="AB524" s="214"/>
      <c r="AC524" s="217"/>
      <c r="AD524" s="266">
        <f t="shared" ref="AD524:AD525" si="137">+V524</f>
        <v>16794.811249999999</v>
      </c>
      <c r="AE524" s="217"/>
      <c r="AF524" s="215">
        <f t="shared" si="123"/>
        <v>0</v>
      </c>
    </row>
    <row r="525" spans="1:32">
      <c r="A525" s="325">
        <f t="shared" si="124"/>
        <v>512</v>
      </c>
      <c r="B525" s="208" t="s">
        <v>524</v>
      </c>
      <c r="C525" s="208" t="s">
        <v>408</v>
      </c>
      <c r="D525" s="208" t="s">
        <v>887</v>
      </c>
      <c r="E525" s="178" t="s">
        <v>937</v>
      </c>
      <c r="F525" s="210">
        <v>0</v>
      </c>
      <c r="G525" s="210">
        <v>0</v>
      </c>
      <c r="H525" s="210">
        <v>0</v>
      </c>
      <c r="I525" s="210">
        <v>0</v>
      </c>
      <c r="J525" s="210">
        <v>0</v>
      </c>
      <c r="K525" s="210">
        <v>0</v>
      </c>
      <c r="L525" s="210">
        <v>0</v>
      </c>
      <c r="M525" s="210">
        <v>0</v>
      </c>
      <c r="N525" s="210">
        <v>0</v>
      </c>
      <c r="O525" s="210">
        <v>0</v>
      </c>
      <c r="P525" s="210">
        <v>0</v>
      </c>
      <c r="Q525" s="210">
        <v>779370.75</v>
      </c>
      <c r="R525" s="210">
        <v>934952.23</v>
      </c>
      <c r="S525" s="211">
        <f t="shared" si="117"/>
        <v>103903.90541666666</v>
      </c>
      <c r="T525" s="188"/>
      <c r="U525" s="214"/>
      <c r="V525" s="214">
        <f t="shared" si="136"/>
        <v>103903.90541666666</v>
      </c>
      <c r="W525" s="214"/>
      <c r="X525" s="216"/>
      <c r="Y525" s="214"/>
      <c r="Z525" s="214"/>
      <c r="AA525" s="214"/>
      <c r="AB525" s="214"/>
      <c r="AC525" s="217"/>
      <c r="AD525" s="266">
        <f t="shared" si="137"/>
        <v>103903.90541666666</v>
      </c>
      <c r="AE525" s="217"/>
      <c r="AF525" s="215">
        <f t="shared" si="123"/>
        <v>0</v>
      </c>
    </row>
    <row r="526" spans="1:32">
      <c r="A526" s="325">
        <f t="shared" si="124"/>
        <v>513</v>
      </c>
      <c r="B526" s="208" t="s">
        <v>494</v>
      </c>
      <c r="C526" s="208" t="s">
        <v>218</v>
      </c>
      <c r="D526" s="208" t="s">
        <v>412</v>
      </c>
      <c r="E526" s="209" t="s">
        <v>413</v>
      </c>
      <c r="F526" s="210">
        <v>45360249.719999999</v>
      </c>
      <c r="G526" s="210">
        <v>45663734.560000002</v>
      </c>
      <c r="H526" s="210">
        <v>45968509.560000002</v>
      </c>
      <c r="I526" s="210">
        <v>46274580.75</v>
      </c>
      <c r="J526" s="210">
        <v>46581954.18</v>
      </c>
      <c r="K526" s="210">
        <v>46890635.719999999</v>
      </c>
      <c r="L526" s="210">
        <v>47200631.520000003</v>
      </c>
      <c r="M526" s="210">
        <v>47511947.549999997</v>
      </c>
      <c r="N526" s="210">
        <v>47824590.049999997</v>
      </c>
      <c r="O526" s="210">
        <v>48138564.990000002</v>
      </c>
      <c r="P526" s="210">
        <v>48453878.57</v>
      </c>
      <c r="Q526" s="210">
        <v>48770536.939999998</v>
      </c>
      <c r="R526" s="210">
        <v>49007788.119999997</v>
      </c>
      <c r="S526" s="211">
        <f t="shared" si="117"/>
        <v>47205298.609166674</v>
      </c>
      <c r="T526" s="188"/>
      <c r="U526" s="214"/>
      <c r="V526" s="279"/>
      <c r="W526" s="214"/>
      <c r="X526" s="214">
        <f>+S526</f>
        <v>47205298.609166674</v>
      </c>
      <c r="Y526" s="308">
        <f>+AA526*Z6</f>
        <v>35333166.00896126</v>
      </c>
      <c r="Z526" s="214">
        <f>+AA526*Z7</f>
        <v>11870559.090251779</v>
      </c>
      <c r="AA526" s="214">
        <f>+S526</f>
        <v>47205298.609166674</v>
      </c>
      <c r="AB526" s="214"/>
      <c r="AC526" s="217"/>
      <c r="AD526" s="266"/>
      <c r="AE526" s="217"/>
      <c r="AF526" s="215">
        <f t="shared" ref="AF526:AF589" si="138">+U526+V526-AD526</f>
        <v>0</v>
      </c>
    </row>
    <row r="527" spans="1:32">
      <c r="A527" s="325">
        <f t="shared" si="124"/>
        <v>514</v>
      </c>
      <c r="B527" s="185"/>
      <c r="C527" s="185"/>
      <c r="D527" s="185"/>
      <c r="E527" s="222" t="s">
        <v>414</v>
      </c>
      <c r="F527" s="218">
        <f t="shared" ref="F527:S527" si="139">SUM(F495:F526)</f>
        <v>-122338906.30999997</v>
      </c>
      <c r="G527" s="218">
        <f t="shared" si="139"/>
        <v>-125562183.42999998</v>
      </c>
      <c r="H527" s="218">
        <f t="shared" si="139"/>
        <v>-125359001.76000002</v>
      </c>
      <c r="I527" s="218">
        <f t="shared" si="139"/>
        <v>-125601836.71000004</v>
      </c>
      <c r="J527" s="218">
        <f t="shared" si="139"/>
        <v>-125577682.70000002</v>
      </c>
      <c r="K527" s="218">
        <f t="shared" si="139"/>
        <v>-124101921.19999999</v>
      </c>
      <c r="L527" s="218">
        <f t="shared" si="139"/>
        <v>-124273394.66999999</v>
      </c>
      <c r="M527" s="218">
        <f t="shared" si="139"/>
        <v>-123582936.21000002</v>
      </c>
      <c r="N527" s="218">
        <f t="shared" si="139"/>
        <v>-124624632.51000004</v>
      </c>
      <c r="O527" s="218">
        <f t="shared" si="139"/>
        <v>-124120741.74000004</v>
      </c>
      <c r="P527" s="218">
        <f t="shared" si="139"/>
        <v>-123207202.62000003</v>
      </c>
      <c r="Q527" s="218">
        <f t="shared" si="139"/>
        <v>-120889584.75000006</v>
      </c>
      <c r="R527" s="218">
        <f t="shared" si="139"/>
        <v>-118715360.98000005</v>
      </c>
      <c r="S527" s="219">
        <f t="shared" si="139"/>
        <v>-123952354.32874995</v>
      </c>
      <c r="T527" s="188"/>
      <c r="U527" s="214"/>
      <c r="V527" s="214"/>
      <c r="W527" s="214"/>
      <c r="X527" s="216"/>
      <c r="Y527" s="214"/>
      <c r="Z527" s="214"/>
      <c r="AA527" s="214"/>
      <c r="AB527" s="214"/>
      <c r="AC527" s="217"/>
      <c r="AD527" s="217"/>
      <c r="AE527" s="217"/>
      <c r="AF527" s="215">
        <f t="shared" si="138"/>
        <v>0</v>
      </c>
    </row>
    <row r="528" spans="1:32">
      <c r="A528" s="325">
        <f t="shared" ref="A528:A591" si="140">+A527+1</f>
        <v>515</v>
      </c>
      <c r="B528" s="185"/>
      <c r="C528" s="185"/>
      <c r="D528" s="185"/>
      <c r="E528" s="237"/>
      <c r="F528" s="210"/>
      <c r="G528" s="274"/>
      <c r="H528" s="258"/>
      <c r="I528" s="258"/>
      <c r="J528" s="259"/>
      <c r="K528" s="260"/>
      <c r="L528" s="261"/>
      <c r="M528" s="262"/>
      <c r="N528" s="263"/>
      <c r="O528" s="229"/>
      <c r="P528" s="264"/>
      <c r="Q528" s="275"/>
      <c r="R528" s="210"/>
      <c r="S528" s="228"/>
      <c r="T528" s="188"/>
      <c r="U528" s="214"/>
      <c r="V528" s="214"/>
      <c r="W528" s="214"/>
      <c r="X528" s="216"/>
      <c r="Y528" s="214"/>
      <c r="Z528" s="214"/>
      <c r="AA528" s="214"/>
      <c r="AB528" s="214"/>
      <c r="AC528" s="217"/>
      <c r="AD528" s="217"/>
      <c r="AE528" s="217"/>
      <c r="AF528" s="215">
        <f t="shared" si="138"/>
        <v>0</v>
      </c>
    </row>
    <row r="529" spans="1:32">
      <c r="A529" s="325">
        <f t="shared" si="140"/>
        <v>516</v>
      </c>
      <c r="B529" s="208" t="s">
        <v>494</v>
      </c>
      <c r="C529" s="208" t="s">
        <v>415</v>
      </c>
      <c r="D529" s="208" t="s">
        <v>22</v>
      </c>
      <c r="E529" s="237" t="s">
        <v>416</v>
      </c>
      <c r="F529" s="210">
        <v>-286113</v>
      </c>
      <c r="G529" s="210">
        <v>-282546.17</v>
      </c>
      <c r="H529" s="210">
        <v>-278979.33</v>
      </c>
      <c r="I529" s="210">
        <v>-275412.5</v>
      </c>
      <c r="J529" s="210">
        <v>-271845.67</v>
      </c>
      <c r="K529" s="210">
        <v>-268278.83</v>
      </c>
      <c r="L529" s="210">
        <v>-264712</v>
      </c>
      <c r="M529" s="210">
        <v>-261145.17</v>
      </c>
      <c r="N529" s="210">
        <v>-257578.33</v>
      </c>
      <c r="O529" s="210">
        <v>-254011.5</v>
      </c>
      <c r="P529" s="210">
        <v>-250444.67</v>
      </c>
      <c r="Q529" s="210">
        <v>-247430.58</v>
      </c>
      <c r="R529" s="210">
        <v>-243929</v>
      </c>
      <c r="S529" s="211">
        <f t="shared" si="117"/>
        <v>-264783.8125</v>
      </c>
      <c r="T529" s="188"/>
      <c r="U529" s="214"/>
      <c r="V529" s="214"/>
      <c r="W529" s="214"/>
      <c r="X529" s="216">
        <f>+S529</f>
        <v>-264783.8125</v>
      </c>
      <c r="Y529" s="214">
        <f>+AA529*$Z$6</f>
        <v>-198190.68365625001</v>
      </c>
      <c r="Z529" s="214">
        <f>+AA529*$Z$7</f>
        <v>-66584.302716666672</v>
      </c>
      <c r="AA529" s="214">
        <f>+S529</f>
        <v>-264783.8125</v>
      </c>
      <c r="AB529" s="214"/>
      <c r="AC529" s="217"/>
      <c r="AD529" s="217"/>
      <c r="AE529" s="217"/>
      <c r="AF529" s="215">
        <f t="shared" si="138"/>
        <v>0</v>
      </c>
    </row>
    <row r="530" spans="1:32">
      <c r="A530" s="325">
        <f t="shared" si="140"/>
        <v>517</v>
      </c>
      <c r="B530" s="208" t="s">
        <v>494</v>
      </c>
      <c r="C530" s="208" t="s">
        <v>417</v>
      </c>
      <c r="D530" s="208" t="s">
        <v>609</v>
      </c>
      <c r="E530" s="237" t="s">
        <v>938</v>
      </c>
      <c r="F530" s="210">
        <v>10739349.869999999</v>
      </c>
      <c r="G530" s="210">
        <v>10704140.869999999</v>
      </c>
      <c r="H530" s="210">
        <v>10668835.9</v>
      </c>
      <c r="I530" s="210">
        <v>10633363.82</v>
      </c>
      <c r="J530" s="210">
        <v>10598960.15</v>
      </c>
      <c r="K530" s="210">
        <v>10564549.82</v>
      </c>
      <c r="L530" s="210">
        <v>10530137.380000001</v>
      </c>
      <c r="M530" s="210">
        <v>10444092.59</v>
      </c>
      <c r="N530" s="210">
        <v>10402321.68</v>
      </c>
      <c r="O530" s="210">
        <v>10360550.029999999</v>
      </c>
      <c r="P530" s="210">
        <v>10318778.42</v>
      </c>
      <c r="Q530" s="210">
        <v>10248758.779999999</v>
      </c>
      <c r="R530" s="210">
        <v>10230519.77</v>
      </c>
      <c r="S530" s="211">
        <f t="shared" si="117"/>
        <v>10496618.688333334</v>
      </c>
      <c r="T530" s="188"/>
      <c r="U530" s="214"/>
      <c r="V530" s="214"/>
      <c r="W530" s="214"/>
      <c r="X530" s="216">
        <f t="shared" ref="X530:X539" si="141">+S530</f>
        <v>10496618.688333334</v>
      </c>
      <c r="Y530" s="214"/>
      <c r="Z530" s="214"/>
      <c r="AA530" s="214"/>
      <c r="AB530" s="214">
        <f>+S530</f>
        <v>10496618.688333334</v>
      </c>
      <c r="AC530" s="217"/>
      <c r="AD530" s="217"/>
      <c r="AE530" s="217"/>
      <c r="AF530" s="215">
        <f t="shared" si="138"/>
        <v>0</v>
      </c>
    </row>
    <row r="531" spans="1:32">
      <c r="A531" s="325">
        <f t="shared" si="140"/>
        <v>518</v>
      </c>
      <c r="B531" s="208" t="s">
        <v>494</v>
      </c>
      <c r="C531" s="208" t="s">
        <v>417</v>
      </c>
      <c r="D531" s="208" t="s">
        <v>611</v>
      </c>
      <c r="E531" s="237" t="s">
        <v>939</v>
      </c>
      <c r="F531" s="210">
        <v>41264063.450000003</v>
      </c>
      <c r="G531" s="210">
        <v>41127242.270000003</v>
      </c>
      <c r="H531" s="210">
        <v>40990089.109999999</v>
      </c>
      <c r="I531" s="210">
        <v>40852357.780000001</v>
      </c>
      <c r="J531" s="210">
        <v>40718322.310000002</v>
      </c>
      <c r="K531" s="210">
        <v>40584263.780000001</v>
      </c>
      <c r="L531" s="210">
        <v>40450197.969999999</v>
      </c>
      <c r="M531" s="210">
        <v>40128359.039999999</v>
      </c>
      <c r="N531" s="210">
        <v>39967529.289999999</v>
      </c>
      <c r="O531" s="210">
        <v>39806697.079999998</v>
      </c>
      <c r="P531" s="210">
        <v>39645864.850000001</v>
      </c>
      <c r="Q531" s="210">
        <v>39378116.229999997</v>
      </c>
      <c r="R531" s="210">
        <v>39297042.920000002</v>
      </c>
      <c r="S531" s="211">
        <f t="shared" si="117"/>
        <v>40327466.074583337</v>
      </c>
      <c r="T531" s="188"/>
      <c r="U531" s="214"/>
      <c r="V531" s="214"/>
      <c r="W531" s="214"/>
      <c r="X531" s="216">
        <f t="shared" si="141"/>
        <v>40327466.074583337</v>
      </c>
      <c r="Y531" s="214"/>
      <c r="Z531" s="214"/>
      <c r="AA531" s="214"/>
      <c r="AB531" s="214">
        <f>+S531</f>
        <v>40327466.074583337</v>
      </c>
      <c r="AC531" s="217"/>
      <c r="AD531" s="217"/>
      <c r="AE531" s="217"/>
      <c r="AF531" s="215">
        <f t="shared" si="138"/>
        <v>0</v>
      </c>
    </row>
    <row r="532" spans="1:32">
      <c r="A532" s="325">
        <f t="shared" si="140"/>
        <v>519</v>
      </c>
      <c r="B532" s="208" t="s">
        <v>494</v>
      </c>
      <c r="C532" s="208" t="s">
        <v>417</v>
      </c>
      <c r="D532" s="208" t="s">
        <v>940</v>
      </c>
      <c r="E532" s="237" t="s">
        <v>941</v>
      </c>
      <c r="F532" s="210">
        <v>-100214084.3</v>
      </c>
      <c r="G532" s="210">
        <v>-100072681.7</v>
      </c>
      <c r="H532" s="210">
        <v>-99929507.170000002</v>
      </c>
      <c r="I532" s="210">
        <v>-99642303.599999994</v>
      </c>
      <c r="J532" s="210">
        <v>-99483213.659999996</v>
      </c>
      <c r="K532" s="210">
        <v>-99324123.709999993</v>
      </c>
      <c r="L532" s="210">
        <v>-99165033.769999996</v>
      </c>
      <c r="M532" s="210">
        <v>-99080207.829999998</v>
      </c>
      <c r="N532" s="210">
        <v>-98931727.030000001</v>
      </c>
      <c r="O532" s="210">
        <v>-98783246.230000004</v>
      </c>
      <c r="P532" s="210">
        <v>-98634765.430000007</v>
      </c>
      <c r="Q532" s="210">
        <v>-98558812.739999995</v>
      </c>
      <c r="R532" s="210">
        <v>-99638867.390000001</v>
      </c>
      <c r="S532" s="211">
        <f t="shared" si="117"/>
        <v>-99294341.559583351</v>
      </c>
      <c r="T532" s="188"/>
      <c r="U532" s="214"/>
      <c r="V532" s="214"/>
      <c r="W532" s="214"/>
      <c r="X532" s="216">
        <f t="shared" si="141"/>
        <v>-99294341.559583351</v>
      </c>
      <c r="Y532" s="214">
        <f>+'[13]Adv for Const. &amp; Def Tax'!AX26</f>
        <v>-76491859.573750004</v>
      </c>
      <c r="Z532" s="214">
        <f>+'[13]Adv for Const. &amp; Def Tax'!AY26</f>
        <v>-22802481.985833332</v>
      </c>
      <c r="AA532" s="214">
        <f t="shared" ref="AA532:AA533" si="142">+S532</f>
        <v>-99294341.559583351</v>
      </c>
      <c r="AB532" s="214"/>
      <c r="AC532" s="217"/>
      <c r="AD532" s="217"/>
      <c r="AE532" s="217"/>
      <c r="AF532" s="215">
        <f t="shared" si="138"/>
        <v>0</v>
      </c>
    </row>
    <row r="533" spans="1:32">
      <c r="A533" s="325">
        <f t="shared" si="140"/>
        <v>520</v>
      </c>
      <c r="B533" s="208" t="s">
        <v>494</v>
      </c>
      <c r="C533" s="208" t="s">
        <v>417</v>
      </c>
      <c r="D533" s="208" t="s">
        <v>617</v>
      </c>
      <c r="E533" s="237" t="s">
        <v>942</v>
      </c>
      <c r="F533" s="210">
        <v>-140309.65</v>
      </c>
      <c r="G533" s="210">
        <v>-140309.65</v>
      </c>
      <c r="H533" s="210">
        <v>-140309.65</v>
      </c>
      <c r="I533" s="210">
        <v>-118468.96</v>
      </c>
      <c r="J533" s="210">
        <v>-93051.35</v>
      </c>
      <c r="K533" s="210">
        <v>-123983.44</v>
      </c>
      <c r="L533" s="210">
        <v>-128794.44</v>
      </c>
      <c r="M533" s="210">
        <v>-115754.06</v>
      </c>
      <c r="N533" s="210">
        <v>4813.8100000000104</v>
      </c>
      <c r="O533" s="210">
        <v>-214221.45</v>
      </c>
      <c r="P533" s="210">
        <v>-198993.98</v>
      </c>
      <c r="Q533" s="210">
        <v>130178.89</v>
      </c>
      <c r="R533" s="210">
        <v>347877.73</v>
      </c>
      <c r="S533" s="211">
        <f t="shared" si="117"/>
        <v>-86259.186666666661</v>
      </c>
      <c r="T533" s="188"/>
      <c r="U533" s="214"/>
      <c r="V533" s="214"/>
      <c r="W533" s="214"/>
      <c r="X533" s="216">
        <f t="shared" si="141"/>
        <v>-86259.186666666661</v>
      </c>
      <c r="Y533" s="214">
        <f t="shared" ref="Y533" si="143">+AA533*$Z$6</f>
        <v>-64565.001219999998</v>
      </c>
      <c r="Z533" s="214">
        <f t="shared" ref="Z533" si="144">+AA533*$Z$7</f>
        <v>-21691.310140444442</v>
      </c>
      <c r="AA533" s="214">
        <f t="shared" si="142"/>
        <v>-86259.186666666661</v>
      </c>
      <c r="AB533" s="214"/>
      <c r="AC533" s="217"/>
      <c r="AD533" s="217"/>
      <c r="AE533" s="217"/>
      <c r="AF533" s="215">
        <f t="shared" si="138"/>
        <v>0</v>
      </c>
    </row>
    <row r="534" spans="1:32">
      <c r="A534" s="325">
        <f t="shared" si="140"/>
        <v>521</v>
      </c>
      <c r="B534" s="208" t="s">
        <v>524</v>
      </c>
      <c r="C534" s="208" t="s">
        <v>417</v>
      </c>
      <c r="D534" s="208" t="s">
        <v>943</v>
      </c>
      <c r="E534" s="237" t="s">
        <v>944</v>
      </c>
      <c r="F534" s="210">
        <v>-48616.4</v>
      </c>
      <c r="G534" s="210">
        <v>-48616.4</v>
      </c>
      <c r="H534" s="210">
        <v>-48616.4</v>
      </c>
      <c r="I534" s="210">
        <v>0</v>
      </c>
      <c r="J534" s="210">
        <v>0</v>
      </c>
      <c r="K534" s="210">
        <v>0</v>
      </c>
      <c r="L534" s="210">
        <v>0</v>
      </c>
      <c r="M534" s="210">
        <v>0</v>
      </c>
      <c r="N534" s="210">
        <v>0</v>
      </c>
      <c r="O534" s="210">
        <v>0</v>
      </c>
      <c r="P534" s="210">
        <v>0</v>
      </c>
      <c r="Q534" s="210">
        <v>0</v>
      </c>
      <c r="R534" s="210">
        <v>0</v>
      </c>
      <c r="S534" s="211">
        <f t="shared" si="117"/>
        <v>-10128.416666666666</v>
      </c>
      <c r="T534" s="188"/>
      <c r="U534" s="214"/>
      <c r="V534" s="214"/>
      <c r="W534" s="214"/>
      <c r="X534" s="216">
        <f t="shared" si="141"/>
        <v>-10128.416666666666</v>
      </c>
      <c r="Y534" s="214">
        <f>+'[13]Adv for Const. &amp; Def Tax'!AX29</f>
        <v>-10128.416666666666</v>
      </c>
      <c r="Z534" s="214"/>
      <c r="AA534" s="214"/>
      <c r="AB534" s="214"/>
      <c r="AC534" s="217"/>
      <c r="AD534" s="217"/>
      <c r="AE534" s="217"/>
      <c r="AF534" s="215">
        <f t="shared" si="138"/>
        <v>0</v>
      </c>
    </row>
    <row r="535" spans="1:32">
      <c r="A535" s="325">
        <f t="shared" si="140"/>
        <v>522</v>
      </c>
      <c r="B535" s="208" t="s">
        <v>522</v>
      </c>
      <c r="C535" s="208" t="s">
        <v>417</v>
      </c>
      <c r="D535" s="208" t="s">
        <v>621</v>
      </c>
      <c r="E535" s="237" t="s">
        <v>945</v>
      </c>
      <c r="F535" s="210">
        <v>939972</v>
      </c>
      <c r="G535" s="210">
        <v>936890.3</v>
      </c>
      <c r="H535" s="210">
        <v>933800.21</v>
      </c>
      <c r="I535" s="210">
        <v>930695.46</v>
      </c>
      <c r="J535" s="210">
        <v>927684.27</v>
      </c>
      <c r="K535" s="210">
        <v>924672.45</v>
      </c>
      <c r="L535" s="210">
        <v>921660.48</v>
      </c>
      <c r="M535" s="210">
        <v>914129.32</v>
      </c>
      <c r="N535" s="210">
        <v>910473.28</v>
      </c>
      <c r="O535" s="210">
        <v>906817.18</v>
      </c>
      <c r="P535" s="210">
        <v>903161.07</v>
      </c>
      <c r="Q535" s="210">
        <v>897032.55</v>
      </c>
      <c r="R535" s="210">
        <v>895436.16</v>
      </c>
      <c r="S535" s="211">
        <f t="shared" si="117"/>
        <v>918726.72083333333</v>
      </c>
      <c r="T535" s="188"/>
      <c r="U535" s="214"/>
      <c r="V535" s="214"/>
      <c r="W535" s="214"/>
      <c r="X535" s="216">
        <f t="shared" si="141"/>
        <v>918726.72083333333</v>
      </c>
      <c r="Y535" s="214"/>
      <c r="Z535" s="214">
        <f>+X535</f>
        <v>918726.72083333333</v>
      </c>
      <c r="AA535" s="214"/>
      <c r="AB535" s="214"/>
      <c r="AC535" s="217"/>
      <c r="AD535" s="217"/>
      <c r="AE535" s="217"/>
      <c r="AF535" s="215">
        <f t="shared" si="138"/>
        <v>0</v>
      </c>
    </row>
    <row r="536" spans="1:32">
      <c r="A536" s="325">
        <f t="shared" si="140"/>
        <v>523</v>
      </c>
      <c r="B536" s="208" t="s">
        <v>522</v>
      </c>
      <c r="C536" s="208" t="s">
        <v>417</v>
      </c>
      <c r="D536" s="208" t="s">
        <v>623</v>
      </c>
      <c r="E536" s="237" t="s">
        <v>946</v>
      </c>
      <c r="F536" s="210">
        <v>-849262.69</v>
      </c>
      <c r="G536" s="210">
        <v>-845073.75</v>
      </c>
      <c r="H536" s="210">
        <v>-840913.86</v>
      </c>
      <c r="I536" s="210">
        <v>-836804.57</v>
      </c>
      <c r="J536" s="210">
        <v>-832371.81</v>
      </c>
      <c r="K536" s="210">
        <v>-827941.05</v>
      </c>
      <c r="L536" s="210">
        <v>-823510.95</v>
      </c>
      <c r="M536" s="210">
        <v>-825543.72</v>
      </c>
      <c r="N536" s="210">
        <v>-822031.55</v>
      </c>
      <c r="O536" s="210">
        <v>-818519.6</v>
      </c>
      <c r="P536" s="210">
        <v>-815007.66</v>
      </c>
      <c r="Q536" s="210">
        <v>-810817.82</v>
      </c>
      <c r="R536" s="210">
        <v>-798533.89</v>
      </c>
      <c r="S536" s="211">
        <f t="shared" si="117"/>
        <v>-826869.55249999987</v>
      </c>
      <c r="T536" s="188"/>
      <c r="U536" s="214"/>
      <c r="V536" s="214"/>
      <c r="W536" s="214"/>
      <c r="X536" s="216">
        <f t="shared" si="141"/>
        <v>-826869.55249999987</v>
      </c>
      <c r="Y536" s="214"/>
      <c r="Z536" s="214">
        <f>+X536</f>
        <v>-826869.55249999987</v>
      </c>
      <c r="AA536" s="214"/>
      <c r="AB536" s="214"/>
      <c r="AC536" s="217"/>
      <c r="AD536" s="217"/>
      <c r="AE536" s="217"/>
      <c r="AF536" s="215">
        <f t="shared" si="138"/>
        <v>0</v>
      </c>
    </row>
    <row r="537" spans="1:32">
      <c r="A537" s="325">
        <f t="shared" si="140"/>
        <v>524</v>
      </c>
      <c r="B537" s="208" t="s">
        <v>522</v>
      </c>
      <c r="C537" s="208" t="s">
        <v>417</v>
      </c>
      <c r="D537" s="208" t="s">
        <v>947</v>
      </c>
      <c r="E537" s="237" t="s">
        <v>948</v>
      </c>
      <c r="F537" s="210">
        <v>-4259635.7699999996</v>
      </c>
      <c r="G537" s="210">
        <v>-4264098.26</v>
      </c>
      <c r="H537" s="210">
        <v>-4268405.67</v>
      </c>
      <c r="I537" s="210">
        <v>-4260106.82</v>
      </c>
      <c r="J537" s="210">
        <v>-4263021.22</v>
      </c>
      <c r="K537" s="210">
        <v>-4265935.62</v>
      </c>
      <c r="L537" s="210">
        <v>-4268850.0199999996</v>
      </c>
      <c r="M537" s="210">
        <v>-4288249.96</v>
      </c>
      <c r="N537" s="210">
        <v>-4293519.4400000004</v>
      </c>
      <c r="O537" s="210">
        <v>-4298788.92</v>
      </c>
      <c r="P537" s="210">
        <v>-4304058.3899999997</v>
      </c>
      <c r="Q537" s="210">
        <v>-4313894.84</v>
      </c>
      <c r="R537" s="210">
        <v>-4420542.34</v>
      </c>
      <c r="S537" s="211">
        <f t="shared" si="117"/>
        <v>-4285751.5179166663</v>
      </c>
      <c r="T537" s="188"/>
      <c r="U537" s="214"/>
      <c r="V537" s="214"/>
      <c r="W537" s="214"/>
      <c r="X537" s="216">
        <f t="shared" si="141"/>
        <v>-4285751.5179166663</v>
      </c>
      <c r="Y537" s="214"/>
      <c r="Z537" s="214">
        <f>+'[13]Adv for Const. &amp; Def Tax'!AY33</f>
        <v>-4285751.5179166663</v>
      </c>
      <c r="AA537" s="214"/>
      <c r="AB537" s="214"/>
      <c r="AC537" s="217"/>
      <c r="AD537" s="217"/>
      <c r="AE537" s="217"/>
      <c r="AF537" s="215">
        <f t="shared" si="138"/>
        <v>0</v>
      </c>
    </row>
    <row r="538" spans="1:32">
      <c r="A538" s="325">
        <f t="shared" si="140"/>
        <v>525</v>
      </c>
      <c r="B538" s="208" t="s">
        <v>522</v>
      </c>
      <c r="C538" s="208" t="s">
        <v>417</v>
      </c>
      <c r="D538" s="208" t="s">
        <v>631</v>
      </c>
      <c r="E538" s="237" t="s">
        <v>949</v>
      </c>
      <c r="F538" s="210">
        <v>503976.85</v>
      </c>
      <c r="G538" s="210">
        <v>503976.85</v>
      </c>
      <c r="H538" s="210">
        <v>503976.85</v>
      </c>
      <c r="I538" s="210">
        <v>511403.25</v>
      </c>
      <c r="J538" s="210">
        <v>513627.95</v>
      </c>
      <c r="K538" s="210">
        <v>510920.59</v>
      </c>
      <c r="L538" s="210">
        <v>510499.49</v>
      </c>
      <c r="M538" s="210">
        <v>511640.88</v>
      </c>
      <c r="N538" s="210">
        <v>522193.7</v>
      </c>
      <c r="O538" s="210">
        <v>503022.42</v>
      </c>
      <c r="P538" s="210">
        <v>504355.22</v>
      </c>
      <c r="Q538" s="210">
        <v>521350.27</v>
      </c>
      <c r="R538" s="210">
        <v>492728.47</v>
      </c>
      <c r="S538" s="211">
        <f t="shared" si="117"/>
        <v>509610.01083333325</v>
      </c>
      <c r="T538" s="188"/>
      <c r="U538" s="214"/>
      <c r="V538" s="214"/>
      <c r="W538" s="214"/>
      <c r="X538" s="216">
        <f t="shared" si="141"/>
        <v>509610.01083333325</v>
      </c>
      <c r="Y538" s="214"/>
      <c r="Z538" s="214">
        <f>+X538</f>
        <v>509610.01083333325</v>
      </c>
      <c r="AA538" s="214"/>
      <c r="AB538" s="214"/>
      <c r="AC538" s="217"/>
      <c r="AD538" s="217"/>
      <c r="AE538" s="217"/>
      <c r="AF538" s="215">
        <f t="shared" si="138"/>
        <v>0</v>
      </c>
    </row>
    <row r="539" spans="1:32">
      <c r="A539" s="325">
        <f t="shared" si="140"/>
        <v>526</v>
      </c>
      <c r="B539" s="208" t="s">
        <v>522</v>
      </c>
      <c r="C539" s="208" t="s">
        <v>417</v>
      </c>
      <c r="D539" s="208" t="s">
        <v>943</v>
      </c>
      <c r="E539" s="237" t="s">
        <v>944</v>
      </c>
      <c r="F539" s="210">
        <v>-14390.85</v>
      </c>
      <c r="G539" s="210">
        <v>-14390.85</v>
      </c>
      <c r="H539" s="210">
        <v>-14390.85</v>
      </c>
      <c r="I539" s="210">
        <v>0</v>
      </c>
      <c r="J539" s="210">
        <v>0</v>
      </c>
      <c r="K539" s="210">
        <v>0</v>
      </c>
      <c r="L539" s="210">
        <v>0</v>
      </c>
      <c r="M539" s="210">
        <v>0</v>
      </c>
      <c r="N539" s="210">
        <v>0</v>
      </c>
      <c r="O539" s="210">
        <v>0</v>
      </c>
      <c r="P539" s="210">
        <v>0</v>
      </c>
      <c r="Q539" s="210">
        <v>0</v>
      </c>
      <c r="R539" s="210">
        <v>0</v>
      </c>
      <c r="S539" s="211">
        <f t="shared" si="117"/>
        <v>-2998.09375</v>
      </c>
      <c r="T539" s="188"/>
      <c r="U539" s="214"/>
      <c r="V539" s="214"/>
      <c r="W539" s="214"/>
      <c r="X539" s="216">
        <f t="shared" si="141"/>
        <v>-2998.09375</v>
      </c>
      <c r="Y539" s="214"/>
      <c r="Z539" s="214">
        <f>+'[13]Adv for Const. &amp; Def Tax'!AY32</f>
        <v>-2998.09375</v>
      </c>
      <c r="AA539" s="214"/>
      <c r="AB539" s="214"/>
      <c r="AC539" s="217"/>
      <c r="AD539" s="217"/>
      <c r="AE539" s="217"/>
      <c r="AF539" s="215">
        <f t="shared" si="138"/>
        <v>0</v>
      </c>
    </row>
    <row r="540" spans="1:32">
      <c r="A540" s="325">
        <f t="shared" si="140"/>
        <v>527</v>
      </c>
      <c r="B540" s="208" t="s">
        <v>494</v>
      </c>
      <c r="C540" s="208" t="s">
        <v>418</v>
      </c>
      <c r="D540" s="208" t="s">
        <v>609</v>
      </c>
      <c r="E540" s="237" t="s">
        <v>938</v>
      </c>
      <c r="F540" s="210">
        <v>2162401.16</v>
      </c>
      <c r="G540" s="210">
        <v>2144381.14</v>
      </c>
      <c r="H540" s="210">
        <v>2126361.12</v>
      </c>
      <c r="I540" s="210">
        <v>2108341.12</v>
      </c>
      <c r="J540" s="210">
        <v>2090321.11</v>
      </c>
      <c r="K540" s="210">
        <v>2072301.1</v>
      </c>
      <c r="L540" s="210">
        <v>2054281.07</v>
      </c>
      <c r="M540" s="210">
        <v>2036261.06</v>
      </c>
      <c r="N540" s="210">
        <v>2018241.05</v>
      </c>
      <c r="O540" s="210">
        <v>2000221.05</v>
      </c>
      <c r="P540" s="210">
        <v>1982201.05</v>
      </c>
      <c r="Q540" s="210">
        <v>1966738.21</v>
      </c>
      <c r="R540" s="210">
        <v>1913970.3</v>
      </c>
      <c r="S540" s="211">
        <f t="shared" si="117"/>
        <v>2053152.9008333336</v>
      </c>
      <c r="T540" s="188"/>
      <c r="U540" s="214"/>
      <c r="V540" s="214"/>
      <c r="W540" s="214"/>
      <c r="X540" s="216">
        <f>+S540</f>
        <v>2053152.9008333336</v>
      </c>
      <c r="Y540" s="214"/>
      <c r="Z540" s="214"/>
      <c r="AA540" s="214"/>
      <c r="AB540" s="214">
        <f>+S540</f>
        <v>2053152.9008333336</v>
      </c>
      <c r="AC540" s="217"/>
      <c r="AD540" s="266"/>
      <c r="AE540" s="217"/>
      <c r="AF540" s="215">
        <f t="shared" si="138"/>
        <v>0</v>
      </c>
    </row>
    <row r="541" spans="1:32">
      <c r="A541" s="325">
        <f t="shared" si="140"/>
        <v>528</v>
      </c>
      <c r="B541" s="208" t="s">
        <v>494</v>
      </c>
      <c r="C541" s="208" t="s">
        <v>418</v>
      </c>
      <c r="D541" s="208" t="s">
        <v>611</v>
      </c>
      <c r="E541" s="237" t="s">
        <v>939</v>
      </c>
      <c r="F541" s="210">
        <v>8252880.6200000001</v>
      </c>
      <c r="G541" s="210">
        <v>8184106.5700000003</v>
      </c>
      <c r="H541" s="210">
        <v>8115332.5499999998</v>
      </c>
      <c r="I541" s="210">
        <v>8046558.5999999996</v>
      </c>
      <c r="J541" s="210">
        <v>7977784.54</v>
      </c>
      <c r="K541" s="210">
        <v>7909010.5599999996</v>
      </c>
      <c r="L541" s="210">
        <v>7840236.5199999996</v>
      </c>
      <c r="M541" s="210">
        <v>7771462.5</v>
      </c>
      <c r="N541" s="210">
        <v>7702688.5300000003</v>
      </c>
      <c r="O541" s="210">
        <v>7633914.46</v>
      </c>
      <c r="P541" s="210">
        <v>7565140.4800000004</v>
      </c>
      <c r="Q541" s="210">
        <v>7505986.2999999998</v>
      </c>
      <c r="R541" s="210">
        <v>7294680.6500000004</v>
      </c>
      <c r="S541" s="211">
        <f t="shared" si="117"/>
        <v>7835500.1870833337</v>
      </c>
      <c r="T541" s="188"/>
      <c r="U541" s="214"/>
      <c r="V541" s="214"/>
      <c r="W541" s="214"/>
      <c r="X541" s="216">
        <f>+S541</f>
        <v>7835500.1870833337</v>
      </c>
      <c r="Y541" s="214"/>
      <c r="Z541" s="214"/>
      <c r="AA541" s="214"/>
      <c r="AB541" s="214">
        <f>+S541</f>
        <v>7835500.1870833337</v>
      </c>
      <c r="AC541" s="217"/>
      <c r="AD541" s="266"/>
      <c r="AE541" s="217"/>
      <c r="AF541" s="215">
        <f t="shared" si="138"/>
        <v>0</v>
      </c>
    </row>
    <row r="542" spans="1:32">
      <c r="A542" s="325">
        <f t="shared" si="140"/>
        <v>529</v>
      </c>
      <c r="B542" s="208" t="s">
        <v>494</v>
      </c>
      <c r="C542" s="208" t="s">
        <v>418</v>
      </c>
      <c r="D542" s="208" t="s">
        <v>950</v>
      </c>
      <c r="E542" s="237" t="s">
        <v>951</v>
      </c>
      <c r="F542" s="210">
        <v>-161930.57</v>
      </c>
      <c r="G542" s="210">
        <v>-161226.51999999999</v>
      </c>
      <c r="H542" s="210">
        <v>-160522.47</v>
      </c>
      <c r="I542" s="210">
        <v>-159818.42000000001</v>
      </c>
      <c r="J542" s="210">
        <v>-159114.37</v>
      </c>
      <c r="K542" s="210">
        <v>-158410.32</v>
      </c>
      <c r="L542" s="210">
        <v>-157706.26999999999</v>
      </c>
      <c r="M542" s="210">
        <v>-157002.22</v>
      </c>
      <c r="N542" s="210">
        <v>-156298.17000000001</v>
      </c>
      <c r="O542" s="210">
        <v>-155594.12</v>
      </c>
      <c r="P542" s="210">
        <v>-154890.07</v>
      </c>
      <c r="Q542" s="210">
        <v>-154186.01999999999</v>
      </c>
      <c r="R542" s="210">
        <v>-153482.01</v>
      </c>
      <c r="S542" s="211">
        <f t="shared" si="117"/>
        <v>-157706.27166666667</v>
      </c>
      <c r="T542" s="188"/>
      <c r="U542" s="214"/>
      <c r="V542" s="279"/>
      <c r="W542" s="214"/>
      <c r="X542" s="214">
        <f>+S542</f>
        <v>-157706.27166666667</v>
      </c>
      <c r="Y542" s="214">
        <f>+'[13]Adv for Const. &amp; Def Tax'!AX27</f>
        <v>-121489.91208333334</v>
      </c>
      <c r="Z542" s="214">
        <f>+'[13]Adv for Const. &amp; Def Tax'!AY27</f>
        <v>-36216.359583333338</v>
      </c>
      <c r="AA542" s="214">
        <f>+X542</f>
        <v>-157706.27166666667</v>
      </c>
      <c r="AB542" s="214"/>
      <c r="AC542" s="217"/>
      <c r="AD542" s="217"/>
      <c r="AE542" s="217"/>
      <c r="AF542" s="215">
        <f t="shared" si="138"/>
        <v>0</v>
      </c>
    </row>
    <row r="543" spans="1:32">
      <c r="A543" s="325">
        <f t="shared" si="140"/>
        <v>530</v>
      </c>
      <c r="B543" s="208" t="s">
        <v>494</v>
      </c>
      <c r="C543" s="208" t="s">
        <v>418</v>
      </c>
      <c r="D543" s="208" t="s">
        <v>615</v>
      </c>
      <c r="E543" s="237" t="s">
        <v>952</v>
      </c>
      <c r="F543" s="210">
        <v>-481335.67</v>
      </c>
      <c r="G543" s="210">
        <v>-481335.67</v>
      </c>
      <c r="H543" s="210">
        <v>-481335.67</v>
      </c>
      <c r="I543" s="210">
        <v>-481335.67</v>
      </c>
      <c r="J543" s="210">
        <v>-481335.67</v>
      </c>
      <c r="K543" s="210">
        <v>-481335.67</v>
      </c>
      <c r="L543" s="210">
        <v>-481335.67</v>
      </c>
      <c r="M543" s="210">
        <v>-481335.67</v>
      </c>
      <c r="N543" s="210">
        <v>-481335.67</v>
      </c>
      <c r="O543" s="210">
        <v>-481335.67</v>
      </c>
      <c r="P543" s="210">
        <v>-481335.67</v>
      </c>
      <c r="Q543" s="210">
        <v>-481335.67</v>
      </c>
      <c r="R543" s="210">
        <v>-638740.75</v>
      </c>
      <c r="S543" s="211">
        <f t="shared" si="117"/>
        <v>-487894.21500000003</v>
      </c>
      <c r="T543" s="188"/>
      <c r="U543" s="214"/>
      <c r="V543" s="214">
        <f t="shared" ref="V543:V546" si="145">+S543</f>
        <v>-487894.21500000003</v>
      </c>
      <c r="W543" s="214"/>
      <c r="X543" s="216"/>
      <c r="Y543" s="214"/>
      <c r="Z543" s="214"/>
      <c r="AA543" s="214"/>
      <c r="AB543" s="214"/>
      <c r="AC543" s="217"/>
      <c r="AD543" s="266">
        <f t="shared" ref="AD543:AD546" si="146">+V543</f>
        <v>-487894.21500000003</v>
      </c>
      <c r="AE543" s="217"/>
      <c r="AF543" s="215">
        <f t="shared" si="138"/>
        <v>0</v>
      </c>
    </row>
    <row r="544" spans="1:32">
      <c r="A544" s="325">
        <f t="shared" si="140"/>
        <v>531</v>
      </c>
      <c r="B544" s="208" t="s">
        <v>494</v>
      </c>
      <c r="C544" s="208" t="s">
        <v>418</v>
      </c>
      <c r="D544" s="208" t="s">
        <v>617</v>
      </c>
      <c r="E544" s="237" t="s">
        <v>953</v>
      </c>
      <c r="F544" s="210">
        <v>-32833635.199999999</v>
      </c>
      <c r="G544" s="210">
        <v>-31943946.600000001</v>
      </c>
      <c r="H544" s="210">
        <v>-31136329.219999999</v>
      </c>
      <c r="I544" s="210">
        <v>-30469392.350000001</v>
      </c>
      <c r="J544" s="210">
        <v>-30175970.079999998</v>
      </c>
      <c r="K544" s="210">
        <v>-29991402.34</v>
      </c>
      <c r="L544" s="210">
        <v>-30267951.260000002</v>
      </c>
      <c r="M544" s="210">
        <v>-30569378.079999998</v>
      </c>
      <c r="N544" s="210">
        <v>-31103198.75</v>
      </c>
      <c r="O544" s="210">
        <v>-31443179.859999999</v>
      </c>
      <c r="P544" s="210">
        <v>-31302928.609999999</v>
      </c>
      <c r="Q544" s="210">
        <v>-33386829.190000001</v>
      </c>
      <c r="R544" s="210">
        <v>-40255923.640000001</v>
      </c>
      <c r="S544" s="211">
        <f t="shared" si="117"/>
        <v>-31527940.480000004</v>
      </c>
      <c r="T544" s="188"/>
      <c r="U544" s="214"/>
      <c r="V544" s="214">
        <f t="shared" si="145"/>
        <v>-31527940.480000004</v>
      </c>
      <c r="W544" s="214"/>
      <c r="X544" s="216"/>
      <c r="Y544" s="214"/>
      <c r="Z544" s="214"/>
      <c r="AA544" s="214"/>
      <c r="AB544" s="214"/>
      <c r="AC544" s="217"/>
      <c r="AD544" s="266">
        <f t="shared" si="146"/>
        <v>-31527940.480000004</v>
      </c>
      <c r="AE544" s="217"/>
      <c r="AF544" s="215">
        <f t="shared" si="138"/>
        <v>0</v>
      </c>
    </row>
    <row r="545" spans="1:32">
      <c r="A545" s="325">
        <f t="shared" si="140"/>
        <v>532</v>
      </c>
      <c r="B545" s="208" t="s">
        <v>522</v>
      </c>
      <c r="C545" s="208" t="s">
        <v>418</v>
      </c>
      <c r="D545" s="268" t="s">
        <v>621</v>
      </c>
      <c r="E545" s="237" t="s">
        <v>945</v>
      </c>
      <c r="F545" s="210">
        <v>189266.26</v>
      </c>
      <c r="G545" s="210">
        <v>187689.04</v>
      </c>
      <c r="H545" s="210">
        <v>186111.82</v>
      </c>
      <c r="I545" s="210">
        <v>184534.6</v>
      </c>
      <c r="J545" s="210">
        <v>182957.38</v>
      </c>
      <c r="K545" s="210">
        <v>181380.15</v>
      </c>
      <c r="L545" s="210">
        <v>179802.94</v>
      </c>
      <c r="M545" s="210">
        <v>178225.72</v>
      </c>
      <c r="N545" s="210">
        <v>176648.51</v>
      </c>
      <c r="O545" s="210">
        <v>175071.29</v>
      </c>
      <c r="P545" s="210">
        <v>173494.07</v>
      </c>
      <c r="Q545" s="210">
        <v>172140.66</v>
      </c>
      <c r="R545" s="210">
        <v>167522.1</v>
      </c>
      <c r="S545" s="211">
        <f t="shared" si="117"/>
        <v>179704.19666666666</v>
      </c>
      <c r="T545" s="188"/>
      <c r="U545" s="214"/>
      <c r="V545" s="214">
        <f t="shared" si="145"/>
        <v>179704.19666666666</v>
      </c>
      <c r="W545" s="214"/>
      <c r="X545" s="216"/>
      <c r="Y545" s="214"/>
      <c r="Z545" s="214"/>
      <c r="AA545" s="214"/>
      <c r="AB545" s="214"/>
      <c r="AC545" s="217"/>
      <c r="AD545" s="266">
        <f t="shared" si="146"/>
        <v>179704.19666666666</v>
      </c>
      <c r="AE545" s="217"/>
      <c r="AF545" s="215">
        <f t="shared" si="138"/>
        <v>0</v>
      </c>
    </row>
    <row r="546" spans="1:32">
      <c r="A546" s="325">
        <f t="shared" si="140"/>
        <v>533</v>
      </c>
      <c r="B546" s="208" t="s">
        <v>522</v>
      </c>
      <c r="C546" s="208" t="s">
        <v>418</v>
      </c>
      <c r="D546" s="208" t="s">
        <v>623</v>
      </c>
      <c r="E546" s="237" t="s">
        <v>946</v>
      </c>
      <c r="F546" s="210">
        <v>-118133.35</v>
      </c>
      <c r="G546" s="210">
        <v>-117148.9</v>
      </c>
      <c r="H546" s="210">
        <v>-116164.48</v>
      </c>
      <c r="I546" s="210">
        <v>-115179.99</v>
      </c>
      <c r="J546" s="210">
        <v>-114195.55</v>
      </c>
      <c r="K546" s="210">
        <v>-113211.11</v>
      </c>
      <c r="L546" s="210">
        <v>-112226.67</v>
      </c>
      <c r="M546" s="210">
        <v>-111242.23</v>
      </c>
      <c r="N546" s="210">
        <v>-110257.76</v>
      </c>
      <c r="O546" s="210">
        <v>-109273.33</v>
      </c>
      <c r="P546" s="210">
        <v>-108288.89</v>
      </c>
      <c r="Q546" s="210">
        <v>-107304.4</v>
      </c>
      <c r="R546" s="210">
        <v>-94506.66</v>
      </c>
      <c r="S546" s="211">
        <f t="shared" si="117"/>
        <v>-111734.44291666667</v>
      </c>
      <c r="T546" s="188"/>
      <c r="U546" s="214"/>
      <c r="V546" s="214">
        <f t="shared" si="145"/>
        <v>-111734.44291666667</v>
      </c>
      <c r="W546" s="214"/>
      <c r="X546" s="216"/>
      <c r="Y546" s="214"/>
      <c r="Z546" s="214"/>
      <c r="AA546" s="214"/>
      <c r="AB546" s="214"/>
      <c r="AC546" s="217"/>
      <c r="AD546" s="266">
        <f t="shared" si="146"/>
        <v>-111734.44291666667</v>
      </c>
      <c r="AE546" s="217"/>
      <c r="AF546" s="215">
        <f t="shared" si="138"/>
        <v>0</v>
      </c>
    </row>
    <row r="547" spans="1:32">
      <c r="A547" s="325">
        <f t="shared" si="140"/>
        <v>534</v>
      </c>
      <c r="B547" s="208" t="s">
        <v>522</v>
      </c>
      <c r="C547" s="208" t="s">
        <v>418</v>
      </c>
      <c r="D547" s="208" t="s">
        <v>954</v>
      </c>
      <c r="E547" s="237" t="s">
        <v>955</v>
      </c>
      <c r="F547" s="210">
        <v>-14173.13</v>
      </c>
      <c r="G547" s="210">
        <v>-14111.51</v>
      </c>
      <c r="H547" s="210">
        <v>-14049.89</v>
      </c>
      <c r="I547" s="210">
        <v>-13988.27</v>
      </c>
      <c r="J547" s="210">
        <v>-13926.65</v>
      </c>
      <c r="K547" s="210">
        <v>-13865.03</v>
      </c>
      <c r="L547" s="210">
        <v>-13803.41</v>
      </c>
      <c r="M547" s="210">
        <v>-13741.79</v>
      </c>
      <c r="N547" s="210">
        <v>-13680.17</v>
      </c>
      <c r="O547" s="210">
        <v>-13618.55</v>
      </c>
      <c r="P547" s="210">
        <v>-13556.93</v>
      </c>
      <c r="Q547" s="210">
        <v>-13495.31</v>
      </c>
      <c r="R547" s="210">
        <v>-13433.67</v>
      </c>
      <c r="S547" s="211">
        <f t="shared" si="117"/>
        <v>-13803.409166666666</v>
      </c>
      <c r="T547" s="185"/>
      <c r="U547" s="214"/>
      <c r="V547" s="214">
        <f>+S547</f>
        <v>-13803.409166666666</v>
      </c>
      <c r="W547" s="214"/>
      <c r="X547" s="216"/>
      <c r="Y547" s="214"/>
      <c r="Z547" s="214"/>
      <c r="AA547" s="214"/>
      <c r="AB547" s="214">
        <f>+X547</f>
        <v>0</v>
      </c>
      <c r="AC547" s="217"/>
      <c r="AD547" s="266">
        <f>+V547</f>
        <v>-13803.409166666666</v>
      </c>
      <c r="AE547" s="217"/>
      <c r="AF547" s="215">
        <f t="shared" si="138"/>
        <v>0</v>
      </c>
    </row>
    <row r="548" spans="1:32">
      <c r="A548" s="325">
        <f t="shared" si="140"/>
        <v>535</v>
      </c>
      <c r="B548" s="208" t="s">
        <v>522</v>
      </c>
      <c r="C548" s="208" t="s">
        <v>418</v>
      </c>
      <c r="D548" s="208" t="s">
        <v>629</v>
      </c>
      <c r="E548" s="237" t="s">
        <v>956</v>
      </c>
      <c r="F548" s="210">
        <v>-42129.37</v>
      </c>
      <c r="G548" s="210">
        <v>-42129.37</v>
      </c>
      <c r="H548" s="210">
        <v>-42129.37</v>
      </c>
      <c r="I548" s="210">
        <v>-42129.37</v>
      </c>
      <c r="J548" s="210">
        <v>-42129.37</v>
      </c>
      <c r="K548" s="210">
        <v>-42129.37</v>
      </c>
      <c r="L548" s="210">
        <v>-42129.37</v>
      </c>
      <c r="M548" s="210">
        <v>-42129.37</v>
      </c>
      <c r="N548" s="210">
        <v>-42129.37</v>
      </c>
      <c r="O548" s="210">
        <v>-42129.37</v>
      </c>
      <c r="P548" s="210">
        <v>-42129.37</v>
      </c>
      <c r="Q548" s="210">
        <v>-42129.37</v>
      </c>
      <c r="R548" s="210">
        <v>-55906.400000000001</v>
      </c>
      <c r="S548" s="211">
        <f t="shared" si="117"/>
        <v>-42703.412916666668</v>
      </c>
      <c r="T548" s="188"/>
      <c r="U548" s="214"/>
      <c r="V548" s="214">
        <f>+S548</f>
        <v>-42703.412916666668</v>
      </c>
      <c r="W548" s="214"/>
      <c r="X548" s="216"/>
      <c r="Y548" s="214"/>
      <c r="Z548" s="214"/>
      <c r="AA548" s="214"/>
      <c r="AB548" s="214"/>
      <c r="AC548" s="217"/>
      <c r="AD548" s="266">
        <f>+V548</f>
        <v>-42703.412916666668</v>
      </c>
      <c r="AE548" s="217"/>
      <c r="AF548" s="215">
        <f t="shared" si="138"/>
        <v>0</v>
      </c>
    </row>
    <row r="549" spans="1:32">
      <c r="A549" s="325">
        <f t="shared" si="140"/>
        <v>536</v>
      </c>
      <c r="B549" s="208" t="s">
        <v>522</v>
      </c>
      <c r="C549" s="208" t="s">
        <v>418</v>
      </c>
      <c r="D549" s="208" t="s">
        <v>631</v>
      </c>
      <c r="E549" s="237" t="s">
        <v>957</v>
      </c>
      <c r="F549" s="210">
        <v>-2331587.4300000002</v>
      </c>
      <c r="G549" s="210">
        <v>-2260720.52</v>
      </c>
      <c r="H549" s="210">
        <v>-2197036.9700000002</v>
      </c>
      <c r="I549" s="210">
        <v>-2145666.65</v>
      </c>
      <c r="J549" s="210">
        <v>-2126988.5299999998</v>
      </c>
      <c r="K549" s="210">
        <v>-2117838.02</v>
      </c>
      <c r="L549" s="210">
        <v>-2149047.1800000002</v>
      </c>
      <c r="M549" s="210">
        <v>-2182433.81</v>
      </c>
      <c r="N549" s="210">
        <v>-2236160.96</v>
      </c>
      <c r="O549" s="210">
        <v>-2272922.08</v>
      </c>
      <c r="P549" s="210">
        <v>-2267650.4</v>
      </c>
      <c r="Q549" s="210">
        <v>-2456207.8199999998</v>
      </c>
      <c r="R549" s="210">
        <v>-3065780.91</v>
      </c>
      <c r="S549" s="211">
        <f t="shared" si="117"/>
        <v>-2259279.7591666668</v>
      </c>
      <c r="T549" s="185"/>
      <c r="U549" s="214"/>
      <c r="V549" s="214">
        <f>+S549</f>
        <v>-2259279.7591666668</v>
      </c>
      <c r="W549" s="214"/>
      <c r="X549" s="216"/>
      <c r="Y549" s="214"/>
      <c r="Z549" s="214"/>
      <c r="AA549" s="214"/>
      <c r="AB549" s="214"/>
      <c r="AC549" s="217"/>
      <c r="AD549" s="266">
        <f>+V549</f>
        <v>-2259279.7591666668</v>
      </c>
      <c r="AE549" s="217"/>
      <c r="AF549" s="215">
        <f t="shared" si="138"/>
        <v>0</v>
      </c>
    </row>
    <row r="550" spans="1:32">
      <c r="A550" s="325">
        <f t="shared" si="140"/>
        <v>537</v>
      </c>
      <c r="B550" s="185"/>
      <c r="C550" s="185"/>
      <c r="D550" s="185"/>
      <c r="E550" s="237" t="s">
        <v>419</v>
      </c>
      <c r="F550" s="218">
        <f t="shared" ref="F550:S550" si="147">SUM(F529:F549)</f>
        <v>-77743427.170000002</v>
      </c>
      <c r="G550" s="218">
        <f t="shared" si="147"/>
        <v>-76899908.830000013</v>
      </c>
      <c r="H550" s="218">
        <f t="shared" si="147"/>
        <v>-76144183.440000027</v>
      </c>
      <c r="I550" s="218">
        <f t="shared" si="147"/>
        <v>-75293352.540000007</v>
      </c>
      <c r="J550" s="218">
        <f t="shared" si="147"/>
        <v>-75047506.219999999</v>
      </c>
      <c r="K550" s="218">
        <f t="shared" si="147"/>
        <v>-74981356.059999973</v>
      </c>
      <c r="L550" s="218">
        <f t="shared" si="147"/>
        <v>-75388285.160000011</v>
      </c>
      <c r="M550" s="218">
        <f t="shared" si="147"/>
        <v>-76143992.800000012</v>
      </c>
      <c r="N550" s="218">
        <f t="shared" si="147"/>
        <v>-76743007.349999994</v>
      </c>
      <c r="O550" s="218">
        <f t="shared" si="147"/>
        <v>-77500547.170000002</v>
      </c>
      <c r="P550" s="218">
        <f t="shared" si="147"/>
        <v>-77481054.910000041</v>
      </c>
      <c r="Q550" s="218">
        <f t="shared" si="147"/>
        <v>-79752141.87000002</v>
      </c>
      <c r="R550" s="218">
        <f t="shared" si="147"/>
        <v>-88739868.560000017</v>
      </c>
      <c r="S550" s="219">
        <f t="shared" si="147"/>
        <v>-77051415.351250023</v>
      </c>
      <c r="T550" s="188"/>
      <c r="U550" s="214"/>
      <c r="V550" s="214"/>
      <c r="W550" s="214"/>
      <c r="X550" s="216"/>
      <c r="Y550" s="214"/>
      <c r="Z550" s="214"/>
      <c r="AA550" s="214"/>
      <c r="AB550" s="214"/>
      <c r="AC550" s="217"/>
      <c r="AD550" s="217"/>
      <c r="AE550" s="217"/>
      <c r="AF550" s="215">
        <f t="shared" si="138"/>
        <v>0</v>
      </c>
    </row>
    <row r="551" spans="1:32">
      <c r="A551" s="325">
        <f t="shared" si="140"/>
        <v>538</v>
      </c>
      <c r="B551" s="185"/>
      <c r="C551" s="185"/>
      <c r="D551" s="185"/>
      <c r="E551" s="237"/>
      <c r="F551" s="210"/>
      <c r="G551" s="274"/>
      <c r="H551" s="258"/>
      <c r="I551" s="258"/>
      <c r="J551" s="259"/>
      <c r="K551" s="260"/>
      <c r="L551" s="261"/>
      <c r="M551" s="262"/>
      <c r="N551" s="263"/>
      <c r="O551" s="229"/>
      <c r="P551" s="264"/>
      <c r="Q551" s="275"/>
      <c r="R551" s="210"/>
      <c r="S551" s="228"/>
      <c r="T551" s="188"/>
      <c r="U551" s="214"/>
      <c r="V551" s="214"/>
      <c r="W551" s="214"/>
      <c r="X551" s="216"/>
      <c r="Y551" s="214"/>
      <c r="Z551" s="214"/>
      <c r="AA551" s="214"/>
      <c r="AB551" s="214"/>
      <c r="AC551" s="217"/>
      <c r="AD551" s="217"/>
      <c r="AE551" s="217"/>
      <c r="AF551" s="215">
        <f t="shared" si="138"/>
        <v>0</v>
      </c>
    </row>
    <row r="552" spans="1:32">
      <c r="A552" s="325">
        <f t="shared" si="140"/>
        <v>539</v>
      </c>
      <c r="B552" s="208" t="s">
        <v>522</v>
      </c>
      <c r="C552" s="208" t="s">
        <v>420</v>
      </c>
      <c r="D552" s="208" t="s">
        <v>958</v>
      </c>
      <c r="E552" s="237" t="s">
        <v>959</v>
      </c>
      <c r="F552" s="271">
        <v>-38525635.439999998</v>
      </c>
      <c r="G552" s="271">
        <v>-6502729.3600000003</v>
      </c>
      <c r="H552" s="271">
        <v>-11011061.289999999</v>
      </c>
      <c r="I552" s="271">
        <v>-16455572.23</v>
      </c>
      <c r="J552" s="271">
        <v>-20263105.09</v>
      </c>
      <c r="K552" s="271">
        <v>-22687866.84</v>
      </c>
      <c r="L552" s="271">
        <v>-24068154.120000001</v>
      </c>
      <c r="M552" s="271">
        <v>-25177819.079999998</v>
      </c>
      <c r="N552" s="271">
        <v>-26178062.280000001</v>
      </c>
      <c r="O552" s="271">
        <v>-27219934.800000001</v>
      </c>
      <c r="P552" s="271">
        <v>-29128213.239999998</v>
      </c>
      <c r="Q552" s="271">
        <v>-31993484.010000002</v>
      </c>
      <c r="R552" s="271">
        <v>-36899838.780000001</v>
      </c>
      <c r="S552" s="211">
        <f t="shared" si="117"/>
        <v>-23199894.954166669</v>
      </c>
      <c r="T552" s="188"/>
      <c r="U552" s="214"/>
      <c r="V552" s="214"/>
      <c r="W552" s="214">
        <f t="shared" ref="W552:W617" si="148">+S552</f>
        <v>-23199894.954166669</v>
      </c>
      <c r="X552" s="216"/>
      <c r="Y552" s="214"/>
      <c r="Z552" s="214"/>
      <c r="AA552" s="214"/>
      <c r="AB552" s="214"/>
      <c r="AC552" s="266">
        <f>+S552</f>
        <v>-23199894.954166669</v>
      </c>
      <c r="AD552" s="217"/>
      <c r="AE552" s="217"/>
      <c r="AF552" s="215">
        <f t="shared" si="138"/>
        <v>0</v>
      </c>
    </row>
    <row r="553" spans="1:32">
      <c r="A553" s="325">
        <f t="shared" si="140"/>
        <v>540</v>
      </c>
      <c r="B553" s="208" t="s">
        <v>522</v>
      </c>
      <c r="C553" s="208" t="s">
        <v>420</v>
      </c>
      <c r="D553" s="208" t="s">
        <v>960</v>
      </c>
      <c r="E553" s="237" t="s">
        <v>961</v>
      </c>
      <c r="F553" s="271">
        <v>2015887.62</v>
      </c>
      <c r="G553" s="271">
        <v>-25224.95</v>
      </c>
      <c r="H553" s="271">
        <v>-133465.35999999999</v>
      </c>
      <c r="I553" s="271">
        <v>323205.58</v>
      </c>
      <c r="J553" s="271">
        <v>594333.87</v>
      </c>
      <c r="K553" s="271">
        <v>482085.92</v>
      </c>
      <c r="L553" s="271">
        <v>525493.9</v>
      </c>
      <c r="M553" s="271">
        <v>514461</v>
      </c>
      <c r="N553" s="271">
        <v>305869.93</v>
      </c>
      <c r="O553" s="271">
        <v>148578.79999999999</v>
      </c>
      <c r="P553" s="271">
        <v>172108.95</v>
      </c>
      <c r="Q553" s="271">
        <v>210011.63</v>
      </c>
      <c r="R553" s="271">
        <v>164849.44</v>
      </c>
      <c r="S553" s="211">
        <f t="shared" si="117"/>
        <v>350652.31666666665</v>
      </c>
      <c r="T553" s="188"/>
      <c r="U553" s="214"/>
      <c r="V553" s="214"/>
      <c r="W553" s="214">
        <f t="shared" si="148"/>
        <v>350652.31666666665</v>
      </c>
      <c r="X553" s="216"/>
      <c r="Y553" s="214"/>
      <c r="Z553" s="214"/>
      <c r="AA553" s="214"/>
      <c r="AB553" s="214"/>
      <c r="AC553" s="266">
        <f t="shared" ref="AC553:AC616" si="149">+S553</f>
        <v>350652.31666666665</v>
      </c>
      <c r="AD553" s="217"/>
      <c r="AE553" s="217"/>
      <c r="AF553" s="215">
        <f t="shared" si="138"/>
        <v>0</v>
      </c>
    </row>
    <row r="554" spans="1:32">
      <c r="A554" s="325">
        <f t="shared" si="140"/>
        <v>541</v>
      </c>
      <c r="B554" s="208" t="s">
        <v>522</v>
      </c>
      <c r="C554" s="208" t="s">
        <v>420</v>
      </c>
      <c r="D554" s="208" t="s">
        <v>962</v>
      </c>
      <c r="E554" s="237" t="s">
        <v>963</v>
      </c>
      <c r="F554" s="271">
        <v>-2687820.79</v>
      </c>
      <c r="G554" s="271">
        <v>-410140.69</v>
      </c>
      <c r="H554" s="271">
        <v>-697623.9</v>
      </c>
      <c r="I554" s="271">
        <v>-1029777.19</v>
      </c>
      <c r="J554" s="271">
        <v>-1292645.02</v>
      </c>
      <c r="K554" s="271">
        <v>-1481540.75</v>
      </c>
      <c r="L554" s="271">
        <v>-1621765.01</v>
      </c>
      <c r="M554" s="271">
        <v>-1741768.59</v>
      </c>
      <c r="N554" s="271">
        <v>-1875859.82</v>
      </c>
      <c r="O554" s="271">
        <v>-1998145.64</v>
      </c>
      <c r="P554" s="271">
        <v>-2227112.87</v>
      </c>
      <c r="Q554" s="271">
        <v>-2471160.5499999998</v>
      </c>
      <c r="R554" s="271">
        <v>-2767726.57</v>
      </c>
      <c r="S554" s="211">
        <f t="shared" si="117"/>
        <v>-1631276.1425000001</v>
      </c>
      <c r="T554" s="188"/>
      <c r="U554" s="214"/>
      <c r="V554" s="214"/>
      <c r="W554" s="214">
        <f t="shared" si="148"/>
        <v>-1631276.1425000001</v>
      </c>
      <c r="X554" s="216"/>
      <c r="Y554" s="214"/>
      <c r="Z554" s="214"/>
      <c r="AA554" s="214"/>
      <c r="AB554" s="214"/>
      <c r="AC554" s="266">
        <f t="shared" si="149"/>
        <v>-1631276.1425000001</v>
      </c>
      <c r="AD554" s="217"/>
      <c r="AE554" s="217"/>
      <c r="AF554" s="215">
        <f t="shared" si="138"/>
        <v>0</v>
      </c>
    </row>
    <row r="555" spans="1:32">
      <c r="A555" s="325">
        <f t="shared" si="140"/>
        <v>542</v>
      </c>
      <c r="B555" s="208" t="s">
        <v>522</v>
      </c>
      <c r="C555" s="208" t="s">
        <v>420</v>
      </c>
      <c r="D555" s="208" t="s">
        <v>964</v>
      </c>
      <c r="E555" s="237" t="s">
        <v>965</v>
      </c>
      <c r="F555" s="271">
        <v>-114831.49</v>
      </c>
      <c r="G555" s="271">
        <v>0</v>
      </c>
      <c r="H555" s="271">
        <v>0</v>
      </c>
      <c r="I555" s="271">
        <v>0</v>
      </c>
      <c r="J555" s="271">
        <v>0</v>
      </c>
      <c r="K555" s="271">
        <v>-49348.01</v>
      </c>
      <c r="L555" s="271">
        <v>-49348.01</v>
      </c>
      <c r="M555" s="271">
        <v>-49982.23</v>
      </c>
      <c r="N555" s="271">
        <v>-49982.23</v>
      </c>
      <c r="O555" s="271">
        <v>-49982.23</v>
      </c>
      <c r="P555" s="271">
        <v>-49982.23</v>
      </c>
      <c r="Q555" s="271">
        <v>-49982.23</v>
      </c>
      <c r="R555" s="271">
        <v>-49982.23</v>
      </c>
      <c r="S555" s="211">
        <f t="shared" si="117"/>
        <v>-35917.835833333331</v>
      </c>
      <c r="T555" s="188"/>
      <c r="U555" s="214"/>
      <c r="V555" s="214"/>
      <c r="W555" s="214">
        <f t="shared" si="148"/>
        <v>-35917.835833333331</v>
      </c>
      <c r="X555" s="216"/>
      <c r="Y555" s="214"/>
      <c r="Z555" s="214"/>
      <c r="AA555" s="214"/>
      <c r="AB555" s="214"/>
      <c r="AC555" s="266">
        <f t="shared" si="149"/>
        <v>-35917.835833333331</v>
      </c>
      <c r="AD555" s="217"/>
      <c r="AE555" s="217"/>
      <c r="AF555" s="215">
        <f t="shared" si="138"/>
        <v>0</v>
      </c>
    </row>
    <row r="556" spans="1:32">
      <c r="A556" s="325">
        <f t="shared" si="140"/>
        <v>543</v>
      </c>
      <c r="B556" s="208" t="s">
        <v>522</v>
      </c>
      <c r="C556" s="208" t="s">
        <v>420</v>
      </c>
      <c r="D556" s="208" t="s">
        <v>966</v>
      </c>
      <c r="E556" s="237" t="s">
        <v>967</v>
      </c>
      <c r="F556" s="271">
        <v>-21805013.989999998</v>
      </c>
      <c r="G556" s="271">
        <v>-3669187.03</v>
      </c>
      <c r="H556" s="271">
        <v>-6135145.0700000003</v>
      </c>
      <c r="I556" s="271">
        <v>-9198063.7799999993</v>
      </c>
      <c r="J556" s="271">
        <v>-11230416.050000001</v>
      </c>
      <c r="K556" s="271">
        <v>-12573124.91</v>
      </c>
      <c r="L556" s="271">
        <v>-13404697.5</v>
      </c>
      <c r="M556" s="271">
        <v>-14114682.75</v>
      </c>
      <c r="N556" s="271">
        <v>-14778230.98</v>
      </c>
      <c r="O556" s="271">
        <v>-15464092.67</v>
      </c>
      <c r="P556" s="271">
        <v>-16519263.98</v>
      </c>
      <c r="Q556" s="271">
        <v>-17968097.09</v>
      </c>
      <c r="R556" s="271">
        <v>-20625012.760000002</v>
      </c>
      <c r="S556" s="211">
        <f t="shared" si="117"/>
        <v>-13022501.265416667</v>
      </c>
      <c r="T556" s="188"/>
      <c r="U556" s="214"/>
      <c r="V556" s="214"/>
      <c r="W556" s="214">
        <f t="shared" si="148"/>
        <v>-13022501.265416667</v>
      </c>
      <c r="X556" s="216"/>
      <c r="Y556" s="214"/>
      <c r="Z556" s="214"/>
      <c r="AA556" s="214"/>
      <c r="AB556" s="214"/>
      <c r="AC556" s="266">
        <f t="shared" si="149"/>
        <v>-13022501.265416667</v>
      </c>
      <c r="AD556" s="217"/>
      <c r="AE556" s="217"/>
      <c r="AF556" s="215">
        <f t="shared" si="138"/>
        <v>0</v>
      </c>
    </row>
    <row r="557" spans="1:32">
      <c r="A557" s="325">
        <f t="shared" si="140"/>
        <v>544</v>
      </c>
      <c r="B557" s="208" t="s">
        <v>522</v>
      </c>
      <c r="C557" s="208" t="s">
        <v>420</v>
      </c>
      <c r="D557" s="208" t="s">
        <v>968</v>
      </c>
      <c r="E557" s="237" t="s">
        <v>969</v>
      </c>
      <c r="F557" s="271">
        <v>1183833.25</v>
      </c>
      <c r="G557" s="271">
        <v>34051.199999999997</v>
      </c>
      <c r="H557" s="271">
        <v>12299.71</v>
      </c>
      <c r="I557" s="271">
        <v>270393.38</v>
      </c>
      <c r="J557" s="271">
        <v>389620.87</v>
      </c>
      <c r="K557" s="271">
        <v>340816.15</v>
      </c>
      <c r="L557" s="271">
        <v>385296.03</v>
      </c>
      <c r="M557" s="271">
        <v>398661.33</v>
      </c>
      <c r="N557" s="271">
        <v>294975.03000000003</v>
      </c>
      <c r="O557" s="271">
        <v>286842.45</v>
      </c>
      <c r="P557" s="271">
        <v>350637.76</v>
      </c>
      <c r="Q557" s="271">
        <v>289894.07</v>
      </c>
      <c r="R557" s="271">
        <v>340736.39</v>
      </c>
      <c r="S557" s="211">
        <f t="shared" si="117"/>
        <v>317981.06666666665</v>
      </c>
      <c r="T557" s="188"/>
      <c r="U557" s="214"/>
      <c r="V557" s="214"/>
      <c r="W557" s="214">
        <f t="shared" si="148"/>
        <v>317981.06666666665</v>
      </c>
      <c r="X557" s="216"/>
      <c r="Y557" s="214"/>
      <c r="Z557" s="214"/>
      <c r="AA557" s="214"/>
      <c r="AB557" s="214"/>
      <c r="AC557" s="266">
        <f t="shared" si="149"/>
        <v>317981.06666666665</v>
      </c>
      <c r="AD557" s="217"/>
      <c r="AE557" s="217"/>
      <c r="AF557" s="215">
        <f t="shared" si="138"/>
        <v>0</v>
      </c>
    </row>
    <row r="558" spans="1:32">
      <c r="A558" s="325">
        <f t="shared" si="140"/>
        <v>545</v>
      </c>
      <c r="B558" s="208" t="s">
        <v>522</v>
      </c>
      <c r="C558" s="208" t="s">
        <v>420</v>
      </c>
      <c r="D558" s="208" t="s">
        <v>970</v>
      </c>
      <c r="E558" s="237" t="s">
        <v>971</v>
      </c>
      <c r="F558" s="271">
        <v>-896.77</v>
      </c>
      <c r="G558" s="271">
        <v>0</v>
      </c>
      <c r="H558" s="271">
        <v>0</v>
      </c>
      <c r="I558" s="271">
        <v>0</v>
      </c>
      <c r="J558" s="271">
        <v>0</v>
      </c>
      <c r="K558" s="271">
        <v>0</v>
      </c>
      <c r="L558" s="271">
        <v>0</v>
      </c>
      <c r="M558" s="271">
        <v>0</v>
      </c>
      <c r="N558" s="271">
        <v>0</v>
      </c>
      <c r="O558" s="271">
        <v>-1216.5999999999999</v>
      </c>
      <c r="P558" s="271">
        <v>-1216.5999999999999</v>
      </c>
      <c r="Q558" s="271">
        <v>-1216.5999999999999</v>
      </c>
      <c r="R558" s="271">
        <v>-1216.5999999999999</v>
      </c>
      <c r="S558" s="211">
        <f t="shared" si="117"/>
        <v>-392.20708333333329</v>
      </c>
      <c r="T558" s="188"/>
      <c r="U558" s="214"/>
      <c r="V558" s="214"/>
      <c r="W558" s="214">
        <f t="shared" si="148"/>
        <v>-392.20708333333329</v>
      </c>
      <c r="X558" s="216"/>
      <c r="Y558" s="214"/>
      <c r="Z558" s="214"/>
      <c r="AA558" s="214"/>
      <c r="AB558" s="214"/>
      <c r="AC558" s="266">
        <f t="shared" si="149"/>
        <v>-392.20708333333329</v>
      </c>
      <c r="AD558" s="217"/>
      <c r="AE558" s="217"/>
      <c r="AF558" s="215">
        <f t="shared" si="138"/>
        <v>0</v>
      </c>
    </row>
    <row r="559" spans="1:32">
      <c r="A559" s="325">
        <f t="shared" si="140"/>
        <v>546</v>
      </c>
      <c r="B559" s="208" t="s">
        <v>522</v>
      </c>
      <c r="C559" s="208" t="s">
        <v>420</v>
      </c>
      <c r="D559" s="208" t="s">
        <v>972</v>
      </c>
      <c r="E559" s="237" t="s">
        <v>973</v>
      </c>
      <c r="F559" s="271">
        <v>-1368657.13</v>
      </c>
      <c r="G559" s="271">
        <v>-199956.17</v>
      </c>
      <c r="H559" s="271">
        <v>-373032.29</v>
      </c>
      <c r="I559" s="271">
        <v>-524372.75</v>
      </c>
      <c r="J559" s="271">
        <v>-664086.97</v>
      </c>
      <c r="K559" s="271">
        <v>-763977.58</v>
      </c>
      <c r="L559" s="271">
        <v>-832382.59</v>
      </c>
      <c r="M559" s="271">
        <v>-893639.8</v>
      </c>
      <c r="N559" s="271">
        <v>-951739.55</v>
      </c>
      <c r="O559" s="271">
        <v>-1009665.59</v>
      </c>
      <c r="P559" s="271">
        <v>-1072217.06</v>
      </c>
      <c r="Q559" s="271">
        <v>-1166245.83</v>
      </c>
      <c r="R559" s="271">
        <v>-1293851.8600000001</v>
      </c>
      <c r="S559" s="211">
        <f t="shared" si="117"/>
        <v>-815214.22291666677</v>
      </c>
      <c r="T559" s="188"/>
      <c r="U559" s="214"/>
      <c r="V559" s="214"/>
      <c r="W559" s="214">
        <f t="shared" si="148"/>
        <v>-815214.22291666677</v>
      </c>
      <c r="X559" s="216"/>
      <c r="Y559" s="214"/>
      <c r="Z559" s="214"/>
      <c r="AA559" s="214"/>
      <c r="AB559" s="214"/>
      <c r="AC559" s="266">
        <f t="shared" si="149"/>
        <v>-815214.22291666677</v>
      </c>
      <c r="AD559" s="217"/>
      <c r="AE559" s="217"/>
      <c r="AF559" s="215">
        <f t="shared" si="138"/>
        <v>0</v>
      </c>
    </row>
    <row r="560" spans="1:32">
      <c r="A560" s="325">
        <f t="shared" si="140"/>
        <v>547</v>
      </c>
      <c r="B560" s="208" t="s">
        <v>524</v>
      </c>
      <c r="C560" s="208" t="s">
        <v>420</v>
      </c>
      <c r="D560" s="208" t="s">
        <v>958</v>
      </c>
      <c r="E560" s="237" t="s">
        <v>959</v>
      </c>
      <c r="F560" s="271">
        <v>-115896385.3</v>
      </c>
      <c r="G560" s="271">
        <v>-20328294.23</v>
      </c>
      <c r="H560" s="271">
        <v>-34880101.329999998</v>
      </c>
      <c r="I560" s="271">
        <v>-51973179.57</v>
      </c>
      <c r="J560" s="271">
        <v>-63604711.270000003</v>
      </c>
      <c r="K560" s="271">
        <v>-70793144.920000002</v>
      </c>
      <c r="L560" s="271">
        <v>-75060488.730000004</v>
      </c>
      <c r="M560" s="271">
        <v>-78556747.480000004</v>
      </c>
      <c r="N560" s="271">
        <v>-81738512.280000001</v>
      </c>
      <c r="O560" s="271">
        <v>-85062013.930000007</v>
      </c>
      <c r="P560" s="271">
        <v>-90314956.849999994</v>
      </c>
      <c r="Q560" s="271">
        <v>-98394770.980000004</v>
      </c>
      <c r="R560" s="271">
        <v>-112178476.55</v>
      </c>
      <c r="S560" s="211">
        <f t="shared" si="117"/>
        <v>-72062029.374583334</v>
      </c>
      <c r="T560" s="188"/>
      <c r="U560" s="214"/>
      <c r="V560" s="214"/>
      <c r="W560" s="214">
        <f t="shared" si="148"/>
        <v>-72062029.374583334</v>
      </c>
      <c r="X560" s="216"/>
      <c r="Y560" s="214"/>
      <c r="Z560" s="214"/>
      <c r="AA560" s="214"/>
      <c r="AB560" s="214"/>
      <c r="AC560" s="266">
        <f t="shared" si="149"/>
        <v>-72062029.374583334</v>
      </c>
      <c r="AD560" s="217"/>
      <c r="AE560" s="217"/>
      <c r="AF560" s="215">
        <f t="shared" si="138"/>
        <v>0</v>
      </c>
    </row>
    <row r="561" spans="1:32">
      <c r="A561" s="325">
        <f t="shared" si="140"/>
        <v>548</v>
      </c>
      <c r="B561" s="208" t="s">
        <v>524</v>
      </c>
      <c r="C561" s="208" t="s">
        <v>420</v>
      </c>
      <c r="D561" s="208" t="s">
        <v>960</v>
      </c>
      <c r="E561" s="237" t="s">
        <v>974</v>
      </c>
      <c r="F561" s="271">
        <v>2792827.86</v>
      </c>
      <c r="G561" s="271">
        <v>-251521.9</v>
      </c>
      <c r="H561" s="271">
        <v>224372.28</v>
      </c>
      <c r="I561" s="271">
        <v>503748.42</v>
      </c>
      <c r="J561" s="271">
        <v>719289.44</v>
      </c>
      <c r="K561" s="271">
        <v>290184.62</v>
      </c>
      <c r="L561" s="271">
        <v>261621.37</v>
      </c>
      <c r="M561" s="271">
        <v>214240.51</v>
      </c>
      <c r="N561" s="271">
        <v>-73127.339999999895</v>
      </c>
      <c r="O561" s="271">
        <v>-27851.7599999999</v>
      </c>
      <c r="P561" s="271">
        <v>-275706.71999999997</v>
      </c>
      <c r="Q561" s="271">
        <v>-629157.6</v>
      </c>
      <c r="R561" s="271">
        <v>-1439586.55</v>
      </c>
      <c r="S561" s="211">
        <f t="shared" si="117"/>
        <v>136059.33125000002</v>
      </c>
      <c r="T561" s="188"/>
      <c r="U561" s="214"/>
      <c r="V561" s="214"/>
      <c r="W561" s="214">
        <f t="shared" si="148"/>
        <v>136059.33125000002</v>
      </c>
      <c r="X561" s="216"/>
      <c r="Y561" s="214"/>
      <c r="Z561" s="214"/>
      <c r="AA561" s="214"/>
      <c r="AB561" s="214"/>
      <c r="AC561" s="266">
        <f t="shared" si="149"/>
        <v>136059.33125000002</v>
      </c>
      <c r="AD561" s="217"/>
      <c r="AE561" s="217"/>
      <c r="AF561" s="215">
        <f t="shared" si="138"/>
        <v>0</v>
      </c>
    </row>
    <row r="562" spans="1:32">
      <c r="A562" s="325">
        <f t="shared" si="140"/>
        <v>549</v>
      </c>
      <c r="B562" s="208" t="s">
        <v>524</v>
      </c>
      <c r="C562" s="208" t="s">
        <v>420</v>
      </c>
      <c r="D562" s="208" t="s">
        <v>975</v>
      </c>
      <c r="E562" s="237" t="s">
        <v>976</v>
      </c>
      <c r="F562" s="271">
        <v>0</v>
      </c>
      <c r="G562" s="271">
        <v>-308842.57</v>
      </c>
      <c r="H562" s="271">
        <v>-526318.81000000006</v>
      </c>
      <c r="I562" s="271">
        <v>-784045.57</v>
      </c>
      <c r="J562" s="271">
        <v>-955430.94</v>
      </c>
      <c r="K562" s="271">
        <v>-1056541.6599999999</v>
      </c>
      <c r="L562" s="271">
        <v>-1111377.23</v>
      </c>
      <c r="M562" s="271">
        <v>-1153968.6599999999</v>
      </c>
      <c r="N562" s="271">
        <v>-1190941.94</v>
      </c>
      <c r="O562" s="271">
        <v>-1229250.68</v>
      </c>
      <c r="P562" s="271">
        <v>-1301681.71</v>
      </c>
      <c r="Q562" s="271">
        <v>-1468984.38</v>
      </c>
      <c r="R562" s="271">
        <v>-2144806.7000000002</v>
      </c>
      <c r="S562" s="211">
        <f t="shared" si="117"/>
        <v>-1013315.6249999999</v>
      </c>
      <c r="T562" s="188"/>
      <c r="U562" s="214"/>
      <c r="V562" s="214"/>
      <c r="W562" s="214">
        <f t="shared" si="148"/>
        <v>-1013315.6249999999</v>
      </c>
      <c r="X562" s="216"/>
      <c r="Y562" s="214"/>
      <c r="Z562" s="214"/>
      <c r="AA562" s="214"/>
      <c r="AB562" s="214"/>
      <c r="AC562" s="266">
        <f t="shared" si="149"/>
        <v>-1013315.6249999999</v>
      </c>
      <c r="AD562" s="217"/>
      <c r="AE562" s="217"/>
      <c r="AF562" s="215">
        <f t="shared" si="138"/>
        <v>0</v>
      </c>
    </row>
    <row r="563" spans="1:32">
      <c r="A563" s="325">
        <f t="shared" si="140"/>
        <v>550</v>
      </c>
      <c r="B563" s="208" t="s">
        <v>524</v>
      </c>
      <c r="C563" s="208" t="s">
        <v>420</v>
      </c>
      <c r="D563" s="208" t="s">
        <v>962</v>
      </c>
      <c r="E563" s="237" t="s">
        <v>963</v>
      </c>
      <c r="F563" s="271">
        <v>-10130050.810000001</v>
      </c>
      <c r="G563" s="271">
        <v>-1358737.42</v>
      </c>
      <c r="H563" s="271">
        <v>-2427648.9500000002</v>
      </c>
      <c r="I563" s="271">
        <v>-3610940.46</v>
      </c>
      <c r="J563" s="271">
        <v>-4626184.05</v>
      </c>
      <c r="K563" s="271">
        <v>-5410093.3300000001</v>
      </c>
      <c r="L563" s="271">
        <v>-6019339.4900000002</v>
      </c>
      <c r="M563" s="271">
        <v>-6574662.3200000003</v>
      </c>
      <c r="N563" s="271">
        <v>-7140819.2000000002</v>
      </c>
      <c r="O563" s="271">
        <v>-7762638.6299999999</v>
      </c>
      <c r="P563" s="271">
        <v>-8751809.4700000007</v>
      </c>
      <c r="Q563" s="271">
        <v>-9534676.5999999996</v>
      </c>
      <c r="R563" s="271">
        <v>-10628565.26</v>
      </c>
      <c r="S563" s="211">
        <f t="shared" si="117"/>
        <v>-6133071.4962500008</v>
      </c>
      <c r="T563" s="188"/>
      <c r="U563" s="214"/>
      <c r="V563" s="214"/>
      <c r="W563" s="214">
        <f t="shared" si="148"/>
        <v>-6133071.4962500008</v>
      </c>
      <c r="X563" s="216"/>
      <c r="Y563" s="214"/>
      <c r="Z563" s="214"/>
      <c r="AA563" s="214"/>
      <c r="AB563" s="214"/>
      <c r="AC563" s="266">
        <f t="shared" si="149"/>
        <v>-6133071.4962500008</v>
      </c>
      <c r="AD563" s="217"/>
      <c r="AE563" s="217"/>
      <c r="AF563" s="215">
        <f t="shared" si="138"/>
        <v>0</v>
      </c>
    </row>
    <row r="564" spans="1:32">
      <c r="A564" s="325">
        <f t="shared" si="140"/>
        <v>551</v>
      </c>
      <c r="B564" s="208" t="s">
        <v>524</v>
      </c>
      <c r="C564" s="208" t="s">
        <v>420</v>
      </c>
      <c r="D564" s="208" t="s">
        <v>977</v>
      </c>
      <c r="E564" s="237" t="s">
        <v>978</v>
      </c>
      <c r="F564" s="271">
        <v>255892.89</v>
      </c>
      <c r="G564" s="271">
        <v>45797.33</v>
      </c>
      <c r="H564" s="271">
        <v>5430.22</v>
      </c>
      <c r="I564" s="271">
        <v>33356.85</v>
      </c>
      <c r="J564" s="271">
        <v>86927.9</v>
      </c>
      <c r="K564" s="271">
        <v>111493.55</v>
      </c>
      <c r="L564" s="271">
        <v>128684.34</v>
      </c>
      <c r="M564" s="271">
        <v>143094.87</v>
      </c>
      <c r="N564" s="271">
        <v>172413.68</v>
      </c>
      <c r="O564" s="271">
        <v>189161.72</v>
      </c>
      <c r="P564" s="271">
        <v>212564.94</v>
      </c>
      <c r="Q564" s="271">
        <v>223616.72</v>
      </c>
      <c r="R564" s="271">
        <v>247687.63</v>
      </c>
      <c r="S564" s="211">
        <f t="shared" si="117"/>
        <v>133694.36499999999</v>
      </c>
      <c r="T564" s="188"/>
      <c r="U564" s="214"/>
      <c r="V564" s="214"/>
      <c r="W564" s="214">
        <f t="shared" si="148"/>
        <v>133694.36499999999</v>
      </c>
      <c r="X564" s="216"/>
      <c r="Y564" s="214"/>
      <c r="Z564" s="214"/>
      <c r="AA564" s="214"/>
      <c r="AB564" s="214"/>
      <c r="AC564" s="266">
        <f t="shared" si="149"/>
        <v>133694.36499999999</v>
      </c>
      <c r="AD564" s="217"/>
      <c r="AE564" s="217"/>
      <c r="AF564" s="215">
        <f t="shared" si="138"/>
        <v>0</v>
      </c>
    </row>
    <row r="565" spans="1:32">
      <c r="A565" s="325">
        <f t="shared" si="140"/>
        <v>552</v>
      </c>
      <c r="B565" s="208" t="s">
        <v>524</v>
      </c>
      <c r="C565" s="208" t="s">
        <v>420</v>
      </c>
      <c r="D565" s="208" t="s">
        <v>979</v>
      </c>
      <c r="E565" s="237" t="s">
        <v>980</v>
      </c>
      <c r="F565" s="271">
        <v>0</v>
      </c>
      <c r="G565" s="271">
        <v>-27340.05</v>
      </c>
      <c r="H565" s="271">
        <v>-48053.919999999998</v>
      </c>
      <c r="I565" s="271">
        <v>-71062.509999999995</v>
      </c>
      <c r="J565" s="271">
        <v>-90833.2</v>
      </c>
      <c r="K565" s="271">
        <v>-106099.49</v>
      </c>
      <c r="L565" s="271">
        <v>-117831.61</v>
      </c>
      <c r="M565" s="271">
        <v>-128495.82</v>
      </c>
      <c r="N565" s="271">
        <v>-139398.17000000001</v>
      </c>
      <c r="O565" s="271">
        <v>-151533.25</v>
      </c>
      <c r="P565" s="271">
        <v>-171717.58</v>
      </c>
      <c r="Q565" s="271">
        <v>-193516.58</v>
      </c>
      <c r="R565" s="271">
        <v>-241595.26</v>
      </c>
      <c r="S565" s="211">
        <f t="shared" si="117"/>
        <v>-113889.98416666668</v>
      </c>
      <c r="T565" s="188"/>
      <c r="U565" s="214"/>
      <c r="V565" s="214"/>
      <c r="W565" s="214">
        <f t="shared" si="148"/>
        <v>-113889.98416666668</v>
      </c>
      <c r="X565" s="216"/>
      <c r="Y565" s="214"/>
      <c r="Z565" s="214"/>
      <c r="AA565" s="214"/>
      <c r="AB565" s="214"/>
      <c r="AC565" s="266">
        <f t="shared" si="149"/>
        <v>-113889.98416666668</v>
      </c>
      <c r="AD565" s="217"/>
      <c r="AE565" s="217"/>
      <c r="AF565" s="215">
        <f t="shared" si="138"/>
        <v>0</v>
      </c>
    </row>
    <row r="566" spans="1:32">
      <c r="A566" s="325">
        <f t="shared" si="140"/>
        <v>553</v>
      </c>
      <c r="B566" s="208" t="s">
        <v>524</v>
      </c>
      <c r="C566" s="208" t="s">
        <v>420</v>
      </c>
      <c r="D566" s="208" t="s">
        <v>964</v>
      </c>
      <c r="E566" s="237" t="s">
        <v>965</v>
      </c>
      <c r="F566" s="271">
        <v>-43948.58</v>
      </c>
      <c r="G566" s="271">
        <v>0</v>
      </c>
      <c r="H566" s="271">
        <v>0</v>
      </c>
      <c r="I566" s="271">
        <v>-2201.4899999999998</v>
      </c>
      <c r="J566" s="271">
        <v>-2201.4899999999998</v>
      </c>
      <c r="K566" s="271">
        <v>-2201.4899999999998</v>
      </c>
      <c r="L566" s="271">
        <v>-4334.79</v>
      </c>
      <c r="M566" s="271">
        <v>-29548.43</v>
      </c>
      <c r="N566" s="271">
        <v>-29548.43</v>
      </c>
      <c r="O566" s="271">
        <v>-29548.43</v>
      </c>
      <c r="P566" s="271">
        <v>-29548.43</v>
      </c>
      <c r="Q566" s="271">
        <v>-29548.43</v>
      </c>
      <c r="R566" s="271">
        <v>-29548.43</v>
      </c>
      <c r="S566" s="211">
        <f t="shared" si="117"/>
        <v>-16285.826249999998</v>
      </c>
      <c r="T566" s="188"/>
      <c r="U566" s="214"/>
      <c r="V566" s="214"/>
      <c r="W566" s="214">
        <f t="shared" si="148"/>
        <v>-16285.826249999998</v>
      </c>
      <c r="X566" s="216"/>
      <c r="Y566" s="214"/>
      <c r="Z566" s="214"/>
      <c r="AA566" s="214"/>
      <c r="AB566" s="214"/>
      <c r="AC566" s="266">
        <f t="shared" si="149"/>
        <v>-16285.826249999998</v>
      </c>
      <c r="AD566" s="217"/>
      <c r="AE566" s="217"/>
      <c r="AF566" s="215">
        <f t="shared" si="138"/>
        <v>0</v>
      </c>
    </row>
    <row r="567" spans="1:32">
      <c r="A567" s="325">
        <f t="shared" si="140"/>
        <v>554</v>
      </c>
      <c r="B567" s="208" t="s">
        <v>524</v>
      </c>
      <c r="C567" s="208" t="s">
        <v>420</v>
      </c>
      <c r="D567" s="208" t="s">
        <v>966</v>
      </c>
      <c r="E567" s="237" t="s">
        <v>967</v>
      </c>
      <c r="F567" s="271">
        <v>-80692032.799999997</v>
      </c>
      <c r="G567" s="271">
        <v>-13693324.16</v>
      </c>
      <c r="H567" s="271">
        <v>-23594507.23</v>
      </c>
      <c r="I567" s="271">
        <v>-35023151.920000002</v>
      </c>
      <c r="J567" s="271">
        <v>-43089710.409999996</v>
      </c>
      <c r="K567" s="271">
        <v>-48336768.460000001</v>
      </c>
      <c r="L567" s="271">
        <v>-51751666.369999997</v>
      </c>
      <c r="M567" s="271">
        <v>-54656981.509999998</v>
      </c>
      <c r="N567" s="271">
        <v>-57487141.060000002</v>
      </c>
      <c r="O567" s="271">
        <v>-60307775.899999999</v>
      </c>
      <c r="P567" s="271">
        <v>-64371226.829999998</v>
      </c>
      <c r="Q567" s="271">
        <v>-69872369.930000007</v>
      </c>
      <c r="R567" s="271">
        <v>-79180712.310000002</v>
      </c>
      <c r="S567" s="211">
        <f t="shared" si="117"/>
        <v>-50176749.694583334</v>
      </c>
      <c r="T567" s="188"/>
      <c r="U567" s="214"/>
      <c r="V567" s="214"/>
      <c r="W567" s="214">
        <f t="shared" si="148"/>
        <v>-50176749.694583334</v>
      </c>
      <c r="X567" s="216"/>
      <c r="Y567" s="214"/>
      <c r="Z567" s="214"/>
      <c r="AA567" s="214"/>
      <c r="AB567" s="214"/>
      <c r="AC567" s="266">
        <f t="shared" si="149"/>
        <v>-50176749.694583334</v>
      </c>
      <c r="AD567" s="217"/>
      <c r="AE567" s="217"/>
      <c r="AF567" s="215">
        <f t="shared" si="138"/>
        <v>0</v>
      </c>
    </row>
    <row r="568" spans="1:32">
      <c r="A568" s="325">
        <f t="shared" si="140"/>
        <v>555</v>
      </c>
      <c r="B568" s="208" t="s">
        <v>524</v>
      </c>
      <c r="C568" s="208" t="s">
        <v>420</v>
      </c>
      <c r="D568" s="208" t="s">
        <v>968</v>
      </c>
      <c r="E568" s="237" t="s">
        <v>981</v>
      </c>
      <c r="F568" s="271">
        <v>2791782.24</v>
      </c>
      <c r="G568" s="271">
        <v>-43080.77</v>
      </c>
      <c r="H568" s="271">
        <v>340170.43</v>
      </c>
      <c r="I568" s="271">
        <v>485150.18</v>
      </c>
      <c r="J568" s="271">
        <v>772917.89</v>
      </c>
      <c r="K568" s="271">
        <v>636729.82999999996</v>
      </c>
      <c r="L568" s="271">
        <v>745597.8</v>
      </c>
      <c r="M568" s="271">
        <v>758521.48</v>
      </c>
      <c r="N568" s="271">
        <v>569597.81000000006</v>
      </c>
      <c r="O568" s="271">
        <v>590871.17000000004</v>
      </c>
      <c r="P568" s="271">
        <v>511489.39</v>
      </c>
      <c r="Q568" s="271">
        <v>508094.51</v>
      </c>
      <c r="R568" s="271">
        <v>188923.97</v>
      </c>
      <c r="S568" s="211">
        <f t="shared" si="117"/>
        <v>613867.73541666672</v>
      </c>
      <c r="T568" s="188"/>
      <c r="U568" s="214"/>
      <c r="V568" s="214"/>
      <c r="W568" s="214">
        <f t="shared" si="148"/>
        <v>613867.73541666672</v>
      </c>
      <c r="X568" s="216"/>
      <c r="Y568" s="214"/>
      <c r="Z568" s="214"/>
      <c r="AA568" s="214"/>
      <c r="AB568" s="214"/>
      <c r="AC568" s="266">
        <f t="shared" si="149"/>
        <v>613867.73541666672</v>
      </c>
      <c r="AD568" s="217"/>
      <c r="AE568" s="217"/>
      <c r="AF568" s="215">
        <f t="shared" si="138"/>
        <v>0</v>
      </c>
    </row>
    <row r="569" spans="1:32">
      <c r="A569" s="325">
        <f t="shared" si="140"/>
        <v>556</v>
      </c>
      <c r="B569" s="208" t="s">
        <v>524</v>
      </c>
      <c r="C569" s="208" t="s">
        <v>420</v>
      </c>
      <c r="D569" s="208" t="s">
        <v>982</v>
      </c>
      <c r="E569" s="237" t="s">
        <v>983</v>
      </c>
      <c r="F569" s="271">
        <v>0</v>
      </c>
      <c r="G569" s="271">
        <v>-230934.36</v>
      </c>
      <c r="H569" s="271">
        <v>-395488.05</v>
      </c>
      <c r="I569" s="271">
        <v>-586172.88</v>
      </c>
      <c r="J569" s="271">
        <v>-719645.75</v>
      </c>
      <c r="K569" s="271">
        <v>-804870.26</v>
      </c>
      <c r="L569" s="271">
        <v>-858617.73</v>
      </c>
      <c r="M569" s="271">
        <v>-903657.01</v>
      </c>
      <c r="N569" s="271">
        <v>-947293.54</v>
      </c>
      <c r="O569" s="271">
        <v>-990538.73</v>
      </c>
      <c r="P569" s="271">
        <v>-1057896.24</v>
      </c>
      <c r="Q569" s="271">
        <v>-1186387.45</v>
      </c>
      <c r="R569" s="271">
        <v>-1689706.2</v>
      </c>
      <c r="S569" s="211">
        <f t="shared" si="117"/>
        <v>-793862.92499999993</v>
      </c>
      <c r="T569" s="188"/>
      <c r="U569" s="214"/>
      <c r="V569" s="214"/>
      <c r="W569" s="214">
        <f t="shared" si="148"/>
        <v>-793862.92499999993</v>
      </c>
      <c r="X569" s="216"/>
      <c r="Y569" s="214"/>
      <c r="Z569" s="214"/>
      <c r="AA569" s="214"/>
      <c r="AB569" s="214"/>
      <c r="AC569" s="266">
        <f t="shared" si="149"/>
        <v>-793862.92499999993</v>
      </c>
      <c r="AD569" s="217"/>
      <c r="AE569" s="217"/>
      <c r="AF569" s="215">
        <f t="shared" si="138"/>
        <v>0</v>
      </c>
    </row>
    <row r="570" spans="1:32">
      <c r="A570" s="325">
        <f t="shared" si="140"/>
        <v>557</v>
      </c>
      <c r="B570" s="208" t="s">
        <v>524</v>
      </c>
      <c r="C570" s="208" t="s">
        <v>420</v>
      </c>
      <c r="D570" s="208" t="s">
        <v>970</v>
      </c>
      <c r="E570" s="237" t="s">
        <v>971</v>
      </c>
      <c r="F570" s="271">
        <v>-27995.1</v>
      </c>
      <c r="G570" s="271">
        <v>-10030.18</v>
      </c>
      <c r="H570" s="271">
        <v>-13029.64</v>
      </c>
      <c r="I570" s="271">
        <v>-15950.38</v>
      </c>
      <c r="J570" s="271">
        <v>-16989.91</v>
      </c>
      <c r="K570" s="271">
        <v>-16989.91</v>
      </c>
      <c r="L570" s="271">
        <v>-16989.91</v>
      </c>
      <c r="M570" s="271">
        <v>-16989.91</v>
      </c>
      <c r="N570" s="271">
        <v>-30265.360000000001</v>
      </c>
      <c r="O570" s="271">
        <v>-31949.33</v>
      </c>
      <c r="P570" s="271">
        <v>-35124.75</v>
      </c>
      <c r="Q570" s="271">
        <v>-35124.75</v>
      </c>
      <c r="R570" s="271">
        <v>-54452.09</v>
      </c>
      <c r="S570" s="211">
        <f t="shared" si="117"/>
        <v>-23388.135416666668</v>
      </c>
      <c r="T570" s="188"/>
      <c r="U570" s="214"/>
      <c r="V570" s="214"/>
      <c r="W570" s="214">
        <f t="shared" si="148"/>
        <v>-23388.135416666668</v>
      </c>
      <c r="X570" s="216"/>
      <c r="Y570" s="214"/>
      <c r="Z570" s="214"/>
      <c r="AA570" s="214"/>
      <c r="AB570" s="214"/>
      <c r="AC570" s="266">
        <f t="shared" si="149"/>
        <v>-23388.135416666668</v>
      </c>
      <c r="AD570" s="217"/>
      <c r="AE570" s="217"/>
      <c r="AF570" s="215">
        <f t="shared" si="138"/>
        <v>0</v>
      </c>
    </row>
    <row r="571" spans="1:32">
      <c r="A571" s="325">
        <f t="shared" si="140"/>
        <v>558</v>
      </c>
      <c r="B571" s="208" t="s">
        <v>524</v>
      </c>
      <c r="C571" s="208" t="s">
        <v>420</v>
      </c>
      <c r="D571" s="208" t="s">
        <v>984</v>
      </c>
      <c r="E571" s="237" t="s">
        <v>985</v>
      </c>
      <c r="F571" s="271">
        <v>-1568.92</v>
      </c>
      <c r="G571" s="271">
        <v>-331.65</v>
      </c>
      <c r="H571" s="271">
        <v>-1244.31</v>
      </c>
      <c r="I571" s="271">
        <v>-1291.9000000000001</v>
      </c>
      <c r="J571" s="271">
        <v>-1375.83</v>
      </c>
      <c r="K571" s="271">
        <v>-1423.83</v>
      </c>
      <c r="L571" s="271">
        <v>-1470.49</v>
      </c>
      <c r="M571" s="271">
        <v>-1636.16</v>
      </c>
      <c r="N571" s="271">
        <v>-1681.27</v>
      </c>
      <c r="O571" s="271">
        <v>-1988.98</v>
      </c>
      <c r="P571" s="271">
        <v>-2172.96</v>
      </c>
      <c r="Q571" s="271">
        <v>-2247.1</v>
      </c>
      <c r="R571" s="271">
        <v>-2345.14</v>
      </c>
      <c r="S571" s="211">
        <f t="shared" si="117"/>
        <v>-1568.4591666666665</v>
      </c>
      <c r="T571" s="188"/>
      <c r="U571" s="214"/>
      <c r="V571" s="214"/>
      <c r="W571" s="214">
        <f t="shared" si="148"/>
        <v>-1568.4591666666665</v>
      </c>
      <c r="X571" s="216"/>
      <c r="Y571" s="214"/>
      <c r="Z571" s="214"/>
      <c r="AA571" s="214"/>
      <c r="AB571" s="214"/>
      <c r="AC571" s="266">
        <f t="shared" si="149"/>
        <v>-1568.4591666666665</v>
      </c>
      <c r="AD571" s="217"/>
      <c r="AE571" s="217"/>
      <c r="AF571" s="215">
        <f t="shared" si="138"/>
        <v>0</v>
      </c>
    </row>
    <row r="572" spans="1:32">
      <c r="A572" s="325">
        <f t="shared" si="140"/>
        <v>559</v>
      </c>
      <c r="B572" s="208" t="s">
        <v>524</v>
      </c>
      <c r="C572" s="208" t="s">
        <v>420</v>
      </c>
      <c r="D572" s="208" t="s">
        <v>986</v>
      </c>
      <c r="E572" s="237" t="s">
        <v>987</v>
      </c>
      <c r="F572" s="271">
        <v>-3761.64</v>
      </c>
      <c r="G572" s="271">
        <v>-253.36</v>
      </c>
      <c r="H572" s="271">
        <v>-776.69</v>
      </c>
      <c r="I572" s="271">
        <v>-1183.52</v>
      </c>
      <c r="J572" s="271">
        <v>-1488.16</v>
      </c>
      <c r="K572" s="271">
        <v>-1749.04</v>
      </c>
      <c r="L572" s="271">
        <v>-1928.32</v>
      </c>
      <c r="M572" s="271">
        <v>-2127.8200000000002</v>
      </c>
      <c r="N572" s="271">
        <v>-2225.16</v>
      </c>
      <c r="O572" s="271">
        <v>-2401.3000000000002</v>
      </c>
      <c r="P572" s="271">
        <v>-2754.82</v>
      </c>
      <c r="Q572" s="271">
        <v>-3051.6</v>
      </c>
      <c r="R572" s="271">
        <v>-3467.93</v>
      </c>
      <c r="S572" s="211">
        <f t="shared" si="117"/>
        <v>-1962.8812499999997</v>
      </c>
      <c r="T572" s="188"/>
      <c r="U572" s="214"/>
      <c r="V572" s="214"/>
      <c r="W572" s="214">
        <f t="shared" si="148"/>
        <v>-1962.8812499999997</v>
      </c>
      <c r="X572" s="216"/>
      <c r="Y572" s="214"/>
      <c r="Z572" s="214"/>
      <c r="AA572" s="214"/>
      <c r="AB572" s="214"/>
      <c r="AC572" s="266">
        <f t="shared" si="149"/>
        <v>-1962.8812499999997</v>
      </c>
      <c r="AD572" s="217"/>
      <c r="AE572" s="217"/>
      <c r="AF572" s="215">
        <f t="shared" si="138"/>
        <v>0</v>
      </c>
    </row>
    <row r="573" spans="1:32">
      <c r="A573" s="325">
        <f t="shared" si="140"/>
        <v>560</v>
      </c>
      <c r="B573" s="185" t="s">
        <v>524</v>
      </c>
      <c r="C573" s="208" t="s">
        <v>420</v>
      </c>
      <c r="D573" s="208" t="s">
        <v>988</v>
      </c>
      <c r="E573" s="237" t="s">
        <v>989</v>
      </c>
      <c r="F573" s="271">
        <v>0</v>
      </c>
      <c r="G573" s="271">
        <v>-5.69</v>
      </c>
      <c r="H573" s="271">
        <v>-22.98</v>
      </c>
      <c r="I573" s="271">
        <v>-22.98</v>
      </c>
      <c r="J573" s="271">
        <v>-23.68</v>
      </c>
      <c r="K573" s="271">
        <v>-23.68</v>
      </c>
      <c r="L573" s="271">
        <v>-23.68</v>
      </c>
      <c r="M573" s="271">
        <v>-25.96</v>
      </c>
      <c r="N573" s="271">
        <v>-25.96</v>
      </c>
      <c r="O573" s="271">
        <v>-30.86</v>
      </c>
      <c r="P573" s="271">
        <v>-33.43</v>
      </c>
      <c r="Q573" s="271">
        <v>-33.72</v>
      </c>
      <c r="R573" s="271">
        <v>-35.46</v>
      </c>
      <c r="S573" s="211">
        <f t="shared" si="117"/>
        <v>-24.195833333333336</v>
      </c>
      <c r="T573" s="188"/>
      <c r="U573" s="214"/>
      <c r="V573" s="214"/>
      <c r="W573" s="214">
        <f t="shared" si="148"/>
        <v>-24.195833333333336</v>
      </c>
      <c r="X573" s="216"/>
      <c r="Y573" s="214"/>
      <c r="Z573" s="214"/>
      <c r="AA573" s="214"/>
      <c r="AB573" s="214"/>
      <c r="AC573" s="266">
        <f t="shared" si="149"/>
        <v>-24.195833333333336</v>
      </c>
      <c r="AD573" s="217"/>
      <c r="AE573" s="217"/>
      <c r="AF573" s="215">
        <f t="shared" si="138"/>
        <v>0</v>
      </c>
    </row>
    <row r="574" spans="1:32">
      <c r="A574" s="325">
        <f t="shared" si="140"/>
        <v>561</v>
      </c>
      <c r="B574" s="185" t="s">
        <v>524</v>
      </c>
      <c r="C574" s="208" t="s">
        <v>420</v>
      </c>
      <c r="D574" s="208" t="s">
        <v>990</v>
      </c>
      <c r="E574" s="237" t="s">
        <v>991</v>
      </c>
      <c r="F574" s="271">
        <v>0</v>
      </c>
      <c r="G574" s="271">
        <v>0</v>
      </c>
      <c r="H574" s="271">
        <v>0</v>
      </c>
      <c r="I574" s="271">
        <v>0</v>
      </c>
      <c r="J574" s="271">
        <v>0</v>
      </c>
      <c r="K574" s="271">
        <v>0</v>
      </c>
      <c r="L574" s="271">
        <v>0</v>
      </c>
      <c r="M574" s="271">
        <v>-3266.14</v>
      </c>
      <c r="N574" s="271">
        <v>-3266.14</v>
      </c>
      <c r="O574" s="271">
        <v>-3266.14</v>
      </c>
      <c r="P574" s="271">
        <v>-3266.14</v>
      </c>
      <c r="Q574" s="271">
        <v>-3266.14</v>
      </c>
      <c r="R574" s="271">
        <v>-3266.14</v>
      </c>
      <c r="S574" s="211">
        <f t="shared" si="117"/>
        <v>-1496.9808333333333</v>
      </c>
      <c r="T574" s="188"/>
      <c r="U574" s="214"/>
      <c r="V574" s="214"/>
      <c r="W574" s="214">
        <f t="shared" si="148"/>
        <v>-1496.9808333333333</v>
      </c>
      <c r="X574" s="216"/>
      <c r="Y574" s="214"/>
      <c r="Z574" s="214"/>
      <c r="AA574" s="214"/>
      <c r="AB574" s="214"/>
      <c r="AC574" s="266">
        <f t="shared" si="149"/>
        <v>-1496.9808333333333</v>
      </c>
      <c r="AD574" s="217"/>
      <c r="AE574" s="217"/>
      <c r="AF574" s="215">
        <f t="shared" si="138"/>
        <v>0</v>
      </c>
    </row>
    <row r="575" spans="1:32">
      <c r="A575" s="325">
        <f t="shared" si="140"/>
        <v>562</v>
      </c>
      <c r="B575" s="185" t="s">
        <v>524</v>
      </c>
      <c r="C575" s="208" t="s">
        <v>420</v>
      </c>
      <c r="D575" s="208" t="s">
        <v>972</v>
      </c>
      <c r="E575" s="237" t="s">
        <v>973</v>
      </c>
      <c r="F575" s="271">
        <v>-1583873.47</v>
      </c>
      <c r="G575" s="271">
        <v>-143751.82</v>
      </c>
      <c r="H575" s="271">
        <v>-282194.45</v>
      </c>
      <c r="I575" s="271">
        <v>-416658.17</v>
      </c>
      <c r="J575" s="271">
        <v>-549955.4</v>
      </c>
      <c r="K575" s="271">
        <v>-661803.12</v>
      </c>
      <c r="L575" s="271">
        <v>-743755.35</v>
      </c>
      <c r="M575" s="271">
        <v>-810397.27</v>
      </c>
      <c r="N575" s="271">
        <v>-880430.6</v>
      </c>
      <c r="O575" s="271">
        <v>-934253.44</v>
      </c>
      <c r="P575" s="271">
        <v>-1001088.27</v>
      </c>
      <c r="Q575" s="271">
        <v>-1109017.75</v>
      </c>
      <c r="R575" s="271">
        <v>-1213225.9099999999</v>
      </c>
      <c r="S575" s="211">
        <f t="shared" si="117"/>
        <v>-744321.27749999985</v>
      </c>
      <c r="T575" s="188"/>
      <c r="U575" s="214"/>
      <c r="V575" s="214"/>
      <c r="W575" s="214">
        <f t="shared" si="148"/>
        <v>-744321.27749999985</v>
      </c>
      <c r="X575" s="216"/>
      <c r="Y575" s="214"/>
      <c r="Z575" s="214"/>
      <c r="AA575" s="214"/>
      <c r="AB575" s="214"/>
      <c r="AC575" s="266">
        <f t="shared" si="149"/>
        <v>-744321.27749999985</v>
      </c>
      <c r="AD575" s="217"/>
      <c r="AE575" s="217"/>
      <c r="AF575" s="215">
        <f t="shared" si="138"/>
        <v>0</v>
      </c>
    </row>
    <row r="576" spans="1:32">
      <c r="A576" s="325">
        <f t="shared" si="140"/>
        <v>563</v>
      </c>
      <c r="B576" s="208" t="s">
        <v>524</v>
      </c>
      <c r="C576" s="208" t="s">
        <v>420</v>
      </c>
      <c r="D576" s="208" t="s">
        <v>992</v>
      </c>
      <c r="E576" s="237" t="s">
        <v>993</v>
      </c>
      <c r="F576" s="271">
        <v>-25156.560000000001</v>
      </c>
      <c r="G576" s="271">
        <v>-5862.44</v>
      </c>
      <c r="H576" s="271">
        <v>-12318.01</v>
      </c>
      <c r="I576" s="271">
        <v>-15841.13</v>
      </c>
      <c r="J576" s="271">
        <v>-20061.89</v>
      </c>
      <c r="K576" s="271">
        <v>-25813.38</v>
      </c>
      <c r="L576" s="271">
        <v>-30355.94</v>
      </c>
      <c r="M576" s="271">
        <v>-33380.639999999999</v>
      </c>
      <c r="N576" s="271">
        <v>-36767.769999999997</v>
      </c>
      <c r="O576" s="271">
        <v>-36585.25</v>
      </c>
      <c r="P576" s="271">
        <v>-34437.96</v>
      </c>
      <c r="Q576" s="271">
        <v>-35905.9</v>
      </c>
      <c r="R576" s="271">
        <v>-37768.239999999998</v>
      </c>
      <c r="S576" s="211">
        <f t="shared" si="117"/>
        <v>-26566.05916666667</v>
      </c>
      <c r="T576" s="188"/>
      <c r="U576" s="214"/>
      <c r="V576" s="214"/>
      <c r="W576" s="214">
        <f t="shared" si="148"/>
        <v>-26566.05916666667</v>
      </c>
      <c r="X576" s="216"/>
      <c r="Y576" s="214"/>
      <c r="Z576" s="214"/>
      <c r="AA576" s="214"/>
      <c r="AB576" s="214"/>
      <c r="AC576" s="266">
        <f t="shared" si="149"/>
        <v>-26566.05916666667</v>
      </c>
      <c r="AD576" s="217"/>
      <c r="AE576" s="217"/>
      <c r="AF576" s="215">
        <f t="shared" si="138"/>
        <v>0</v>
      </c>
    </row>
    <row r="577" spans="1:32">
      <c r="A577" s="325">
        <f t="shared" si="140"/>
        <v>564</v>
      </c>
      <c r="B577" s="208" t="s">
        <v>524</v>
      </c>
      <c r="C577" s="208" t="s">
        <v>420</v>
      </c>
      <c r="D577" s="208" t="s">
        <v>994</v>
      </c>
      <c r="E577" s="237" t="s">
        <v>995</v>
      </c>
      <c r="F577" s="271">
        <v>0</v>
      </c>
      <c r="G577" s="271">
        <v>-3522.58</v>
      </c>
      <c r="H577" s="271">
        <v>-6919.57</v>
      </c>
      <c r="I577" s="271">
        <v>-10225.040000000001</v>
      </c>
      <c r="J577" s="271">
        <v>-13504.85</v>
      </c>
      <c r="K577" s="271">
        <v>-16237.37</v>
      </c>
      <c r="L577" s="271">
        <v>-18210.16</v>
      </c>
      <c r="M577" s="271">
        <v>-19792.419999999998</v>
      </c>
      <c r="N577" s="271">
        <v>-21432.45</v>
      </c>
      <c r="O577" s="271">
        <v>-22707.24</v>
      </c>
      <c r="P577" s="271">
        <v>-24326.75</v>
      </c>
      <c r="Q577" s="271">
        <v>-27025.919999999998</v>
      </c>
      <c r="R577" s="271">
        <v>-33021.06</v>
      </c>
      <c r="S577" s="211">
        <f t="shared" si="117"/>
        <v>-16701.239999999998</v>
      </c>
      <c r="T577" s="188"/>
      <c r="U577" s="214"/>
      <c r="V577" s="214"/>
      <c r="W577" s="214">
        <f t="shared" si="148"/>
        <v>-16701.239999999998</v>
      </c>
      <c r="X577" s="216"/>
      <c r="Y577" s="214"/>
      <c r="Z577" s="214"/>
      <c r="AA577" s="214"/>
      <c r="AB577" s="214"/>
      <c r="AC577" s="266">
        <f t="shared" si="149"/>
        <v>-16701.239999999998</v>
      </c>
      <c r="AD577" s="217"/>
      <c r="AE577" s="217"/>
      <c r="AF577" s="215">
        <f t="shared" si="138"/>
        <v>0</v>
      </c>
    </row>
    <row r="578" spans="1:32">
      <c r="A578" s="325">
        <f t="shared" si="140"/>
        <v>565</v>
      </c>
      <c r="B578" s="208" t="s">
        <v>522</v>
      </c>
      <c r="C578" s="208" t="s">
        <v>421</v>
      </c>
      <c r="D578" s="208" t="s">
        <v>958</v>
      </c>
      <c r="E578" s="237" t="s">
        <v>996</v>
      </c>
      <c r="F578" s="271">
        <v>984536.71</v>
      </c>
      <c r="G578" s="271">
        <v>1309874.1499999999</v>
      </c>
      <c r="H578" s="271">
        <v>919446.62</v>
      </c>
      <c r="I578" s="271">
        <v>2076507.3</v>
      </c>
      <c r="J578" s="271">
        <v>2952922.32</v>
      </c>
      <c r="K578" s="271">
        <v>3905130</v>
      </c>
      <c r="L578" s="271">
        <v>4059013.42</v>
      </c>
      <c r="M578" s="271">
        <v>4148049.51</v>
      </c>
      <c r="N578" s="271">
        <v>4507690.91</v>
      </c>
      <c r="O578" s="271">
        <v>4233401.93</v>
      </c>
      <c r="P578" s="271">
        <v>3256759.53</v>
      </c>
      <c r="Q578" s="271">
        <v>1562114.16</v>
      </c>
      <c r="R578" s="271">
        <v>999034.86</v>
      </c>
      <c r="S578" s="211">
        <f t="shared" si="117"/>
        <v>2826891.3029166665</v>
      </c>
      <c r="T578" s="188"/>
      <c r="U578" s="214"/>
      <c r="V578" s="214"/>
      <c r="W578" s="214">
        <f t="shared" si="148"/>
        <v>2826891.3029166665</v>
      </c>
      <c r="X578" s="216"/>
      <c r="Y578" s="214"/>
      <c r="Z578" s="214"/>
      <c r="AA578" s="214"/>
      <c r="AB578" s="214"/>
      <c r="AC578" s="266">
        <f t="shared" si="149"/>
        <v>2826891.3029166665</v>
      </c>
      <c r="AD578" s="217"/>
      <c r="AE578" s="217"/>
      <c r="AF578" s="215">
        <f t="shared" si="138"/>
        <v>0</v>
      </c>
    </row>
    <row r="579" spans="1:32">
      <c r="A579" s="325">
        <f t="shared" si="140"/>
        <v>566</v>
      </c>
      <c r="B579" s="208" t="s">
        <v>522</v>
      </c>
      <c r="C579" s="208" t="s">
        <v>421</v>
      </c>
      <c r="D579" s="208" t="s">
        <v>966</v>
      </c>
      <c r="E579" s="237" t="s">
        <v>997</v>
      </c>
      <c r="F579" s="271">
        <v>411891.88</v>
      </c>
      <c r="G579" s="271">
        <v>665315.51</v>
      </c>
      <c r="H579" s="271">
        <v>478389.37</v>
      </c>
      <c r="I579" s="271">
        <v>1100687.95</v>
      </c>
      <c r="J579" s="271">
        <v>1654628.06</v>
      </c>
      <c r="K579" s="271">
        <v>2148948.83</v>
      </c>
      <c r="L579" s="271">
        <v>2164132.11</v>
      </c>
      <c r="M579" s="271">
        <v>2171000.25</v>
      </c>
      <c r="N579" s="271">
        <v>2438866.4900000002</v>
      </c>
      <c r="O579" s="271">
        <v>2217322.87</v>
      </c>
      <c r="P579" s="271">
        <v>1742196.42</v>
      </c>
      <c r="Q579" s="271">
        <v>970985.7</v>
      </c>
      <c r="R579" s="271">
        <v>550202.9</v>
      </c>
      <c r="S579" s="211">
        <f t="shared" si="117"/>
        <v>1519460.0791666666</v>
      </c>
      <c r="T579" s="188"/>
      <c r="U579" s="214"/>
      <c r="V579" s="214"/>
      <c r="W579" s="214">
        <f t="shared" si="148"/>
        <v>1519460.0791666666</v>
      </c>
      <c r="X579" s="216"/>
      <c r="Y579" s="214"/>
      <c r="Z579" s="214"/>
      <c r="AA579" s="214"/>
      <c r="AB579" s="214"/>
      <c r="AC579" s="266">
        <f t="shared" si="149"/>
        <v>1519460.0791666666</v>
      </c>
      <c r="AD579" s="217"/>
      <c r="AE579" s="217"/>
      <c r="AF579" s="215">
        <f t="shared" si="138"/>
        <v>0</v>
      </c>
    </row>
    <row r="580" spans="1:32">
      <c r="A580" s="325">
        <f t="shared" si="140"/>
        <v>567</v>
      </c>
      <c r="B580" s="185" t="s">
        <v>522</v>
      </c>
      <c r="C580" s="208" t="s">
        <v>421</v>
      </c>
      <c r="D580" s="208" t="s">
        <v>972</v>
      </c>
      <c r="E580" s="237" t="s">
        <v>998</v>
      </c>
      <c r="F580" s="271">
        <v>11512.21</v>
      </c>
      <c r="G580" s="271">
        <v>26948.83</v>
      </c>
      <c r="H580" s="271">
        <v>56654.21</v>
      </c>
      <c r="I580" s="271">
        <v>60414.400000000001</v>
      </c>
      <c r="J580" s="271">
        <v>100311.96</v>
      </c>
      <c r="K580" s="271">
        <v>131814.34</v>
      </c>
      <c r="L580" s="271">
        <v>138969.51</v>
      </c>
      <c r="M580" s="271">
        <v>142127.32</v>
      </c>
      <c r="N580" s="271">
        <v>142289.97</v>
      </c>
      <c r="O580" s="271">
        <v>137590.82</v>
      </c>
      <c r="P580" s="271">
        <v>106168.57</v>
      </c>
      <c r="Q580" s="271">
        <v>72558.570000000007</v>
      </c>
      <c r="R580" s="271">
        <v>47343.45</v>
      </c>
      <c r="S580" s="211">
        <f t="shared" si="117"/>
        <v>95439.694166666697</v>
      </c>
      <c r="T580" s="188"/>
      <c r="U580" s="214"/>
      <c r="V580" s="214"/>
      <c r="W580" s="214">
        <f t="shared" si="148"/>
        <v>95439.694166666697</v>
      </c>
      <c r="X580" s="216"/>
      <c r="Y580" s="214"/>
      <c r="Z580" s="214"/>
      <c r="AA580" s="214"/>
      <c r="AB580" s="214"/>
      <c r="AC580" s="266">
        <f t="shared" si="149"/>
        <v>95439.694166666697</v>
      </c>
      <c r="AD580" s="217"/>
      <c r="AE580" s="217"/>
      <c r="AF580" s="215">
        <f t="shared" si="138"/>
        <v>0</v>
      </c>
    </row>
    <row r="581" spans="1:32">
      <c r="A581" s="325">
        <f t="shared" si="140"/>
        <v>568</v>
      </c>
      <c r="B581" s="185" t="s">
        <v>524</v>
      </c>
      <c r="C581" s="208" t="s">
        <v>421</v>
      </c>
      <c r="D581" s="208" t="s">
        <v>958</v>
      </c>
      <c r="E581" s="237" t="s">
        <v>996</v>
      </c>
      <c r="F581" s="271">
        <v>718744.25000000198</v>
      </c>
      <c r="G581" s="271">
        <v>3172870.44</v>
      </c>
      <c r="H581" s="271">
        <v>1668165.1</v>
      </c>
      <c r="I581" s="271">
        <v>5369439.7800000003</v>
      </c>
      <c r="J581" s="271">
        <v>8173514.5999999996</v>
      </c>
      <c r="K581" s="271">
        <v>10989508.439999999</v>
      </c>
      <c r="L581" s="271">
        <v>11351906.970000001</v>
      </c>
      <c r="M581" s="271">
        <v>11562664.68</v>
      </c>
      <c r="N581" s="271">
        <v>12692159.050000001</v>
      </c>
      <c r="O581" s="271">
        <v>11947574.4</v>
      </c>
      <c r="P581" s="271">
        <v>9721624.8399999999</v>
      </c>
      <c r="Q581" s="271">
        <v>4916884.71</v>
      </c>
      <c r="R581" s="271">
        <v>3374622.68</v>
      </c>
      <c r="S581" s="211">
        <f t="shared" si="117"/>
        <v>7801083.0395833338</v>
      </c>
      <c r="T581" s="188"/>
      <c r="U581" s="214"/>
      <c r="V581" s="214"/>
      <c r="W581" s="214">
        <f t="shared" si="148"/>
        <v>7801083.0395833338</v>
      </c>
      <c r="X581" s="216"/>
      <c r="Y581" s="214"/>
      <c r="Z581" s="214"/>
      <c r="AA581" s="214"/>
      <c r="AB581" s="214"/>
      <c r="AC581" s="266">
        <f t="shared" si="149"/>
        <v>7801083.0395833338</v>
      </c>
      <c r="AD581" s="217"/>
      <c r="AE581" s="217"/>
      <c r="AF581" s="215">
        <f t="shared" si="138"/>
        <v>0</v>
      </c>
    </row>
    <row r="582" spans="1:32">
      <c r="A582" s="325">
        <f t="shared" si="140"/>
        <v>569</v>
      </c>
      <c r="B582" s="208" t="s">
        <v>524</v>
      </c>
      <c r="C582" s="208" t="s">
        <v>421</v>
      </c>
      <c r="D582" s="208" t="s">
        <v>966</v>
      </c>
      <c r="E582" s="237" t="s">
        <v>997</v>
      </c>
      <c r="F582" s="271">
        <v>-151146.229999998</v>
      </c>
      <c r="G582" s="271">
        <v>2071107.37</v>
      </c>
      <c r="H582" s="271">
        <v>891614.99</v>
      </c>
      <c r="I582" s="271">
        <v>3581373.34</v>
      </c>
      <c r="J582" s="271">
        <v>5280684.9400000004</v>
      </c>
      <c r="K582" s="271">
        <v>7139258.21</v>
      </c>
      <c r="L582" s="271">
        <v>7160396.6399999997</v>
      </c>
      <c r="M582" s="271">
        <v>7204652.4699999997</v>
      </c>
      <c r="N582" s="271">
        <v>8162604.4699999997</v>
      </c>
      <c r="O582" s="271">
        <v>7430742.0199999996</v>
      </c>
      <c r="P582" s="271">
        <v>5816245.8399999999</v>
      </c>
      <c r="Q582" s="271">
        <v>3041124.89</v>
      </c>
      <c r="R582" s="271">
        <v>2090238.1</v>
      </c>
      <c r="S582" s="211">
        <f t="shared" si="117"/>
        <v>4895779.2595833344</v>
      </c>
      <c r="T582" s="188"/>
      <c r="U582" s="214"/>
      <c r="V582" s="214"/>
      <c r="W582" s="214">
        <f t="shared" si="148"/>
        <v>4895779.2595833344</v>
      </c>
      <c r="X582" s="216"/>
      <c r="Y582" s="214"/>
      <c r="Z582" s="214"/>
      <c r="AA582" s="214"/>
      <c r="AB582" s="214"/>
      <c r="AC582" s="266">
        <f t="shared" si="149"/>
        <v>4895779.2595833344</v>
      </c>
      <c r="AD582" s="217"/>
      <c r="AE582" s="217"/>
      <c r="AF582" s="215">
        <f t="shared" si="138"/>
        <v>0</v>
      </c>
    </row>
    <row r="583" spans="1:32">
      <c r="A583" s="325">
        <f t="shared" si="140"/>
        <v>570</v>
      </c>
      <c r="B583" s="208" t="s">
        <v>524</v>
      </c>
      <c r="C583" s="208" t="s">
        <v>421</v>
      </c>
      <c r="D583" s="208" t="s">
        <v>984</v>
      </c>
      <c r="E583" s="237" t="s">
        <v>999</v>
      </c>
      <c r="F583" s="271">
        <v>-103.16</v>
      </c>
      <c r="G583" s="271">
        <v>-582.35</v>
      </c>
      <c r="H583" s="271">
        <v>299.51</v>
      </c>
      <c r="I583" s="271">
        <v>262.88</v>
      </c>
      <c r="J583" s="271">
        <v>299.51</v>
      </c>
      <c r="K583" s="271">
        <v>299.51</v>
      </c>
      <c r="L583" s="271">
        <v>179.57</v>
      </c>
      <c r="M583" s="271">
        <v>299.51</v>
      </c>
      <c r="N583" s="271">
        <v>37.58</v>
      </c>
      <c r="O583" s="271">
        <v>156.63</v>
      </c>
      <c r="P583" s="271">
        <v>272.88</v>
      </c>
      <c r="Q583" s="271">
        <v>247.48</v>
      </c>
      <c r="R583" s="271">
        <v>237.33</v>
      </c>
      <c r="S583" s="211">
        <f t="shared" si="117"/>
        <v>153.31625</v>
      </c>
      <c r="T583" s="188"/>
      <c r="U583" s="214"/>
      <c r="V583" s="214"/>
      <c r="W583" s="214">
        <f t="shared" si="148"/>
        <v>153.31625</v>
      </c>
      <c r="X583" s="216"/>
      <c r="Y583" s="214"/>
      <c r="Z583" s="214"/>
      <c r="AA583" s="214"/>
      <c r="AB583" s="214"/>
      <c r="AC583" s="266">
        <f t="shared" si="149"/>
        <v>153.31625</v>
      </c>
      <c r="AD583" s="217"/>
      <c r="AE583" s="217"/>
      <c r="AF583" s="215">
        <f t="shared" si="138"/>
        <v>0</v>
      </c>
    </row>
    <row r="584" spans="1:32">
      <c r="A584" s="325">
        <f t="shared" si="140"/>
        <v>571</v>
      </c>
      <c r="B584" s="208" t="s">
        <v>524</v>
      </c>
      <c r="C584" s="208" t="s">
        <v>421</v>
      </c>
      <c r="D584" s="208" t="s">
        <v>972</v>
      </c>
      <c r="E584" s="237" t="s">
        <v>998</v>
      </c>
      <c r="F584" s="271">
        <v>136834.07</v>
      </c>
      <c r="G584" s="271">
        <v>5414.4</v>
      </c>
      <c r="H584" s="271">
        <v>9479</v>
      </c>
      <c r="I584" s="271">
        <v>10531.76</v>
      </c>
      <c r="J584" s="271">
        <v>32330.560000000001</v>
      </c>
      <c r="K584" s="271">
        <v>62879.29</v>
      </c>
      <c r="L584" s="271">
        <v>78587.59</v>
      </c>
      <c r="M584" s="271">
        <v>78425.899999999994</v>
      </c>
      <c r="N584" s="271">
        <v>92013.84</v>
      </c>
      <c r="O584" s="271">
        <v>78184.73</v>
      </c>
      <c r="P584" s="271">
        <v>34133.47</v>
      </c>
      <c r="Q584" s="271">
        <v>34237.83</v>
      </c>
      <c r="R584" s="271">
        <v>13073.21</v>
      </c>
      <c r="S584" s="211">
        <f t="shared" si="117"/>
        <v>49264.33416666666</v>
      </c>
      <c r="T584" s="188"/>
      <c r="U584" s="214"/>
      <c r="V584" s="214"/>
      <c r="W584" s="214">
        <f t="shared" si="148"/>
        <v>49264.33416666666</v>
      </c>
      <c r="X584" s="216"/>
      <c r="Y584" s="214"/>
      <c r="Z584" s="214"/>
      <c r="AA584" s="214"/>
      <c r="AB584" s="214"/>
      <c r="AC584" s="266">
        <f t="shared" si="149"/>
        <v>49264.33416666666</v>
      </c>
      <c r="AD584" s="217"/>
      <c r="AE584" s="217"/>
      <c r="AF584" s="215">
        <f t="shared" si="138"/>
        <v>0</v>
      </c>
    </row>
    <row r="585" spans="1:32">
      <c r="A585" s="325">
        <f t="shared" si="140"/>
        <v>572</v>
      </c>
      <c r="B585" s="208" t="s">
        <v>522</v>
      </c>
      <c r="C585" s="208" t="s">
        <v>422</v>
      </c>
      <c r="D585" s="208" t="s">
        <v>1000</v>
      </c>
      <c r="E585" s="237" t="s">
        <v>1001</v>
      </c>
      <c r="F585" s="271">
        <v>-163902.19</v>
      </c>
      <c r="G585" s="271">
        <v>-16393.88</v>
      </c>
      <c r="H585" s="271">
        <v>-31657.01</v>
      </c>
      <c r="I585" s="271">
        <v>-46527.15</v>
      </c>
      <c r="J585" s="271">
        <v>-67766.509999999995</v>
      </c>
      <c r="K585" s="271">
        <v>-79898.13</v>
      </c>
      <c r="L585" s="271">
        <v>-89749.09</v>
      </c>
      <c r="M585" s="271">
        <v>-100132.33</v>
      </c>
      <c r="N585" s="271">
        <v>-107954.29</v>
      </c>
      <c r="O585" s="271">
        <v>-116528.37</v>
      </c>
      <c r="P585" s="271">
        <v>-125968.82</v>
      </c>
      <c r="Q585" s="271">
        <v>-132620.89000000001</v>
      </c>
      <c r="R585" s="271">
        <v>-140982.17000000001</v>
      </c>
      <c r="S585" s="211">
        <f t="shared" si="117"/>
        <v>-88969.887500000012</v>
      </c>
      <c r="T585" s="188"/>
      <c r="U585" s="214"/>
      <c r="V585" s="214"/>
      <c r="W585" s="214">
        <f t="shared" si="148"/>
        <v>-88969.887500000012</v>
      </c>
      <c r="X585" s="216"/>
      <c r="Y585" s="214"/>
      <c r="Z585" s="214"/>
      <c r="AA585" s="214"/>
      <c r="AB585" s="214"/>
      <c r="AC585" s="266">
        <f t="shared" si="149"/>
        <v>-88969.887500000012</v>
      </c>
      <c r="AD585" s="217"/>
      <c r="AE585" s="217"/>
      <c r="AF585" s="215">
        <f t="shared" si="138"/>
        <v>0</v>
      </c>
    </row>
    <row r="586" spans="1:32">
      <c r="A586" s="325">
        <f t="shared" si="140"/>
        <v>573</v>
      </c>
      <c r="B586" s="185" t="s">
        <v>522</v>
      </c>
      <c r="C586" s="208" t="s">
        <v>422</v>
      </c>
      <c r="D586" s="208" t="s">
        <v>1002</v>
      </c>
      <c r="E586" s="237" t="s">
        <v>1003</v>
      </c>
      <c r="F586" s="271">
        <v>-18894.68</v>
      </c>
      <c r="G586" s="271">
        <v>0</v>
      </c>
      <c r="H586" s="271">
        <v>0</v>
      </c>
      <c r="I586" s="271">
        <v>0</v>
      </c>
      <c r="J586" s="271">
        <v>0</v>
      </c>
      <c r="K586" s="271">
        <v>0</v>
      </c>
      <c r="L586" s="271">
        <v>0</v>
      </c>
      <c r="M586" s="271">
        <v>0</v>
      </c>
      <c r="N586" s="271">
        <v>0</v>
      </c>
      <c r="O586" s="271">
        <v>-5487.69</v>
      </c>
      <c r="P586" s="271">
        <v>-5487.69</v>
      </c>
      <c r="Q586" s="271">
        <v>-5487.69</v>
      </c>
      <c r="R586" s="271">
        <v>-5487.69</v>
      </c>
      <c r="S586" s="211">
        <f t="shared" si="117"/>
        <v>-2387.8545833333333</v>
      </c>
      <c r="T586" s="188"/>
      <c r="U586" s="214"/>
      <c r="V586" s="214"/>
      <c r="W586" s="214">
        <f t="shared" si="148"/>
        <v>-2387.8545833333333</v>
      </c>
      <c r="X586" s="216"/>
      <c r="Y586" s="214"/>
      <c r="Z586" s="214"/>
      <c r="AA586" s="214"/>
      <c r="AB586" s="214"/>
      <c r="AC586" s="266">
        <f t="shared" si="149"/>
        <v>-2387.8545833333333</v>
      </c>
      <c r="AD586" s="217"/>
      <c r="AE586" s="217"/>
      <c r="AF586" s="215">
        <f t="shared" si="138"/>
        <v>0</v>
      </c>
    </row>
    <row r="587" spans="1:32">
      <c r="A587" s="325">
        <f t="shared" si="140"/>
        <v>574</v>
      </c>
      <c r="B587" s="185" t="s">
        <v>524</v>
      </c>
      <c r="C587" s="208" t="s">
        <v>422</v>
      </c>
      <c r="D587" s="208" t="s">
        <v>1004</v>
      </c>
      <c r="E587" s="237" t="s">
        <v>1005</v>
      </c>
      <c r="F587" s="271">
        <v>-6137.5</v>
      </c>
      <c r="G587" s="271">
        <v>-3532.72</v>
      </c>
      <c r="H587" s="271">
        <v>-3532.72</v>
      </c>
      <c r="I587" s="271">
        <v>-3532.72</v>
      </c>
      <c r="J587" s="271">
        <v>-3532.72</v>
      </c>
      <c r="K587" s="271">
        <v>-3532.72</v>
      </c>
      <c r="L587" s="271">
        <v>-13181.58</v>
      </c>
      <c r="M587" s="271">
        <v>-13181.58</v>
      </c>
      <c r="N587" s="271">
        <v>-5275.18</v>
      </c>
      <c r="O587" s="271">
        <v>-5275.18</v>
      </c>
      <c r="P587" s="271">
        <v>-8767.18</v>
      </c>
      <c r="Q587" s="271">
        <v>-8767.18</v>
      </c>
      <c r="R587" s="271">
        <v>-11067.2</v>
      </c>
      <c r="S587" s="211">
        <f t="shared" si="117"/>
        <v>-6726.1525000000011</v>
      </c>
      <c r="T587" s="188"/>
      <c r="U587" s="214"/>
      <c r="V587" s="214"/>
      <c r="W587" s="214">
        <f t="shared" si="148"/>
        <v>-6726.1525000000011</v>
      </c>
      <c r="X587" s="216"/>
      <c r="Y587" s="214"/>
      <c r="Z587" s="214"/>
      <c r="AA587" s="214"/>
      <c r="AB587" s="214"/>
      <c r="AC587" s="266">
        <f t="shared" si="149"/>
        <v>-6726.1525000000011</v>
      </c>
      <c r="AD587" s="217"/>
      <c r="AE587" s="217"/>
      <c r="AF587" s="215">
        <f t="shared" si="138"/>
        <v>0</v>
      </c>
    </row>
    <row r="588" spans="1:32">
      <c r="A588" s="325">
        <f t="shared" si="140"/>
        <v>575</v>
      </c>
      <c r="B588" s="208" t="s">
        <v>524</v>
      </c>
      <c r="C588" s="208" t="s">
        <v>422</v>
      </c>
      <c r="D588" s="208" t="s">
        <v>1006</v>
      </c>
      <c r="E588" s="237" t="s">
        <v>1007</v>
      </c>
      <c r="F588" s="271">
        <v>-156.63999999999999</v>
      </c>
      <c r="G588" s="271">
        <v>0</v>
      </c>
      <c r="H588" s="271">
        <v>0</v>
      </c>
      <c r="I588" s="271">
        <v>-329.89</v>
      </c>
      <c r="J588" s="271">
        <v>-329.89</v>
      </c>
      <c r="K588" s="271">
        <v>-329.89</v>
      </c>
      <c r="L588" s="271">
        <v>-329.89</v>
      </c>
      <c r="M588" s="271">
        <v>-329.89</v>
      </c>
      <c r="N588" s="271">
        <v>-329.89</v>
      </c>
      <c r="O588" s="271">
        <v>-329.89</v>
      </c>
      <c r="P588" s="271">
        <v>-658.89</v>
      </c>
      <c r="Q588" s="271">
        <v>-658.89</v>
      </c>
      <c r="R588" s="271">
        <v>-658.89</v>
      </c>
      <c r="S588" s="211">
        <f t="shared" si="117"/>
        <v>-336.23124999999993</v>
      </c>
      <c r="T588" s="188"/>
      <c r="U588" s="214"/>
      <c r="V588" s="214"/>
      <c r="W588" s="214">
        <f t="shared" si="148"/>
        <v>-336.23124999999993</v>
      </c>
      <c r="X588" s="216"/>
      <c r="Y588" s="214"/>
      <c r="Z588" s="214"/>
      <c r="AA588" s="214"/>
      <c r="AB588" s="214"/>
      <c r="AC588" s="266">
        <f t="shared" si="149"/>
        <v>-336.23124999999993</v>
      </c>
      <c r="AD588" s="217"/>
      <c r="AE588" s="217"/>
      <c r="AF588" s="215">
        <f t="shared" si="138"/>
        <v>0</v>
      </c>
    </row>
    <row r="589" spans="1:32">
      <c r="A589" s="325">
        <f t="shared" si="140"/>
        <v>576</v>
      </c>
      <c r="B589" s="208" t="s">
        <v>524</v>
      </c>
      <c r="C589" s="208" t="s">
        <v>422</v>
      </c>
      <c r="D589" s="208" t="s">
        <v>1000</v>
      </c>
      <c r="E589" s="237" t="s">
        <v>1001</v>
      </c>
      <c r="F589" s="271">
        <v>-740516.44</v>
      </c>
      <c r="G589" s="271">
        <v>-65882.55</v>
      </c>
      <c r="H589" s="271">
        <v>-144303.18</v>
      </c>
      <c r="I589" s="271">
        <v>-217864.52</v>
      </c>
      <c r="J589" s="271">
        <v>-285530.39</v>
      </c>
      <c r="K589" s="271">
        <v>-343671.4</v>
      </c>
      <c r="L589" s="271">
        <v>-393966.74</v>
      </c>
      <c r="M589" s="271">
        <v>-436317.27</v>
      </c>
      <c r="N589" s="271">
        <v>-483738.23</v>
      </c>
      <c r="O589" s="271">
        <v>-526231.4</v>
      </c>
      <c r="P589" s="271">
        <v>-585707.54</v>
      </c>
      <c r="Q589" s="271">
        <v>-636017.18000000005</v>
      </c>
      <c r="R589" s="271">
        <v>-686266.72</v>
      </c>
      <c r="S589" s="211">
        <f t="shared" si="117"/>
        <v>-402718.49833333335</v>
      </c>
      <c r="T589" s="188"/>
      <c r="U589" s="214"/>
      <c r="V589" s="214"/>
      <c r="W589" s="214">
        <f t="shared" si="148"/>
        <v>-402718.49833333335</v>
      </c>
      <c r="X589" s="216"/>
      <c r="Y589" s="214"/>
      <c r="Z589" s="214"/>
      <c r="AA589" s="214"/>
      <c r="AB589" s="214"/>
      <c r="AC589" s="266">
        <f t="shared" si="149"/>
        <v>-402718.49833333335</v>
      </c>
      <c r="AD589" s="217"/>
      <c r="AE589" s="217"/>
      <c r="AF589" s="215">
        <f t="shared" si="138"/>
        <v>0</v>
      </c>
    </row>
    <row r="590" spans="1:32">
      <c r="A590" s="325">
        <f t="shared" si="140"/>
        <v>577</v>
      </c>
      <c r="B590" s="208" t="s">
        <v>524</v>
      </c>
      <c r="C590" s="208" t="s">
        <v>422</v>
      </c>
      <c r="D590" s="208" t="s">
        <v>1002</v>
      </c>
      <c r="E590" s="237" t="s">
        <v>1008</v>
      </c>
      <c r="F590" s="271">
        <v>-70225.66</v>
      </c>
      <c r="G590" s="271">
        <v>-2927.7</v>
      </c>
      <c r="H590" s="271">
        <v>-37554.959999999999</v>
      </c>
      <c r="I590" s="271">
        <v>-39551.919999999998</v>
      </c>
      <c r="J590" s="271">
        <v>-38248.97</v>
      </c>
      <c r="K590" s="271">
        <v>-40010.410000000003</v>
      </c>
      <c r="L590" s="271">
        <v>-7718.97</v>
      </c>
      <c r="M590" s="271">
        <v>-10427.64</v>
      </c>
      <c r="N590" s="271">
        <v>-67116.38</v>
      </c>
      <c r="O590" s="271">
        <v>-68067.62</v>
      </c>
      <c r="P590" s="271">
        <v>-69530.17</v>
      </c>
      <c r="Q590" s="271">
        <v>-79630.06</v>
      </c>
      <c r="R590" s="271">
        <v>-80723.89</v>
      </c>
      <c r="S590" s="211">
        <f t="shared" si="117"/>
        <v>-44688.297916666663</v>
      </c>
      <c r="T590" s="188"/>
      <c r="U590" s="214"/>
      <c r="V590" s="214"/>
      <c r="W590" s="214">
        <f t="shared" si="148"/>
        <v>-44688.297916666663</v>
      </c>
      <c r="X590" s="216"/>
      <c r="Y590" s="214"/>
      <c r="Z590" s="214"/>
      <c r="AA590" s="214"/>
      <c r="AB590" s="214"/>
      <c r="AC590" s="266">
        <f t="shared" si="149"/>
        <v>-44688.297916666663</v>
      </c>
      <c r="AD590" s="217"/>
      <c r="AE590" s="217"/>
      <c r="AF590" s="215">
        <f t="shared" ref="AF590:AF629" si="150">+U590+V590-AD590</f>
        <v>0</v>
      </c>
    </row>
    <row r="591" spans="1:32">
      <c r="A591" s="325">
        <f t="shared" si="140"/>
        <v>578</v>
      </c>
      <c r="B591" s="185" t="s">
        <v>524</v>
      </c>
      <c r="C591" s="208" t="s">
        <v>422</v>
      </c>
      <c r="D591" s="208" t="s">
        <v>1009</v>
      </c>
      <c r="E591" s="237" t="s">
        <v>423</v>
      </c>
      <c r="F591" s="271">
        <v>0</v>
      </c>
      <c r="G591" s="271">
        <v>0</v>
      </c>
      <c r="H591" s="271">
        <v>0</v>
      </c>
      <c r="I591" s="271">
        <v>0</v>
      </c>
      <c r="J591" s="271">
        <v>0</v>
      </c>
      <c r="K591" s="271">
        <v>0</v>
      </c>
      <c r="L591" s="271">
        <v>0</v>
      </c>
      <c r="M591" s="271">
        <v>0</v>
      </c>
      <c r="N591" s="271">
        <v>0</v>
      </c>
      <c r="O591" s="271">
        <v>0</v>
      </c>
      <c r="P591" s="271">
        <v>0</v>
      </c>
      <c r="Q591" s="271">
        <v>0</v>
      </c>
      <c r="R591" s="271">
        <v>0</v>
      </c>
      <c r="S591" s="211">
        <f t="shared" si="117"/>
        <v>0</v>
      </c>
      <c r="T591" s="188"/>
      <c r="U591" s="214"/>
      <c r="V591" s="214"/>
      <c r="W591" s="214">
        <f t="shared" si="148"/>
        <v>0</v>
      </c>
      <c r="X591" s="216"/>
      <c r="Y591" s="214"/>
      <c r="Z591" s="214"/>
      <c r="AA591" s="214"/>
      <c r="AB591" s="214"/>
      <c r="AC591" s="266">
        <f t="shared" si="149"/>
        <v>0</v>
      </c>
      <c r="AD591" s="217"/>
      <c r="AE591" s="217"/>
      <c r="AF591" s="215">
        <f t="shared" si="150"/>
        <v>0</v>
      </c>
    </row>
    <row r="592" spans="1:32">
      <c r="A592" s="325">
        <f t="shared" ref="A592:A641" si="151">+A591+1</f>
        <v>579</v>
      </c>
      <c r="B592" s="185" t="s">
        <v>522</v>
      </c>
      <c r="C592" s="208" t="s">
        <v>424</v>
      </c>
      <c r="D592" s="208" t="s">
        <v>1010</v>
      </c>
      <c r="E592" s="237" t="s">
        <v>1011</v>
      </c>
      <c r="F592" s="271">
        <v>-2778048.72</v>
      </c>
      <c r="G592" s="271">
        <v>-229406.92</v>
      </c>
      <c r="H592" s="271">
        <v>-467039.48</v>
      </c>
      <c r="I592" s="271">
        <v>-681228.32</v>
      </c>
      <c r="J592" s="271">
        <v>-925529.04</v>
      </c>
      <c r="K592" s="271">
        <v>-1146149.8799999999</v>
      </c>
      <c r="L592" s="271">
        <v>-1354781.87</v>
      </c>
      <c r="M592" s="271">
        <v>-1587018.59</v>
      </c>
      <c r="N592" s="271">
        <v>-1801700.4</v>
      </c>
      <c r="O592" s="271">
        <v>-2013304.46</v>
      </c>
      <c r="P592" s="271">
        <v>-2241309.0299999998</v>
      </c>
      <c r="Q592" s="271">
        <v>-2485934.63</v>
      </c>
      <c r="R592" s="271">
        <v>-2711571.86</v>
      </c>
      <c r="S592" s="211">
        <f t="shared" si="117"/>
        <v>-1473184.4091666667</v>
      </c>
      <c r="T592" s="188"/>
      <c r="U592" s="214"/>
      <c r="V592" s="214"/>
      <c r="W592" s="214">
        <f t="shared" si="148"/>
        <v>-1473184.4091666667</v>
      </c>
      <c r="X592" s="216"/>
      <c r="Y592" s="214"/>
      <c r="Z592" s="214"/>
      <c r="AA592" s="214"/>
      <c r="AB592" s="214"/>
      <c r="AC592" s="266">
        <f t="shared" si="149"/>
        <v>-1473184.4091666667</v>
      </c>
      <c r="AD592" s="217"/>
      <c r="AE592" s="217"/>
      <c r="AF592" s="215">
        <f t="shared" si="150"/>
        <v>0</v>
      </c>
    </row>
    <row r="593" spans="1:32">
      <c r="A593" s="325">
        <f t="shared" si="151"/>
        <v>580</v>
      </c>
      <c r="B593" s="208" t="s">
        <v>522</v>
      </c>
      <c r="C593" s="208" t="s">
        <v>424</v>
      </c>
      <c r="D593" s="208" t="s">
        <v>1012</v>
      </c>
      <c r="E593" s="237" t="s">
        <v>1013</v>
      </c>
      <c r="F593" s="271">
        <v>-1330806.24</v>
      </c>
      <c r="G593" s="271">
        <v>-125987.21</v>
      </c>
      <c r="H593" s="271">
        <v>-238040.8</v>
      </c>
      <c r="I593" s="271">
        <v>-349941.51</v>
      </c>
      <c r="J593" s="271">
        <v>-461660.46</v>
      </c>
      <c r="K593" s="271">
        <v>-576220.35</v>
      </c>
      <c r="L593" s="271">
        <v>-680236.43</v>
      </c>
      <c r="M593" s="271">
        <v>-782803.18</v>
      </c>
      <c r="N593" s="271">
        <v>-910580.12</v>
      </c>
      <c r="O593" s="271">
        <v>-1040911.8</v>
      </c>
      <c r="P593" s="271">
        <v>-1171761.24</v>
      </c>
      <c r="Q593" s="271">
        <v>-1296738.67</v>
      </c>
      <c r="R593" s="271">
        <v>-1423332.79</v>
      </c>
      <c r="S593" s="211">
        <f t="shared" si="117"/>
        <v>-750995.94041666668</v>
      </c>
      <c r="T593" s="188"/>
      <c r="U593" s="214"/>
      <c r="V593" s="214"/>
      <c r="W593" s="214">
        <f t="shared" si="148"/>
        <v>-750995.94041666668</v>
      </c>
      <c r="X593" s="216"/>
      <c r="Y593" s="214"/>
      <c r="Z593" s="214"/>
      <c r="AA593" s="214"/>
      <c r="AB593" s="214"/>
      <c r="AC593" s="266">
        <f t="shared" si="149"/>
        <v>-750995.94041666668</v>
      </c>
      <c r="AD593" s="217"/>
      <c r="AE593" s="217"/>
      <c r="AF593" s="215">
        <f t="shared" si="150"/>
        <v>0</v>
      </c>
    </row>
    <row r="594" spans="1:32">
      <c r="A594" s="325">
        <f t="shared" si="151"/>
        <v>581</v>
      </c>
      <c r="B594" s="208" t="s">
        <v>524</v>
      </c>
      <c r="C594" s="208" t="s">
        <v>424</v>
      </c>
      <c r="D594" s="208" t="s">
        <v>1010</v>
      </c>
      <c r="E594" s="237" t="s">
        <v>1011</v>
      </c>
      <c r="F594" s="271">
        <v>-15382401.83</v>
      </c>
      <c r="G594" s="271">
        <v>-1396996.68</v>
      </c>
      <c r="H594" s="271">
        <v>-2791081.95</v>
      </c>
      <c r="I594" s="271">
        <v>-4117761.08</v>
      </c>
      <c r="J594" s="271">
        <v>-5462306</v>
      </c>
      <c r="K594" s="271">
        <v>-6725802.7999999998</v>
      </c>
      <c r="L594" s="271">
        <v>-7951643.6299999999</v>
      </c>
      <c r="M594" s="271">
        <v>-9173851.8200000003</v>
      </c>
      <c r="N594" s="271">
        <v>-10402501.810000001</v>
      </c>
      <c r="O594" s="271">
        <v>-11605972.09</v>
      </c>
      <c r="P594" s="271">
        <v>-12811671.23</v>
      </c>
      <c r="Q594" s="271">
        <v>-14153157.01</v>
      </c>
      <c r="R594" s="271">
        <v>-15401260.67</v>
      </c>
      <c r="S594" s="211">
        <f t="shared" si="117"/>
        <v>-8498714.7791666668</v>
      </c>
      <c r="T594" s="188"/>
      <c r="U594" s="214"/>
      <c r="V594" s="214"/>
      <c r="W594" s="214">
        <f t="shared" si="148"/>
        <v>-8498714.7791666668</v>
      </c>
      <c r="X594" s="216"/>
      <c r="Y594" s="214"/>
      <c r="Z594" s="214"/>
      <c r="AA594" s="214"/>
      <c r="AB594" s="214"/>
      <c r="AC594" s="266">
        <f t="shared" si="149"/>
        <v>-8498714.7791666668</v>
      </c>
      <c r="AD594" s="217"/>
      <c r="AE594" s="217"/>
      <c r="AF594" s="215">
        <f t="shared" si="150"/>
        <v>0</v>
      </c>
    </row>
    <row r="595" spans="1:32">
      <c r="A595" s="325">
        <f t="shared" si="151"/>
        <v>582</v>
      </c>
      <c r="B595" s="185" t="s">
        <v>524</v>
      </c>
      <c r="C595" s="208" t="s">
        <v>424</v>
      </c>
      <c r="D595" s="208" t="s">
        <v>1014</v>
      </c>
      <c r="E595" s="237" t="s">
        <v>425</v>
      </c>
      <c r="F595" s="271">
        <v>0</v>
      </c>
      <c r="G595" s="271">
        <v>0</v>
      </c>
      <c r="H595" s="271">
        <v>0</v>
      </c>
      <c r="I595" s="271">
        <v>0</v>
      </c>
      <c r="J595" s="271">
        <v>0</v>
      </c>
      <c r="K595" s="271">
        <v>0</v>
      </c>
      <c r="L595" s="271">
        <v>0</v>
      </c>
      <c r="M595" s="271">
        <v>0</v>
      </c>
      <c r="N595" s="271">
        <v>0</v>
      </c>
      <c r="O595" s="271">
        <v>0</v>
      </c>
      <c r="P595" s="271">
        <v>0</v>
      </c>
      <c r="Q595" s="271">
        <v>0</v>
      </c>
      <c r="R595" s="271">
        <v>0</v>
      </c>
      <c r="S595" s="211">
        <f t="shared" si="117"/>
        <v>0</v>
      </c>
      <c r="T595" s="188"/>
      <c r="U595" s="214"/>
      <c r="V595" s="214"/>
      <c r="W595" s="214">
        <f t="shared" si="148"/>
        <v>0</v>
      </c>
      <c r="X595" s="216"/>
      <c r="Y595" s="214"/>
      <c r="Z595" s="214"/>
      <c r="AA595" s="214"/>
      <c r="AB595" s="214"/>
      <c r="AC595" s="266">
        <f t="shared" si="149"/>
        <v>0</v>
      </c>
      <c r="AD595" s="217"/>
      <c r="AE595" s="217"/>
      <c r="AF595" s="215">
        <f t="shared" si="150"/>
        <v>0</v>
      </c>
    </row>
    <row r="596" spans="1:32">
      <c r="A596" s="325">
        <f t="shared" si="151"/>
        <v>583</v>
      </c>
      <c r="B596" s="185" t="s">
        <v>524</v>
      </c>
      <c r="C596" s="208" t="s">
        <v>424</v>
      </c>
      <c r="D596" s="208" t="s">
        <v>1012</v>
      </c>
      <c r="E596" s="237" t="s">
        <v>1013</v>
      </c>
      <c r="F596" s="271">
        <v>-7877233.04</v>
      </c>
      <c r="G596" s="271">
        <v>-716310.76</v>
      </c>
      <c r="H596" s="271">
        <v>-1293299.27</v>
      </c>
      <c r="I596" s="271">
        <v>-1922493.6</v>
      </c>
      <c r="J596" s="271">
        <v>-2569800.59</v>
      </c>
      <c r="K596" s="271">
        <v>-3152058.56</v>
      </c>
      <c r="L596" s="271">
        <v>-3768389.48</v>
      </c>
      <c r="M596" s="271">
        <v>-4354963.47</v>
      </c>
      <c r="N596" s="271">
        <v>-5266501.08</v>
      </c>
      <c r="O596" s="271">
        <v>-6085514.6100000003</v>
      </c>
      <c r="P596" s="271">
        <v>-6635179.6500000004</v>
      </c>
      <c r="Q596" s="271">
        <v>-7227305.8200000003</v>
      </c>
      <c r="R596" s="271">
        <v>-7759181.6299999999</v>
      </c>
      <c r="S596" s="211">
        <f t="shared" si="117"/>
        <v>-4234168.6854166668</v>
      </c>
      <c r="T596" s="188"/>
      <c r="U596" s="214"/>
      <c r="V596" s="214"/>
      <c r="W596" s="214">
        <f t="shared" si="148"/>
        <v>-4234168.6854166668</v>
      </c>
      <c r="X596" s="216"/>
      <c r="Y596" s="214"/>
      <c r="Z596" s="214"/>
      <c r="AA596" s="214"/>
      <c r="AB596" s="214"/>
      <c r="AC596" s="266">
        <f t="shared" si="149"/>
        <v>-4234168.6854166668</v>
      </c>
      <c r="AD596" s="217"/>
      <c r="AE596" s="217"/>
      <c r="AF596" s="215">
        <f t="shared" si="150"/>
        <v>0</v>
      </c>
    </row>
    <row r="597" spans="1:32">
      <c r="A597" s="325">
        <f t="shared" si="151"/>
        <v>584</v>
      </c>
      <c r="B597" s="208" t="s">
        <v>522</v>
      </c>
      <c r="C597" s="208" t="s">
        <v>426</v>
      </c>
      <c r="D597" s="185" t="s">
        <v>1010</v>
      </c>
      <c r="E597" s="237" t="s">
        <v>1015</v>
      </c>
      <c r="F597" s="271">
        <v>1469.33</v>
      </c>
      <c r="G597" s="271">
        <v>-8385.5300000000007</v>
      </c>
      <c r="H597" s="271">
        <v>14163.45</v>
      </c>
      <c r="I597" s="271">
        <v>-15417.18</v>
      </c>
      <c r="J597" s="271">
        <v>8461.83</v>
      </c>
      <c r="K597" s="271">
        <v>20040.599999999999</v>
      </c>
      <c r="L597" s="271">
        <v>2075.5300000000002</v>
      </c>
      <c r="M597" s="271">
        <v>14378.51</v>
      </c>
      <c r="N597" s="271">
        <v>17179.16</v>
      </c>
      <c r="O597" s="271">
        <v>868.4</v>
      </c>
      <c r="P597" s="271">
        <v>-14157.58</v>
      </c>
      <c r="Q597" s="271">
        <v>5042.3900000000003</v>
      </c>
      <c r="R597" s="271">
        <v>14614.39</v>
      </c>
      <c r="S597" s="211">
        <f t="shared" si="117"/>
        <v>4357.62</v>
      </c>
      <c r="T597" s="188"/>
      <c r="U597" s="214"/>
      <c r="V597" s="214"/>
      <c r="W597" s="214">
        <f t="shared" si="148"/>
        <v>4357.62</v>
      </c>
      <c r="X597" s="216"/>
      <c r="Y597" s="214"/>
      <c r="Z597" s="214"/>
      <c r="AA597" s="214"/>
      <c r="AB597" s="214"/>
      <c r="AC597" s="266">
        <f t="shared" si="149"/>
        <v>4357.62</v>
      </c>
      <c r="AD597" s="217"/>
      <c r="AE597" s="217"/>
      <c r="AF597" s="215">
        <f t="shared" si="150"/>
        <v>0</v>
      </c>
    </row>
    <row r="598" spans="1:32">
      <c r="A598" s="325">
        <f t="shared" si="151"/>
        <v>585</v>
      </c>
      <c r="B598" s="268" t="s">
        <v>522</v>
      </c>
      <c r="C598" s="208" t="s">
        <v>426</v>
      </c>
      <c r="D598" s="185" t="s">
        <v>1012</v>
      </c>
      <c r="E598" s="178" t="s">
        <v>1016</v>
      </c>
      <c r="F598" s="271">
        <v>-7497.84</v>
      </c>
      <c r="G598" s="271">
        <v>13933.62</v>
      </c>
      <c r="H598" s="271">
        <v>14086.5</v>
      </c>
      <c r="I598" s="271">
        <v>14268.26</v>
      </c>
      <c r="J598" s="271">
        <v>11427.32</v>
      </c>
      <c r="K598" s="271">
        <v>21971.13</v>
      </c>
      <c r="L598" s="271">
        <v>23420.46</v>
      </c>
      <c r="M598" s="271">
        <v>-1789.73</v>
      </c>
      <c r="N598" s="271">
        <v>-4674.03</v>
      </c>
      <c r="O598" s="271">
        <v>-4862.2299999999996</v>
      </c>
      <c r="P598" s="271">
        <v>1009.78</v>
      </c>
      <c r="Q598" s="271">
        <v>-606.90999999999894</v>
      </c>
      <c r="R598" s="271">
        <v>-5388.73</v>
      </c>
      <c r="S598" s="211">
        <f t="shared" si="117"/>
        <v>6811.7404166666674</v>
      </c>
      <c r="T598" s="188"/>
      <c r="U598" s="214"/>
      <c r="V598" s="214"/>
      <c r="W598" s="214">
        <f t="shared" si="148"/>
        <v>6811.7404166666674</v>
      </c>
      <c r="X598" s="216"/>
      <c r="Y598" s="214"/>
      <c r="Z598" s="214"/>
      <c r="AA598" s="214"/>
      <c r="AB598" s="214"/>
      <c r="AC598" s="266">
        <f t="shared" si="149"/>
        <v>6811.7404166666674</v>
      </c>
      <c r="AD598" s="217"/>
      <c r="AE598" s="217"/>
      <c r="AF598" s="215">
        <f t="shared" si="150"/>
        <v>0</v>
      </c>
    </row>
    <row r="599" spans="1:32">
      <c r="A599" s="325">
        <f t="shared" si="151"/>
        <v>586</v>
      </c>
      <c r="B599" s="268" t="s">
        <v>524</v>
      </c>
      <c r="C599" s="208" t="s">
        <v>426</v>
      </c>
      <c r="D599" s="185" t="s">
        <v>1010</v>
      </c>
      <c r="E599" s="178" t="s">
        <v>1015</v>
      </c>
      <c r="F599" s="271">
        <v>3485.0900000000402</v>
      </c>
      <c r="G599" s="271">
        <v>-1559.25</v>
      </c>
      <c r="H599" s="271">
        <v>62963.97</v>
      </c>
      <c r="I599" s="271">
        <v>45114.81</v>
      </c>
      <c r="J599" s="271">
        <v>126109.18</v>
      </c>
      <c r="K599" s="271">
        <v>163775.91</v>
      </c>
      <c r="L599" s="271">
        <v>182304.12</v>
      </c>
      <c r="M599" s="271">
        <v>198089.31</v>
      </c>
      <c r="N599" s="271">
        <v>233749.77</v>
      </c>
      <c r="O599" s="271">
        <v>104712.17</v>
      </c>
      <c r="P599" s="271">
        <v>48170.17</v>
      </c>
      <c r="Q599" s="271">
        <v>140449.29999999999</v>
      </c>
      <c r="R599" s="271">
        <v>110797.96</v>
      </c>
      <c r="S599" s="211">
        <f t="shared" si="117"/>
        <v>113418.41541666666</v>
      </c>
      <c r="T599" s="188"/>
      <c r="U599" s="214"/>
      <c r="V599" s="214"/>
      <c r="W599" s="214">
        <f t="shared" si="148"/>
        <v>113418.41541666666</v>
      </c>
      <c r="X599" s="216"/>
      <c r="Y599" s="214"/>
      <c r="Z599" s="214"/>
      <c r="AA599" s="214"/>
      <c r="AB599" s="214"/>
      <c r="AC599" s="266">
        <f t="shared" si="149"/>
        <v>113418.41541666666</v>
      </c>
      <c r="AD599" s="217"/>
      <c r="AE599" s="217"/>
      <c r="AF599" s="215">
        <f t="shared" si="150"/>
        <v>0</v>
      </c>
    </row>
    <row r="600" spans="1:32">
      <c r="A600" s="325">
        <f t="shared" si="151"/>
        <v>587</v>
      </c>
      <c r="B600" s="268" t="s">
        <v>524</v>
      </c>
      <c r="C600" s="208" t="s">
        <v>426</v>
      </c>
      <c r="D600" s="185" t="s">
        <v>1012</v>
      </c>
      <c r="E600" s="178" t="s">
        <v>1016</v>
      </c>
      <c r="F600" s="271">
        <v>-18088.72</v>
      </c>
      <c r="G600" s="271">
        <v>139198.94</v>
      </c>
      <c r="H600" s="271">
        <v>87038.07</v>
      </c>
      <c r="I600" s="271">
        <v>68962.42</v>
      </c>
      <c r="J600" s="271">
        <v>133949.06</v>
      </c>
      <c r="K600" s="271">
        <v>99920.7</v>
      </c>
      <c r="L600" s="271">
        <v>133332.07</v>
      </c>
      <c r="M600" s="271">
        <v>-150281</v>
      </c>
      <c r="N600" s="271">
        <v>-12274.45</v>
      </c>
      <c r="O600" s="271">
        <v>78181.73</v>
      </c>
      <c r="P600" s="271">
        <v>124169.15</v>
      </c>
      <c r="Q600" s="271">
        <v>184277.85</v>
      </c>
      <c r="R600" s="271">
        <v>43315.199999999997</v>
      </c>
      <c r="S600" s="211">
        <f t="shared" si="117"/>
        <v>74923.981666666674</v>
      </c>
      <c r="T600" s="188"/>
      <c r="U600" s="214"/>
      <c r="V600" s="214"/>
      <c r="W600" s="214">
        <f t="shared" si="148"/>
        <v>74923.981666666674</v>
      </c>
      <c r="X600" s="216"/>
      <c r="Y600" s="214"/>
      <c r="Z600" s="214"/>
      <c r="AA600" s="214"/>
      <c r="AB600" s="214"/>
      <c r="AC600" s="266">
        <f t="shared" si="149"/>
        <v>74923.981666666674</v>
      </c>
      <c r="AD600" s="217"/>
      <c r="AE600" s="217"/>
      <c r="AF600" s="215">
        <f t="shared" si="150"/>
        <v>0</v>
      </c>
    </row>
    <row r="601" spans="1:32">
      <c r="A601" s="325">
        <f t="shared" si="151"/>
        <v>588</v>
      </c>
      <c r="B601" s="268">
        <v>47</v>
      </c>
      <c r="C601" s="208" t="s">
        <v>427</v>
      </c>
      <c r="D601" s="185"/>
      <c r="E601" s="178" t="s">
        <v>428</v>
      </c>
      <c r="F601" s="271">
        <v>0</v>
      </c>
      <c r="G601" s="271">
        <v>0</v>
      </c>
      <c r="H601" s="271">
        <v>0</v>
      </c>
      <c r="I601" s="271">
        <v>0</v>
      </c>
      <c r="J601" s="271">
        <v>0</v>
      </c>
      <c r="K601" s="271">
        <v>0</v>
      </c>
      <c r="L601" s="271">
        <v>0</v>
      </c>
      <c r="M601" s="271">
        <v>0</v>
      </c>
      <c r="N601" s="271">
        <v>0</v>
      </c>
      <c r="O601" s="271">
        <v>0</v>
      </c>
      <c r="P601" s="271">
        <v>0</v>
      </c>
      <c r="Q601" s="271">
        <v>0</v>
      </c>
      <c r="R601" s="271">
        <v>0</v>
      </c>
      <c r="S601" s="211">
        <f t="shared" si="117"/>
        <v>0</v>
      </c>
      <c r="T601" s="188"/>
      <c r="U601" s="214"/>
      <c r="V601" s="214"/>
      <c r="W601" s="214">
        <f t="shared" si="148"/>
        <v>0</v>
      </c>
      <c r="X601" s="216"/>
      <c r="Y601" s="214"/>
      <c r="Z601" s="214"/>
      <c r="AA601" s="214"/>
      <c r="AB601" s="214"/>
      <c r="AC601" s="266">
        <f t="shared" si="149"/>
        <v>0</v>
      </c>
      <c r="AD601" s="217"/>
      <c r="AE601" s="217"/>
      <c r="AF601" s="215">
        <f t="shared" si="150"/>
        <v>0</v>
      </c>
    </row>
    <row r="602" spans="1:32">
      <c r="A602" s="325">
        <f t="shared" si="151"/>
        <v>589</v>
      </c>
      <c r="B602" s="268" t="s">
        <v>522</v>
      </c>
      <c r="C602" s="208" t="s">
        <v>427</v>
      </c>
      <c r="D602" s="185"/>
      <c r="E602" s="178" t="s">
        <v>428</v>
      </c>
      <c r="F602" s="271">
        <v>-12000</v>
      </c>
      <c r="G602" s="271">
        <v>-1000</v>
      </c>
      <c r="H602" s="271">
        <v>-2000</v>
      </c>
      <c r="I602" s="271">
        <v>-3000</v>
      </c>
      <c r="J602" s="271">
        <v>-3000</v>
      </c>
      <c r="K602" s="271">
        <v>-4000</v>
      </c>
      <c r="L602" s="271">
        <v>-5000</v>
      </c>
      <c r="M602" s="271">
        <v>-6000</v>
      </c>
      <c r="N602" s="271">
        <v>-8000</v>
      </c>
      <c r="O602" s="271">
        <v>-9000</v>
      </c>
      <c r="P602" s="271">
        <v>-9000</v>
      </c>
      <c r="Q602" s="271">
        <v>-10000</v>
      </c>
      <c r="R602" s="271">
        <v>-11000</v>
      </c>
      <c r="S602" s="211">
        <f t="shared" si="117"/>
        <v>-5958.333333333333</v>
      </c>
      <c r="T602" s="188"/>
      <c r="U602" s="214"/>
      <c r="V602" s="214"/>
      <c r="W602" s="214">
        <f t="shared" si="148"/>
        <v>-5958.333333333333</v>
      </c>
      <c r="X602" s="216"/>
      <c r="Y602" s="214"/>
      <c r="Z602" s="214"/>
      <c r="AA602" s="214"/>
      <c r="AB602" s="214"/>
      <c r="AC602" s="266">
        <f t="shared" si="149"/>
        <v>-5958.333333333333</v>
      </c>
      <c r="AD602" s="217"/>
      <c r="AE602" s="217"/>
      <c r="AF602" s="215">
        <f t="shared" si="150"/>
        <v>0</v>
      </c>
    </row>
    <row r="603" spans="1:32">
      <c r="A603" s="325">
        <f t="shared" si="151"/>
        <v>590</v>
      </c>
      <c r="B603" s="268" t="s">
        <v>524</v>
      </c>
      <c r="C603" s="208" t="s">
        <v>427</v>
      </c>
      <c r="D603" s="185"/>
      <c r="E603" s="178" t="s">
        <v>428</v>
      </c>
      <c r="F603" s="271">
        <v>-100</v>
      </c>
      <c r="G603" s="271">
        <v>0</v>
      </c>
      <c r="H603" s="271">
        <v>0</v>
      </c>
      <c r="I603" s="271">
        <v>0</v>
      </c>
      <c r="J603" s="271">
        <v>0</v>
      </c>
      <c r="K603" s="271">
        <v>-100</v>
      </c>
      <c r="L603" s="271">
        <v>-100</v>
      </c>
      <c r="M603" s="271">
        <v>-100</v>
      </c>
      <c r="N603" s="271">
        <v>-100</v>
      </c>
      <c r="O603" s="271">
        <v>-100</v>
      </c>
      <c r="P603" s="271">
        <v>-100</v>
      </c>
      <c r="Q603" s="271">
        <v>-100</v>
      </c>
      <c r="R603" s="271">
        <v>-100</v>
      </c>
      <c r="S603" s="211">
        <f t="shared" si="117"/>
        <v>-66.666666666666671</v>
      </c>
      <c r="T603" s="188"/>
      <c r="U603" s="214"/>
      <c r="V603" s="214"/>
      <c r="W603" s="214">
        <f t="shared" si="148"/>
        <v>-66.666666666666671</v>
      </c>
      <c r="X603" s="216"/>
      <c r="Y603" s="214"/>
      <c r="Z603" s="214"/>
      <c r="AA603" s="214"/>
      <c r="AB603" s="214"/>
      <c r="AC603" s="266">
        <f t="shared" si="149"/>
        <v>-66.666666666666671</v>
      </c>
      <c r="AD603" s="217"/>
      <c r="AE603" s="217"/>
      <c r="AF603" s="215">
        <f t="shared" si="150"/>
        <v>0</v>
      </c>
    </row>
    <row r="604" spans="1:32">
      <c r="A604" s="325">
        <f t="shared" si="151"/>
        <v>591</v>
      </c>
      <c r="B604" s="268" t="s">
        <v>494</v>
      </c>
      <c r="C604" s="208" t="s">
        <v>429</v>
      </c>
      <c r="D604" s="185"/>
      <c r="E604" s="178" t="s">
        <v>430</v>
      </c>
      <c r="F604" s="271">
        <v>-102396</v>
      </c>
      <c r="G604" s="271">
        <v>-9526</v>
      </c>
      <c r="H604" s="271">
        <v>-19052</v>
      </c>
      <c r="I604" s="271">
        <v>-28578</v>
      </c>
      <c r="J604" s="271">
        <v>-38104</v>
      </c>
      <c r="K604" s="271">
        <v>-47630</v>
      </c>
      <c r="L604" s="271">
        <v>-57156</v>
      </c>
      <c r="M604" s="271">
        <v>-66682</v>
      </c>
      <c r="N604" s="271">
        <v>-76208</v>
      </c>
      <c r="O604" s="271">
        <v>-85734</v>
      </c>
      <c r="P604" s="271">
        <v>-95260</v>
      </c>
      <c r="Q604" s="271">
        <v>-104786</v>
      </c>
      <c r="R604" s="271">
        <v>-114312</v>
      </c>
      <c r="S604" s="211">
        <f t="shared" si="117"/>
        <v>-61422.5</v>
      </c>
      <c r="T604" s="188"/>
      <c r="U604" s="214"/>
      <c r="V604" s="214"/>
      <c r="W604" s="214">
        <f t="shared" si="148"/>
        <v>-61422.5</v>
      </c>
      <c r="X604" s="216"/>
      <c r="Y604" s="214"/>
      <c r="Z604" s="214"/>
      <c r="AA604" s="214"/>
      <c r="AB604" s="214"/>
      <c r="AC604" s="266">
        <f t="shared" si="149"/>
        <v>-61422.5</v>
      </c>
      <c r="AD604" s="217"/>
      <c r="AE604" s="217"/>
      <c r="AF604" s="215">
        <f t="shared" si="150"/>
        <v>0</v>
      </c>
    </row>
    <row r="605" spans="1:32">
      <c r="A605" s="325">
        <f t="shared" si="151"/>
        <v>592</v>
      </c>
      <c r="B605" s="208" t="s">
        <v>494</v>
      </c>
      <c r="C605" s="208" t="s">
        <v>431</v>
      </c>
      <c r="D605" s="208" t="s">
        <v>1017</v>
      </c>
      <c r="E605" s="237" t="s">
        <v>1018</v>
      </c>
      <c r="F605" s="271">
        <v>-40800.9</v>
      </c>
      <c r="G605" s="271">
        <v>-16411.45</v>
      </c>
      <c r="H605" s="271">
        <v>-16411.45</v>
      </c>
      <c r="I605" s="271">
        <v>-16411.45</v>
      </c>
      <c r="J605" s="271">
        <v>-16411.45</v>
      </c>
      <c r="K605" s="271">
        <v>-16411.45</v>
      </c>
      <c r="L605" s="271">
        <v>-16411.45</v>
      </c>
      <c r="M605" s="271">
        <v>-16411.45</v>
      </c>
      <c r="N605" s="271">
        <v>-55444.61</v>
      </c>
      <c r="O605" s="271">
        <v>-55444.61</v>
      </c>
      <c r="P605" s="271">
        <v>-56362.15</v>
      </c>
      <c r="Q605" s="271">
        <v>-56362.15</v>
      </c>
      <c r="R605" s="271">
        <v>-56362.15</v>
      </c>
      <c r="S605" s="211">
        <f t="shared" si="117"/>
        <v>-32256.266250000004</v>
      </c>
      <c r="T605" s="188"/>
      <c r="U605" s="214"/>
      <c r="V605" s="214"/>
      <c r="W605" s="214">
        <f t="shared" si="148"/>
        <v>-32256.266250000004</v>
      </c>
      <c r="X605" s="216"/>
      <c r="Y605" s="214"/>
      <c r="Z605" s="214"/>
      <c r="AA605" s="214"/>
      <c r="AB605" s="214"/>
      <c r="AC605" s="266">
        <f t="shared" si="149"/>
        <v>-32256.266250000004</v>
      </c>
      <c r="AD605" s="217"/>
      <c r="AE605" s="217"/>
      <c r="AF605" s="215">
        <f t="shared" si="150"/>
        <v>0</v>
      </c>
    </row>
    <row r="606" spans="1:32">
      <c r="A606" s="325">
        <f t="shared" si="151"/>
        <v>593</v>
      </c>
      <c r="B606" s="185" t="s">
        <v>522</v>
      </c>
      <c r="C606" s="208" t="s">
        <v>431</v>
      </c>
      <c r="D606" s="208" t="s">
        <v>1004</v>
      </c>
      <c r="E606" s="237" t="s">
        <v>1019</v>
      </c>
      <c r="F606" s="271">
        <v>-21359.94</v>
      </c>
      <c r="G606" s="271">
        <v>0</v>
      </c>
      <c r="H606" s="271">
        <v>0</v>
      </c>
      <c r="I606" s="271">
        <v>0</v>
      </c>
      <c r="J606" s="271">
        <v>0</v>
      </c>
      <c r="K606" s="271">
        <v>0</v>
      </c>
      <c r="L606" s="271">
        <v>0</v>
      </c>
      <c r="M606" s="271">
        <v>0</v>
      </c>
      <c r="N606" s="271">
        <v>0</v>
      </c>
      <c r="O606" s="271">
        <v>0</v>
      </c>
      <c r="P606" s="271">
        <v>0</v>
      </c>
      <c r="Q606" s="271">
        <v>0</v>
      </c>
      <c r="R606" s="271">
        <v>0</v>
      </c>
      <c r="S606" s="211">
        <f t="shared" si="117"/>
        <v>-889.99749999999995</v>
      </c>
      <c r="T606" s="188"/>
      <c r="U606" s="214"/>
      <c r="V606" s="214"/>
      <c r="W606" s="214">
        <f t="shared" si="148"/>
        <v>-889.99749999999995</v>
      </c>
      <c r="X606" s="216"/>
      <c r="Y606" s="214"/>
      <c r="Z606" s="214"/>
      <c r="AA606" s="214"/>
      <c r="AB606" s="214"/>
      <c r="AC606" s="266">
        <f t="shared" si="149"/>
        <v>-889.99749999999995</v>
      </c>
      <c r="AD606" s="217"/>
      <c r="AE606" s="217"/>
      <c r="AF606" s="215">
        <f t="shared" si="150"/>
        <v>0</v>
      </c>
    </row>
    <row r="607" spans="1:32">
      <c r="A607" s="325">
        <f t="shared" si="151"/>
        <v>594</v>
      </c>
      <c r="B607" s="185" t="s">
        <v>522</v>
      </c>
      <c r="C607" s="208" t="s">
        <v>431</v>
      </c>
      <c r="D607" s="208" t="s">
        <v>1017</v>
      </c>
      <c r="E607" s="237" t="s">
        <v>1018</v>
      </c>
      <c r="F607" s="271">
        <v>-800</v>
      </c>
      <c r="G607" s="271">
        <v>0</v>
      </c>
      <c r="H607" s="271">
        <v>0</v>
      </c>
      <c r="I607" s="271">
        <v>0</v>
      </c>
      <c r="J607" s="271">
        <v>0</v>
      </c>
      <c r="K607" s="271">
        <v>0</v>
      </c>
      <c r="L607" s="271">
        <v>0</v>
      </c>
      <c r="M607" s="271">
        <v>0</v>
      </c>
      <c r="N607" s="271">
        <v>-181</v>
      </c>
      <c r="O607" s="271">
        <v>-181</v>
      </c>
      <c r="P607" s="271">
        <v>-181</v>
      </c>
      <c r="Q607" s="271">
        <v>-381</v>
      </c>
      <c r="R607" s="271">
        <v>-973</v>
      </c>
      <c r="S607" s="211">
        <f t="shared" si="117"/>
        <v>-150.875</v>
      </c>
      <c r="T607" s="188"/>
      <c r="U607" s="214"/>
      <c r="V607" s="214"/>
      <c r="W607" s="214">
        <f t="shared" si="148"/>
        <v>-150.875</v>
      </c>
      <c r="X607" s="216"/>
      <c r="Y607" s="214"/>
      <c r="Z607" s="214"/>
      <c r="AA607" s="214"/>
      <c r="AB607" s="214"/>
      <c r="AC607" s="266">
        <f t="shared" si="149"/>
        <v>-150.875</v>
      </c>
      <c r="AD607" s="217"/>
      <c r="AE607" s="217"/>
      <c r="AF607" s="215">
        <f t="shared" si="150"/>
        <v>0</v>
      </c>
    </row>
    <row r="608" spans="1:32">
      <c r="A608" s="325">
        <f t="shared" si="151"/>
        <v>595</v>
      </c>
      <c r="B608" s="185" t="s">
        <v>522</v>
      </c>
      <c r="C608" s="208" t="s">
        <v>431</v>
      </c>
      <c r="D608" s="208" t="s">
        <v>1006</v>
      </c>
      <c r="E608" s="237" t="s">
        <v>1020</v>
      </c>
      <c r="F608" s="271">
        <v>-428.4</v>
      </c>
      <c r="G608" s="271">
        <v>0</v>
      </c>
      <c r="H608" s="271">
        <v>0</v>
      </c>
      <c r="I608" s="271">
        <v>0</v>
      </c>
      <c r="J608" s="271">
        <v>-117</v>
      </c>
      <c r="K608" s="271">
        <v>-313.89999999999998</v>
      </c>
      <c r="L608" s="271">
        <v>-313.89999999999998</v>
      </c>
      <c r="M608" s="271">
        <v>-553.9</v>
      </c>
      <c r="N608" s="271">
        <v>-715.4</v>
      </c>
      <c r="O608" s="271">
        <v>-715.4</v>
      </c>
      <c r="P608" s="271">
        <v>-715.4</v>
      </c>
      <c r="Q608" s="271">
        <v>-715.4</v>
      </c>
      <c r="R608" s="271">
        <v>-715.4</v>
      </c>
      <c r="S608" s="211">
        <f t="shared" si="117"/>
        <v>-394.34999999999997</v>
      </c>
      <c r="T608" s="188"/>
      <c r="U608" s="214"/>
      <c r="V608" s="214"/>
      <c r="W608" s="214">
        <f t="shared" si="148"/>
        <v>-394.34999999999997</v>
      </c>
      <c r="X608" s="216"/>
      <c r="Y608" s="214"/>
      <c r="Z608" s="214"/>
      <c r="AA608" s="214"/>
      <c r="AB608" s="214"/>
      <c r="AC608" s="266">
        <f t="shared" si="149"/>
        <v>-394.34999999999997</v>
      </c>
      <c r="AD608" s="217"/>
      <c r="AE608" s="217"/>
      <c r="AF608" s="215">
        <f t="shared" si="150"/>
        <v>0</v>
      </c>
    </row>
    <row r="609" spans="1:32">
      <c r="A609" s="325">
        <f t="shared" si="151"/>
        <v>596</v>
      </c>
      <c r="B609" s="185" t="s">
        <v>522</v>
      </c>
      <c r="C609" s="208" t="s">
        <v>431</v>
      </c>
      <c r="D609" s="208" t="s">
        <v>1002</v>
      </c>
      <c r="E609" s="237" t="s">
        <v>1021</v>
      </c>
      <c r="F609" s="271">
        <v>-11577.09</v>
      </c>
      <c r="G609" s="271">
        <v>-133.35</v>
      </c>
      <c r="H609" s="271">
        <v>-4923.09</v>
      </c>
      <c r="I609" s="271">
        <v>-9750.2199999999993</v>
      </c>
      <c r="J609" s="271">
        <v>-11660.67</v>
      </c>
      <c r="K609" s="271">
        <v>-17236.89</v>
      </c>
      <c r="L609" s="271">
        <v>-19902.990000000002</v>
      </c>
      <c r="M609" s="271">
        <v>-22873.89</v>
      </c>
      <c r="N609" s="271">
        <v>-22873.89</v>
      </c>
      <c r="O609" s="271">
        <v>-24572.48</v>
      </c>
      <c r="P609" s="271">
        <v>-24376.94</v>
      </c>
      <c r="Q609" s="271">
        <v>-30140.7</v>
      </c>
      <c r="R609" s="271">
        <v>-35828.370000000003</v>
      </c>
      <c r="S609" s="211">
        <f t="shared" si="117"/>
        <v>-17678.986666666668</v>
      </c>
      <c r="T609" s="188"/>
      <c r="U609" s="214"/>
      <c r="V609" s="214"/>
      <c r="W609" s="214">
        <f t="shared" si="148"/>
        <v>-17678.986666666668</v>
      </c>
      <c r="X609" s="216"/>
      <c r="Y609" s="214"/>
      <c r="Z609" s="214"/>
      <c r="AA609" s="214"/>
      <c r="AB609" s="214"/>
      <c r="AC609" s="266">
        <f t="shared" si="149"/>
        <v>-17678.986666666668</v>
      </c>
      <c r="AD609" s="217"/>
      <c r="AE609" s="217"/>
      <c r="AF609" s="215">
        <f t="shared" si="150"/>
        <v>0</v>
      </c>
    </row>
    <row r="610" spans="1:32">
      <c r="A610" s="325">
        <f t="shared" si="151"/>
        <v>597</v>
      </c>
      <c r="B610" s="185" t="s">
        <v>524</v>
      </c>
      <c r="C610" s="208" t="s">
        <v>431</v>
      </c>
      <c r="D610" s="208" t="s">
        <v>1004</v>
      </c>
      <c r="E610" s="237" t="s">
        <v>1019</v>
      </c>
      <c r="F610" s="271">
        <v>-86350.24</v>
      </c>
      <c r="G610" s="271">
        <v>0</v>
      </c>
      <c r="H610" s="271">
        <v>0</v>
      </c>
      <c r="I610" s="271">
        <v>0</v>
      </c>
      <c r="J610" s="271">
        <v>-2015.63</v>
      </c>
      <c r="K610" s="271">
        <v>-2015.63</v>
      </c>
      <c r="L610" s="271">
        <v>-2015.63</v>
      </c>
      <c r="M610" s="271">
        <v>-2015.63</v>
      </c>
      <c r="N610" s="271">
        <v>-2015.63</v>
      </c>
      <c r="O610" s="271">
        <v>-4308.71</v>
      </c>
      <c r="P610" s="271">
        <v>-2249.67</v>
      </c>
      <c r="Q610" s="271">
        <v>-4068.63</v>
      </c>
      <c r="R610" s="271">
        <v>-4831.1899999999996</v>
      </c>
      <c r="S610" s="211">
        <f t="shared" si="117"/>
        <v>-5524.65625</v>
      </c>
      <c r="T610" s="188"/>
      <c r="U610" s="214"/>
      <c r="V610" s="214"/>
      <c r="W610" s="214">
        <f t="shared" si="148"/>
        <v>-5524.65625</v>
      </c>
      <c r="X610" s="216"/>
      <c r="Y610" s="214"/>
      <c r="Z610" s="214"/>
      <c r="AA610" s="214"/>
      <c r="AB610" s="214"/>
      <c r="AC610" s="266">
        <f t="shared" si="149"/>
        <v>-5524.65625</v>
      </c>
      <c r="AD610" s="217"/>
      <c r="AE610" s="217"/>
      <c r="AF610" s="215">
        <f t="shared" si="150"/>
        <v>0</v>
      </c>
    </row>
    <row r="611" spans="1:32">
      <c r="A611" s="325">
        <f t="shared" si="151"/>
        <v>598</v>
      </c>
      <c r="B611" s="185" t="s">
        <v>524</v>
      </c>
      <c r="C611" s="208" t="s">
        <v>431</v>
      </c>
      <c r="D611" s="208" t="s">
        <v>1017</v>
      </c>
      <c r="E611" s="237" t="s">
        <v>1018</v>
      </c>
      <c r="F611" s="271">
        <v>-6430</v>
      </c>
      <c r="G611" s="271">
        <v>-530</v>
      </c>
      <c r="H611" s="271">
        <v>-1090</v>
      </c>
      <c r="I611" s="271">
        <v>902.47</v>
      </c>
      <c r="J611" s="271">
        <v>332.47</v>
      </c>
      <c r="K611" s="271">
        <v>-423.53</v>
      </c>
      <c r="L611" s="271">
        <v>-983.53</v>
      </c>
      <c r="M611" s="271">
        <v>-1814.03</v>
      </c>
      <c r="N611" s="271">
        <v>-2374.0300000000002</v>
      </c>
      <c r="O611" s="271">
        <v>-3084.03</v>
      </c>
      <c r="P611" s="271">
        <v>-3644.03</v>
      </c>
      <c r="Q611" s="271">
        <v>-4159.03</v>
      </c>
      <c r="R611" s="271">
        <v>-4853.8900000000003</v>
      </c>
      <c r="S611" s="211">
        <f t="shared" si="117"/>
        <v>-1875.7679166666667</v>
      </c>
      <c r="T611" s="188"/>
      <c r="U611" s="214"/>
      <c r="V611" s="214"/>
      <c r="W611" s="214">
        <f t="shared" si="148"/>
        <v>-1875.7679166666667</v>
      </c>
      <c r="X611" s="216"/>
      <c r="Y611" s="214"/>
      <c r="Z611" s="214"/>
      <c r="AA611" s="214"/>
      <c r="AB611" s="214"/>
      <c r="AC611" s="266">
        <f t="shared" si="149"/>
        <v>-1875.7679166666667</v>
      </c>
      <c r="AD611" s="217"/>
      <c r="AE611" s="217"/>
      <c r="AF611" s="215">
        <f t="shared" si="150"/>
        <v>0</v>
      </c>
    </row>
    <row r="612" spans="1:32">
      <c r="A612" s="325">
        <f t="shared" si="151"/>
        <v>599</v>
      </c>
      <c r="B612" s="185" t="s">
        <v>524</v>
      </c>
      <c r="C612" s="208" t="s">
        <v>431</v>
      </c>
      <c r="D612" s="208" t="s">
        <v>1006</v>
      </c>
      <c r="E612" s="237" t="s">
        <v>1020</v>
      </c>
      <c r="F612" s="271">
        <v>-4379.97</v>
      </c>
      <c r="G612" s="271">
        <v>-249.64</v>
      </c>
      <c r="H612" s="271">
        <v>-249.64</v>
      </c>
      <c r="I612" s="271">
        <v>-249.64</v>
      </c>
      <c r="J612" s="271">
        <v>-649.15</v>
      </c>
      <c r="K612" s="271">
        <v>-1423.27</v>
      </c>
      <c r="L612" s="271">
        <v>-1743.48</v>
      </c>
      <c r="M612" s="271">
        <v>-1901.63</v>
      </c>
      <c r="N612" s="271">
        <v>-1934.99</v>
      </c>
      <c r="O612" s="271">
        <v>-1934.99</v>
      </c>
      <c r="P612" s="271">
        <v>-2210.0500000000002</v>
      </c>
      <c r="Q612" s="271">
        <v>-2210.0500000000002</v>
      </c>
      <c r="R612" s="271">
        <v>-2511.16</v>
      </c>
      <c r="S612" s="211">
        <f t="shared" si="117"/>
        <v>-1516.8412499999997</v>
      </c>
      <c r="T612" s="188"/>
      <c r="U612" s="214"/>
      <c r="V612" s="214"/>
      <c r="W612" s="214">
        <f t="shared" si="148"/>
        <v>-1516.8412499999997</v>
      </c>
      <c r="X612" s="216"/>
      <c r="Y612" s="214"/>
      <c r="Z612" s="214"/>
      <c r="AA612" s="214"/>
      <c r="AB612" s="214"/>
      <c r="AC612" s="266">
        <f t="shared" si="149"/>
        <v>-1516.8412499999997</v>
      </c>
      <c r="AD612" s="217"/>
      <c r="AE612" s="217"/>
      <c r="AF612" s="215">
        <f t="shared" si="150"/>
        <v>0</v>
      </c>
    </row>
    <row r="613" spans="1:32">
      <c r="A613" s="325">
        <f t="shared" si="151"/>
        <v>600</v>
      </c>
      <c r="B613" s="185" t="s">
        <v>524</v>
      </c>
      <c r="C613" s="208" t="s">
        <v>431</v>
      </c>
      <c r="D613" s="208" t="s">
        <v>1002</v>
      </c>
      <c r="E613" s="237" t="s">
        <v>1021</v>
      </c>
      <c r="F613" s="271">
        <v>-18146.71</v>
      </c>
      <c r="G613" s="271">
        <v>579.23</v>
      </c>
      <c r="H613" s="271">
        <v>207.93</v>
      </c>
      <c r="I613" s="271">
        <v>207.93</v>
      </c>
      <c r="J613" s="271">
        <v>207.93</v>
      </c>
      <c r="K613" s="271">
        <v>-1744.61</v>
      </c>
      <c r="L613" s="271">
        <v>-7484.76</v>
      </c>
      <c r="M613" s="271">
        <v>-8236.24</v>
      </c>
      <c r="N613" s="271">
        <v>-8236.24</v>
      </c>
      <c r="O613" s="271">
        <v>-16295.58</v>
      </c>
      <c r="P613" s="271">
        <v>-17814.7</v>
      </c>
      <c r="Q613" s="271">
        <v>-17814.7</v>
      </c>
      <c r="R613" s="271">
        <v>-18478</v>
      </c>
      <c r="S613" s="211">
        <f t="shared" si="117"/>
        <v>-7894.6804166666661</v>
      </c>
      <c r="T613" s="188"/>
      <c r="U613" s="214"/>
      <c r="V613" s="214"/>
      <c r="W613" s="214">
        <f t="shared" si="148"/>
        <v>-7894.6804166666661</v>
      </c>
      <c r="X613" s="216"/>
      <c r="Y613" s="214"/>
      <c r="Z613" s="214"/>
      <c r="AA613" s="214"/>
      <c r="AB613" s="214"/>
      <c r="AC613" s="266">
        <f t="shared" si="149"/>
        <v>-7894.6804166666661</v>
      </c>
      <c r="AD613" s="217"/>
      <c r="AE613" s="217"/>
      <c r="AF613" s="215">
        <f t="shared" si="150"/>
        <v>0</v>
      </c>
    </row>
    <row r="614" spans="1:32">
      <c r="A614" s="325">
        <f t="shared" si="151"/>
        <v>601</v>
      </c>
      <c r="B614" s="185" t="s">
        <v>524</v>
      </c>
      <c r="C614" s="208">
        <v>4962</v>
      </c>
      <c r="D614" s="208"/>
      <c r="E614" s="237" t="s">
        <v>1022</v>
      </c>
      <c r="F614" s="271">
        <v>0</v>
      </c>
      <c r="G614" s="271">
        <v>0</v>
      </c>
      <c r="H614" s="271">
        <v>0</v>
      </c>
      <c r="I614" s="271">
        <v>0</v>
      </c>
      <c r="J614" s="271">
        <v>0</v>
      </c>
      <c r="K614" s="271">
        <v>1024987.67</v>
      </c>
      <c r="L614" s="271">
        <v>2562445.35</v>
      </c>
      <c r="M614" s="271">
        <v>2823417.12</v>
      </c>
      <c r="N614" s="271">
        <v>2713647.08</v>
      </c>
      <c r="O614" s="271">
        <v>2921067.71</v>
      </c>
      <c r="P614" s="271">
        <v>2630019.27</v>
      </c>
      <c r="Q614" s="271">
        <v>2707258.75</v>
      </c>
      <c r="R614" s="271">
        <v>2764815.37</v>
      </c>
      <c r="S614" s="211">
        <f t="shared" si="117"/>
        <v>1563770.8862499997</v>
      </c>
      <c r="T614" s="188"/>
      <c r="U614" s="214"/>
      <c r="V614" s="214"/>
      <c r="W614" s="214">
        <f t="shared" si="148"/>
        <v>1563770.8862499997</v>
      </c>
      <c r="X614" s="216"/>
      <c r="Y614" s="214"/>
      <c r="Z614" s="214"/>
      <c r="AA614" s="214"/>
      <c r="AB614" s="214"/>
      <c r="AC614" s="266">
        <f t="shared" si="149"/>
        <v>1563770.8862499997</v>
      </c>
      <c r="AD614" s="217"/>
      <c r="AE614" s="217"/>
      <c r="AF614" s="215">
        <f t="shared" si="150"/>
        <v>0</v>
      </c>
    </row>
    <row r="615" spans="1:32">
      <c r="A615" s="325">
        <f t="shared" si="151"/>
        <v>602</v>
      </c>
      <c r="B615" s="185" t="s">
        <v>524</v>
      </c>
      <c r="C615" s="208">
        <v>4962</v>
      </c>
      <c r="D615" s="208">
        <v>1</v>
      </c>
      <c r="E615" s="237" t="s">
        <v>1023</v>
      </c>
      <c r="F615" s="271">
        <v>0</v>
      </c>
      <c r="G615" s="271">
        <v>0</v>
      </c>
      <c r="H615" s="271">
        <v>0</v>
      </c>
      <c r="I615" s="271">
        <v>0</v>
      </c>
      <c r="J615" s="271">
        <v>0</v>
      </c>
      <c r="K615" s="271">
        <v>0</v>
      </c>
      <c r="L615" s="271">
        <v>0</v>
      </c>
      <c r="M615" s="271">
        <v>0</v>
      </c>
      <c r="N615" s="271">
        <v>0</v>
      </c>
      <c r="O615" s="271">
        <v>0</v>
      </c>
      <c r="P615" s="271">
        <v>0</v>
      </c>
      <c r="Q615" s="271">
        <v>-269663.46999999997</v>
      </c>
      <c r="R615" s="271">
        <v>-340090.29</v>
      </c>
      <c r="S615" s="211">
        <f t="shared" si="117"/>
        <v>-36642.384583333333</v>
      </c>
      <c r="T615" s="188"/>
      <c r="U615" s="214"/>
      <c r="V615" s="214"/>
      <c r="W615" s="214">
        <f t="shared" si="148"/>
        <v>-36642.384583333333</v>
      </c>
      <c r="X615" s="216"/>
      <c r="Y615" s="214"/>
      <c r="Z615" s="214"/>
      <c r="AA615" s="214"/>
      <c r="AB615" s="214"/>
      <c r="AC615" s="266">
        <f t="shared" si="149"/>
        <v>-36642.384583333333</v>
      </c>
      <c r="AD615" s="217"/>
      <c r="AE615" s="217"/>
      <c r="AF615" s="215">
        <f t="shared" si="150"/>
        <v>0</v>
      </c>
    </row>
    <row r="616" spans="1:32">
      <c r="A616" s="325">
        <f t="shared" si="151"/>
        <v>603</v>
      </c>
      <c r="B616" s="185" t="s">
        <v>522</v>
      </c>
      <c r="C616" s="208">
        <v>4962</v>
      </c>
      <c r="D616" s="185"/>
      <c r="E616" s="237" t="s">
        <v>1022</v>
      </c>
      <c r="F616" s="271">
        <v>0</v>
      </c>
      <c r="G616" s="271">
        <v>249016.3</v>
      </c>
      <c r="H616" s="271">
        <v>450949.83</v>
      </c>
      <c r="I616" s="271">
        <v>621635.15</v>
      </c>
      <c r="J616" s="271">
        <v>740311.19</v>
      </c>
      <c r="K616" s="271">
        <v>821857.22</v>
      </c>
      <c r="L616" s="271">
        <v>876559.9</v>
      </c>
      <c r="M616" s="271">
        <v>1060867.32</v>
      </c>
      <c r="N616" s="271">
        <v>1113807.72</v>
      </c>
      <c r="O616" s="271">
        <v>1180527.78</v>
      </c>
      <c r="P616" s="271">
        <v>1310366.54</v>
      </c>
      <c r="Q616" s="271">
        <v>1529920.87</v>
      </c>
      <c r="R616" s="271">
        <v>1558019.97</v>
      </c>
      <c r="S616" s="211">
        <f>((F616+R616)+((G616+H616+I616+J616+K616+L616+M616+N616+O616+P616+Q616)*2))/24</f>
        <v>894569.15041666664</v>
      </c>
      <c r="T616" s="188"/>
      <c r="U616" s="214"/>
      <c r="V616" s="214"/>
      <c r="W616" s="214">
        <f t="shared" si="148"/>
        <v>894569.15041666664</v>
      </c>
      <c r="X616" s="216"/>
      <c r="Y616" s="214"/>
      <c r="Z616" s="214"/>
      <c r="AA616" s="214"/>
      <c r="AB616" s="214"/>
      <c r="AC616" s="266">
        <f t="shared" si="149"/>
        <v>894569.15041666664</v>
      </c>
      <c r="AD616" s="217"/>
      <c r="AE616" s="217"/>
      <c r="AF616" s="215">
        <f t="shared" si="150"/>
        <v>0</v>
      </c>
    </row>
    <row r="617" spans="1:32">
      <c r="A617" s="325">
        <f t="shared" si="151"/>
        <v>604</v>
      </c>
      <c r="B617" s="185" t="s">
        <v>127</v>
      </c>
      <c r="C617" s="208" t="s">
        <v>432</v>
      </c>
      <c r="D617" s="185" t="s">
        <v>127</v>
      </c>
      <c r="E617" s="237" t="s">
        <v>433</v>
      </c>
      <c r="F617" s="230">
        <v>0</v>
      </c>
      <c r="G617" s="230">
        <v>0</v>
      </c>
      <c r="H617" s="230">
        <v>0</v>
      </c>
      <c r="I617" s="230">
        <v>0</v>
      </c>
      <c r="J617" s="230">
        <v>0</v>
      </c>
      <c r="K617" s="230">
        <v>0</v>
      </c>
      <c r="L617" s="230">
        <v>0</v>
      </c>
      <c r="M617" s="230">
        <v>0</v>
      </c>
      <c r="N617" s="230">
        <v>0</v>
      </c>
      <c r="O617" s="230">
        <v>0</v>
      </c>
      <c r="P617" s="230">
        <v>0</v>
      </c>
      <c r="Q617" s="230">
        <v>0</v>
      </c>
      <c r="R617" s="230">
        <v>0</v>
      </c>
      <c r="S617" s="211">
        <f t="shared" si="117"/>
        <v>0</v>
      </c>
      <c r="T617" s="188"/>
      <c r="U617" s="214"/>
      <c r="V617" s="214"/>
      <c r="W617" s="214">
        <f t="shared" si="148"/>
        <v>0</v>
      </c>
      <c r="X617" s="216"/>
      <c r="Y617" s="214"/>
      <c r="Z617" s="214"/>
      <c r="AA617" s="214"/>
      <c r="AB617" s="214"/>
      <c r="AC617" s="266">
        <f t="shared" ref="AC617" si="152">+S617</f>
        <v>0</v>
      </c>
      <c r="AD617" s="217"/>
      <c r="AE617" s="217"/>
      <c r="AF617" s="215">
        <f t="shared" si="150"/>
        <v>0</v>
      </c>
    </row>
    <row r="618" spans="1:32">
      <c r="A618" s="325">
        <f t="shared" si="151"/>
        <v>605</v>
      </c>
      <c r="B618" s="185"/>
      <c r="C618" s="185"/>
      <c r="D618" s="185"/>
      <c r="E618" s="237" t="s">
        <v>434</v>
      </c>
      <c r="F618" s="218">
        <f t="shared" ref="F618:S618" si="153">SUM(F552:F617)</f>
        <v>-290448859.52999997</v>
      </c>
      <c r="G618" s="218">
        <f t="shared" si="153"/>
        <v>-42074780.050000034</v>
      </c>
      <c r="H618" s="218">
        <f t="shared" si="153"/>
        <v>-80353456.210000008</v>
      </c>
      <c r="I618" s="218">
        <f t="shared" si="153"/>
        <v>-112606187.80999996</v>
      </c>
      <c r="J618" s="218">
        <f t="shared" si="153"/>
        <v>-135250451.52999994</v>
      </c>
      <c r="K618" s="218">
        <f t="shared" si="153"/>
        <v>-148556889.53</v>
      </c>
      <c r="L618" s="218">
        <f t="shared" si="153"/>
        <v>-159303829.76999998</v>
      </c>
      <c r="M618" s="218">
        <f t="shared" si="153"/>
        <v>-170174304.17999995</v>
      </c>
      <c r="N618" s="218">
        <f t="shared" si="153"/>
        <v>-179340578.68999997</v>
      </c>
      <c r="O618" s="218">
        <f t="shared" si="153"/>
        <v>-192465442.19000015</v>
      </c>
      <c r="P618" s="218">
        <f t="shared" si="153"/>
        <v>-214219930.35000005</v>
      </c>
      <c r="Q618" s="218">
        <f t="shared" si="153"/>
        <v>-246305877.76999995</v>
      </c>
      <c r="R618" s="218">
        <f t="shared" si="153"/>
        <v>-286825672.86999995</v>
      </c>
      <c r="S618" s="219">
        <f t="shared" si="153"/>
        <v>-164107416.19000003</v>
      </c>
      <c r="T618" s="188"/>
      <c r="U618" s="214"/>
      <c r="V618" s="214"/>
      <c r="W618" s="214"/>
      <c r="X618" s="216"/>
      <c r="Y618" s="214"/>
      <c r="Z618" s="214"/>
      <c r="AA618" s="214"/>
      <c r="AB618" s="214"/>
      <c r="AC618" s="217"/>
      <c r="AD618" s="217"/>
      <c r="AE618" s="217"/>
      <c r="AF618" s="215">
        <f t="shared" si="150"/>
        <v>0</v>
      </c>
    </row>
    <row r="619" spans="1:32">
      <c r="A619" s="325">
        <f t="shared" si="151"/>
        <v>606</v>
      </c>
      <c r="B619" s="185"/>
      <c r="C619" s="185"/>
      <c r="D619" s="185"/>
      <c r="E619" s="237"/>
      <c r="F619" s="210"/>
      <c r="G619" s="274"/>
      <c r="H619" s="258"/>
      <c r="I619" s="258"/>
      <c r="J619" s="259"/>
      <c r="K619" s="260"/>
      <c r="L619" s="261"/>
      <c r="M619" s="262"/>
      <c r="N619" s="263"/>
      <c r="O619" s="229"/>
      <c r="P619" s="264"/>
      <c r="Q619" s="275"/>
      <c r="R619" s="210"/>
      <c r="S619" s="228"/>
      <c r="T619" s="188"/>
      <c r="U619" s="214"/>
      <c r="V619" s="214"/>
      <c r="W619" s="214"/>
      <c r="X619" s="216"/>
      <c r="Y619" s="214"/>
      <c r="Z619" s="214"/>
      <c r="AA619" s="214"/>
      <c r="AB619" s="214"/>
      <c r="AC619" s="217"/>
      <c r="AD619" s="217"/>
      <c r="AE619" s="217"/>
      <c r="AF619" s="215">
        <f t="shared" si="150"/>
        <v>0</v>
      </c>
    </row>
    <row r="620" spans="1:32">
      <c r="A620" s="325">
        <f t="shared" si="151"/>
        <v>607</v>
      </c>
      <c r="B620" s="208" t="s">
        <v>494</v>
      </c>
      <c r="C620" s="208" t="s">
        <v>435</v>
      </c>
      <c r="D620" s="208" t="s">
        <v>1024</v>
      </c>
      <c r="E620" s="178" t="s">
        <v>436</v>
      </c>
      <c r="F620" s="271">
        <v>-17495.72</v>
      </c>
      <c r="G620" s="271">
        <v>-144.46</v>
      </c>
      <c r="H620" s="271">
        <v>-273.13</v>
      </c>
      <c r="I620" s="271">
        <v>-546.53</v>
      </c>
      <c r="J620" s="271">
        <v>-723.12</v>
      </c>
      <c r="K620" s="271">
        <v>-1354.89</v>
      </c>
      <c r="L620" s="271">
        <v>-1799.07</v>
      </c>
      <c r="M620" s="271">
        <v>-2289.64</v>
      </c>
      <c r="N620" s="271">
        <v>-2490.5</v>
      </c>
      <c r="O620" s="271">
        <v>-2694.17</v>
      </c>
      <c r="P620" s="271">
        <v>-2889.92</v>
      </c>
      <c r="Q620" s="271">
        <v>-3005.08</v>
      </c>
      <c r="R620" s="271">
        <v>-3011.09</v>
      </c>
      <c r="S620" s="211">
        <f t="shared" ref="S620:S630" si="154">((F620+R620)+((G620+H620+I620+J620+K620+L620+M620+N620+O620+P620+Q620)*2))/24</f>
        <v>-2371.9929166666666</v>
      </c>
      <c r="T620" s="188"/>
      <c r="U620" s="214"/>
      <c r="V620" s="214"/>
      <c r="W620" s="214">
        <f>+S620</f>
        <v>-2371.9929166666666</v>
      </c>
      <c r="X620" s="216"/>
      <c r="Y620" s="214"/>
      <c r="Z620" s="214"/>
      <c r="AA620" s="214"/>
      <c r="AB620" s="214"/>
      <c r="AC620" s="266">
        <f>+S620</f>
        <v>-2371.9929166666666</v>
      </c>
      <c r="AD620" s="217"/>
      <c r="AE620" s="217"/>
      <c r="AF620" s="215">
        <f t="shared" si="150"/>
        <v>0</v>
      </c>
    </row>
    <row r="621" spans="1:32">
      <c r="A621" s="325">
        <f t="shared" si="151"/>
        <v>608</v>
      </c>
      <c r="B621" s="208" t="s">
        <v>494</v>
      </c>
      <c r="C621" s="208" t="s">
        <v>435</v>
      </c>
      <c r="D621" s="208" t="s">
        <v>1025</v>
      </c>
      <c r="E621" s="178" t="s">
        <v>1026</v>
      </c>
      <c r="F621" s="271">
        <v>0</v>
      </c>
      <c r="G621" s="271">
        <v>0</v>
      </c>
      <c r="H621" s="271">
        <v>0</v>
      </c>
      <c r="I621" s="271">
        <v>0</v>
      </c>
      <c r="J621" s="271">
        <v>0</v>
      </c>
      <c r="K621" s="271">
        <v>0</v>
      </c>
      <c r="L621" s="271">
        <v>0</v>
      </c>
      <c r="M621" s="271">
        <v>0</v>
      </c>
      <c r="N621" s="271">
        <v>0</v>
      </c>
      <c r="O621" s="271">
        <v>0</v>
      </c>
      <c r="P621" s="271">
        <v>-95.24</v>
      </c>
      <c r="Q621" s="271">
        <v>-404.94</v>
      </c>
      <c r="R621" s="271">
        <v>-859.68</v>
      </c>
      <c r="S621" s="211">
        <f t="shared" si="154"/>
        <v>-77.501666666666665</v>
      </c>
      <c r="T621" s="188"/>
      <c r="U621" s="214"/>
      <c r="V621" s="214"/>
      <c r="W621" s="214">
        <f>+S621</f>
        <v>-77.501666666666665</v>
      </c>
      <c r="X621" s="216"/>
      <c r="Y621" s="214"/>
      <c r="Z621" s="214"/>
      <c r="AA621" s="214"/>
      <c r="AB621" s="214"/>
      <c r="AC621" s="266">
        <f t="shared" ref="AC621:AC630" si="155">+S621</f>
        <v>-77.501666666666665</v>
      </c>
      <c r="AD621" s="217"/>
      <c r="AE621" s="217"/>
      <c r="AF621" s="215">
        <f t="shared" si="150"/>
        <v>0</v>
      </c>
    </row>
    <row r="622" spans="1:32">
      <c r="A622" s="325">
        <f t="shared" si="151"/>
        <v>609</v>
      </c>
      <c r="B622" s="208" t="s">
        <v>522</v>
      </c>
      <c r="C622" s="208" t="s">
        <v>435</v>
      </c>
      <c r="D622" s="208" t="s">
        <v>383</v>
      </c>
      <c r="E622" s="178" t="s">
        <v>1027</v>
      </c>
      <c r="F622" s="271">
        <v>-90398.98</v>
      </c>
      <c r="G622" s="271">
        <v>-757.05</v>
      </c>
      <c r="H622" s="271">
        <v>-2131.0500000000002</v>
      </c>
      <c r="I622" s="271">
        <v>-3623.45</v>
      </c>
      <c r="J622" s="271">
        <v>-5083.37</v>
      </c>
      <c r="K622" s="271">
        <v>-6401.18</v>
      </c>
      <c r="L622" s="271">
        <v>-7242.99</v>
      </c>
      <c r="M622" s="271">
        <v>-11546.6</v>
      </c>
      <c r="N622" s="271">
        <v>-14884.1</v>
      </c>
      <c r="O622" s="271">
        <v>-17186.59</v>
      </c>
      <c r="P622" s="271">
        <v>-33223.800000000003</v>
      </c>
      <c r="Q622" s="271">
        <v>-33425.25</v>
      </c>
      <c r="R622" s="271">
        <v>-36347.879999999997</v>
      </c>
      <c r="S622" s="211">
        <f t="shared" si="154"/>
        <v>-16573.238333333331</v>
      </c>
      <c r="T622" s="188"/>
      <c r="U622" s="214"/>
      <c r="V622" s="214"/>
      <c r="W622" s="214">
        <f t="shared" ref="W622:W630" si="156">+S622</f>
        <v>-16573.238333333331</v>
      </c>
      <c r="X622" s="216"/>
      <c r="Y622" s="214"/>
      <c r="Z622" s="214"/>
      <c r="AA622" s="214"/>
      <c r="AB622" s="214"/>
      <c r="AC622" s="266">
        <f t="shared" si="155"/>
        <v>-16573.238333333331</v>
      </c>
      <c r="AD622" s="217"/>
      <c r="AE622" s="217"/>
      <c r="AF622" s="215">
        <f t="shared" si="150"/>
        <v>0</v>
      </c>
    </row>
    <row r="623" spans="1:32">
      <c r="A623" s="325">
        <f t="shared" si="151"/>
        <v>610</v>
      </c>
      <c r="B623" s="208" t="s">
        <v>522</v>
      </c>
      <c r="C623" s="208" t="s">
        <v>435</v>
      </c>
      <c r="D623" s="208" t="s">
        <v>1028</v>
      </c>
      <c r="E623" s="178" t="s">
        <v>1029</v>
      </c>
      <c r="F623" s="271">
        <v>0</v>
      </c>
      <c r="G623" s="271">
        <v>0</v>
      </c>
      <c r="H623" s="271">
        <v>0</v>
      </c>
      <c r="I623" s="271">
        <v>0</v>
      </c>
      <c r="J623" s="271">
        <v>0</v>
      </c>
      <c r="K623" s="271">
        <v>0</v>
      </c>
      <c r="L623" s="271">
        <v>0</v>
      </c>
      <c r="M623" s="271">
        <v>0</v>
      </c>
      <c r="N623" s="271">
        <v>-41302.46</v>
      </c>
      <c r="O623" s="271">
        <v>-41302.46</v>
      </c>
      <c r="P623" s="271">
        <v>-41381.79</v>
      </c>
      <c r="Q623" s="271">
        <v>-41381.79</v>
      </c>
      <c r="R623" s="271">
        <v>-48958.11</v>
      </c>
      <c r="S623" s="211">
        <f t="shared" si="154"/>
        <v>-15820.629583333333</v>
      </c>
      <c r="T623" s="188"/>
      <c r="U623" s="214"/>
      <c r="V623" s="214"/>
      <c r="W623" s="214">
        <f t="shared" si="156"/>
        <v>-15820.629583333333</v>
      </c>
      <c r="X623" s="216"/>
      <c r="Y623" s="214"/>
      <c r="Z623" s="214"/>
      <c r="AA623" s="214"/>
      <c r="AB623" s="214"/>
      <c r="AC623" s="266">
        <f t="shared" si="155"/>
        <v>-15820.629583333333</v>
      </c>
      <c r="AD623" s="217"/>
      <c r="AE623" s="217"/>
      <c r="AF623" s="215">
        <f t="shared" si="150"/>
        <v>0</v>
      </c>
    </row>
    <row r="624" spans="1:32">
      <c r="A624" s="325">
        <f t="shared" si="151"/>
        <v>611</v>
      </c>
      <c r="B624" s="208" t="s">
        <v>524</v>
      </c>
      <c r="C624" s="208" t="s">
        <v>435</v>
      </c>
      <c r="D624" s="208" t="s">
        <v>383</v>
      </c>
      <c r="E624" s="178" t="s">
        <v>1027</v>
      </c>
      <c r="F624" s="271">
        <v>-108362.1</v>
      </c>
      <c r="G624" s="271">
        <v>-6413.72</v>
      </c>
      <c r="H624" s="271">
        <v>-11283.03</v>
      </c>
      <c r="I624" s="271">
        <v>-19027</v>
      </c>
      <c r="J624" s="271">
        <v>-41659.03</v>
      </c>
      <c r="K624" s="271">
        <v>-43654.74</v>
      </c>
      <c r="L624" s="271">
        <v>-50016.99</v>
      </c>
      <c r="M624" s="271">
        <v>-55736.45</v>
      </c>
      <c r="N624" s="271">
        <v>-65583.5</v>
      </c>
      <c r="O624" s="271">
        <v>-72605.14</v>
      </c>
      <c r="P624" s="271">
        <v>-79020.929999999993</v>
      </c>
      <c r="Q624" s="271">
        <v>-82149.45</v>
      </c>
      <c r="R624" s="271">
        <v>-91231.87</v>
      </c>
      <c r="S624" s="211">
        <f t="shared" si="154"/>
        <v>-52245.580416666664</v>
      </c>
      <c r="T624" s="188"/>
      <c r="U624" s="214"/>
      <c r="V624" s="214"/>
      <c r="W624" s="214">
        <f t="shared" si="156"/>
        <v>-52245.580416666664</v>
      </c>
      <c r="X624" s="216"/>
      <c r="Y624" s="214"/>
      <c r="Z624" s="214"/>
      <c r="AA624" s="214"/>
      <c r="AB624" s="214"/>
      <c r="AC624" s="266">
        <f t="shared" si="155"/>
        <v>-52245.580416666664</v>
      </c>
      <c r="AD624" s="217"/>
      <c r="AE624" s="217"/>
      <c r="AF624" s="215">
        <f t="shared" si="150"/>
        <v>0</v>
      </c>
    </row>
    <row r="625" spans="1:32">
      <c r="A625" s="325">
        <f t="shared" si="151"/>
        <v>612</v>
      </c>
      <c r="B625" s="208" t="s">
        <v>524</v>
      </c>
      <c r="C625" s="208" t="s">
        <v>435</v>
      </c>
      <c r="D625" s="208" t="s">
        <v>1028</v>
      </c>
      <c r="E625" s="178" t="s">
        <v>1029</v>
      </c>
      <c r="F625" s="271">
        <v>-352554.58</v>
      </c>
      <c r="G625" s="271">
        <v>-48568.65</v>
      </c>
      <c r="H625" s="271">
        <v>-78743.73</v>
      </c>
      <c r="I625" s="271">
        <v>-100059.17</v>
      </c>
      <c r="J625" s="271">
        <v>-108455.58</v>
      </c>
      <c r="K625" s="271">
        <v>-109392.93</v>
      </c>
      <c r="L625" s="271">
        <v>-112283.41</v>
      </c>
      <c r="M625" s="271">
        <v>-119393.89</v>
      </c>
      <c r="N625" s="271">
        <v>-133050.82999999999</v>
      </c>
      <c r="O625" s="271">
        <v>-157865.26999999999</v>
      </c>
      <c r="P625" s="271">
        <v>-190804.32</v>
      </c>
      <c r="Q625" s="271">
        <v>-253361.11</v>
      </c>
      <c r="R625" s="271">
        <v>-333259.12</v>
      </c>
      <c r="S625" s="211">
        <f t="shared" si="154"/>
        <v>-146240.47833333336</v>
      </c>
      <c r="T625" s="188"/>
      <c r="U625" s="214"/>
      <c r="V625" s="214"/>
      <c r="W625" s="214">
        <f t="shared" si="156"/>
        <v>-146240.47833333336</v>
      </c>
      <c r="X625" s="216"/>
      <c r="Y625" s="214"/>
      <c r="Z625" s="214"/>
      <c r="AA625" s="214"/>
      <c r="AB625" s="214"/>
      <c r="AC625" s="266">
        <f t="shared" si="155"/>
        <v>-146240.47833333336</v>
      </c>
      <c r="AD625" s="217"/>
      <c r="AE625" s="217"/>
      <c r="AF625" s="215">
        <f t="shared" si="150"/>
        <v>0</v>
      </c>
    </row>
    <row r="626" spans="1:32">
      <c r="A626" s="325">
        <f t="shared" si="151"/>
        <v>613</v>
      </c>
      <c r="B626" s="208" t="s">
        <v>494</v>
      </c>
      <c r="C626" s="208" t="s">
        <v>437</v>
      </c>
      <c r="D626" s="185"/>
      <c r="E626" s="237" t="s">
        <v>438</v>
      </c>
      <c r="F626" s="271">
        <v>-2888.2</v>
      </c>
      <c r="G626" s="271">
        <v>-54.4</v>
      </c>
      <c r="H626" s="271">
        <v>-94.95</v>
      </c>
      <c r="I626" s="271">
        <v>-103.62</v>
      </c>
      <c r="J626" s="271">
        <v>-103.75</v>
      </c>
      <c r="K626" s="271">
        <v>-180.07</v>
      </c>
      <c r="L626" s="271">
        <v>-180.07</v>
      </c>
      <c r="M626" s="271">
        <v>-337.32</v>
      </c>
      <c r="N626" s="271">
        <v>-337.32</v>
      </c>
      <c r="O626" s="271">
        <v>-555.66999999999996</v>
      </c>
      <c r="P626" s="271">
        <v>-555.66999999999996</v>
      </c>
      <c r="Q626" s="271">
        <v>-555.66999999999996</v>
      </c>
      <c r="R626" s="271">
        <v>-555.79999999999995</v>
      </c>
      <c r="S626" s="211">
        <f t="shared" si="154"/>
        <v>-398.37583333333333</v>
      </c>
      <c r="T626" s="188"/>
      <c r="U626" s="214"/>
      <c r="V626" s="214"/>
      <c r="W626" s="214">
        <f t="shared" si="156"/>
        <v>-398.37583333333333</v>
      </c>
      <c r="X626" s="216"/>
      <c r="Y626" s="214"/>
      <c r="Z626" s="214"/>
      <c r="AA626" s="214"/>
      <c r="AB626" s="214"/>
      <c r="AC626" s="266">
        <f t="shared" si="155"/>
        <v>-398.37583333333333</v>
      </c>
      <c r="AD626" s="217"/>
      <c r="AE626" s="217"/>
      <c r="AF626" s="215">
        <f t="shared" si="150"/>
        <v>0</v>
      </c>
    </row>
    <row r="627" spans="1:32">
      <c r="A627" s="325">
        <f t="shared" si="151"/>
        <v>614</v>
      </c>
      <c r="B627" s="208" t="s">
        <v>494</v>
      </c>
      <c r="C627" s="208" t="s">
        <v>437</v>
      </c>
      <c r="D627" s="208" t="s">
        <v>1030</v>
      </c>
      <c r="E627" s="237" t="s">
        <v>1031</v>
      </c>
      <c r="F627" s="271">
        <v>-26050.54</v>
      </c>
      <c r="G627" s="271">
        <v>-811.09</v>
      </c>
      <c r="H627" s="271">
        <v>-5103.93</v>
      </c>
      <c r="I627" s="271">
        <v>-9462.98</v>
      </c>
      <c r="J627" s="271">
        <v>-12207.68</v>
      </c>
      <c r="K627" s="271">
        <v>-15568.71</v>
      </c>
      <c r="L627" s="271">
        <v>-20631.43</v>
      </c>
      <c r="M627" s="271">
        <v>-23129.61</v>
      </c>
      <c r="N627" s="271">
        <v>-23139.79</v>
      </c>
      <c r="O627" s="271">
        <v>-23193.31</v>
      </c>
      <c r="P627" s="271">
        <v>-23720.74</v>
      </c>
      <c r="Q627" s="271">
        <v>-24784.99</v>
      </c>
      <c r="R627" s="271">
        <v>-25320.63</v>
      </c>
      <c r="S627" s="211">
        <f t="shared" si="154"/>
        <v>-17286.653749999998</v>
      </c>
      <c r="T627" s="188"/>
      <c r="U627" s="214"/>
      <c r="V627" s="214"/>
      <c r="W627" s="214">
        <f t="shared" si="156"/>
        <v>-17286.653749999998</v>
      </c>
      <c r="X627" s="216"/>
      <c r="Y627" s="214"/>
      <c r="Z627" s="214"/>
      <c r="AA627" s="214"/>
      <c r="AB627" s="214"/>
      <c r="AC627" s="266">
        <f t="shared" si="155"/>
        <v>-17286.653749999998</v>
      </c>
      <c r="AD627" s="217"/>
      <c r="AE627" s="217"/>
      <c r="AF627" s="215">
        <f t="shared" si="150"/>
        <v>0</v>
      </c>
    </row>
    <row r="628" spans="1:32">
      <c r="A628" s="325">
        <f t="shared" si="151"/>
        <v>615</v>
      </c>
      <c r="B628" s="208" t="s">
        <v>494</v>
      </c>
      <c r="C628" s="208" t="s">
        <v>439</v>
      </c>
      <c r="D628" s="185"/>
      <c r="E628" s="237" t="s">
        <v>1032</v>
      </c>
      <c r="F628" s="271">
        <v>-177923.32</v>
      </c>
      <c r="G628" s="271">
        <v>-13780.85</v>
      </c>
      <c r="H628" s="271">
        <v>-29171.599999999999</v>
      </c>
      <c r="I628" s="271">
        <v>-47366.04</v>
      </c>
      <c r="J628" s="271">
        <v>-47637.760000000002</v>
      </c>
      <c r="K628" s="271">
        <v>-48021.27</v>
      </c>
      <c r="L628" s="271">
        <v>-48440.25</v>
      </c>
      <c r="M628" s="271">
        <v>-47907.01</v>
      </c>
      <c r="N628" s="271">
        <v>-47895.01</v>
      </c>
      <c r="O628" s="271">
        <v>-47895.01</v>
      </c>
      <c r="P628" s="271">
        <v>-47895.01</v>
      </c>
      <c r="Q628" s="271">
        <v>-47519.35</v>
      </c>
      <c r="R628" s="271">
        <v>-47519.35</v>
      </c>
      <c r="S628" s="211">
        <f t="shared" si="154"/>
        <v>-48854.207916666666</v>
      </c>
      <c r="T628" s="188"/>
      <c r="U628" s="214"/>
      <c r="V628" s="214"/>
      <c r="W628" s="214">
        <f t="shared" si="156"/>
        <v>-48854.207916666666</v>
      </c>
      <c r="X628" s="216"/>
      <c r="Y628" s="214"/>
      <c r="Z628" s="214"/>
      <c r="AA628" s="214"/>
      <c r="AB628" s="214"/>
      <c r="AC628" s="266">
        <f t="shared" si="155"/>
        <v>-48854.207916666666</v>
      </c>
      <c r="AD628" s="217"/>
      <c r="AE628" s="217"/>
      <c r="AF628" s="215">
        <f t="shared" si="150"/>
        <v>0</v>
      </c>
    </row>
    <row r="629" spans="1:32">
      <c r="A629" s="325">
        <f t="shared" si="151"/>
        <v>616</v>
      </c>
      <c r="B629" s="208" t="s">
        <v>494</v>
      </c>
      <c r="C629" s="208" t="s">
        <v>440</v>
      </c>
      <c r="D629" s="185"/>
      <c r="E629" s="237" t="s">
        <v>1033</v>
      </c>
      <c r="F629" s="271">
        <v>-253406.28</v>
      </c>
      <c r="G629" s="271">
        <v>-12464.01</v>
      </c>
      <c r="H629" s="271">
        <v>-26547.52</v>
      </c>
      <c r="I629" s="271">
        <v>-43199.72</v>
      </c>
      <c r="J629" s="271">
        <v>-58926.44</v>
      </c>
      <c r="K629" s="271">
        <v>-79963.02</v>
      </c>
      <c r="L629" s="271">
        <v>-102944.73</v>
      </c>
      <c r="M629" s="271">
        <v>-127918.8</v>
      </c>
      <c r="N629" s="271">
        <v>-158306.22</v>
      </c>
      <c r="O629" s="271">
        <v>-188275.45</v>
      </c>
      <c r="P629" s="271">
        <v>-216382.85</v>
      </c>
      <c r="Q629" s="271">
        <v>-247813.44</v>
      </c>
      <c r="R629" s="271">
        <v>-291152.65999999997</v>
      </c>
      <c r="S629" s="211">
        <f t="shared" si="154"/>
        <v>-127918.47249999999</v>
      </c>
      <c r="T629" s="188"/>
      <c r="U629" s="214"/>
      <c r="V629" s="214"/>
      <c r="W629" s="214">
        <f t="shared" si="156"/>
        <v>-127918.47249999999</v>
      </c>
      <c r="X629" s="216"/>
      <c r="Y629" s="214"/>
      <c r="Z629" s="214"/>
      <c r="AA629" s="214"/>
      <c r="AB629" s="214"/>
      <c r="AC629" s="266">
        <f t="shared" si="155"/>
        <v>-127918.47249999999</v>
      </c>
      <c r="AD629" s="217"/>
      <c r="AE629" s="217"/>
      <c r="AF629" s="215">
        <f t="shared" si="150"/>
        <v>0</v>
      </c>
    </row>
    <row r="630" spans="1:32">
      <c r="A630" s="325">
        <f t="shared" si="151"/>
        <v>617</v>
      </c>
      <c r="B630" s="208" t="s">
        <v>494</v>
      </c>
      <c r="C630" s="208" t="s">
        <v>441</v>
      </c>
      <c r="D630" s="185"/>
      <c r="E630" s="237" t="s">
        <v>442</v>
      </c>
      <c r="F630" s="230">
        <v>-10780.96</v>
      </c>
      <c r="G630" s="230">
        <v>-2058.0100000000002</v>
      </c>
      <c r="H630" s="230">
        <v>-2923.82</v>
      </c>
      <c r="I630" s="230">
        <v>-3531.99</v>
      </c>
      <c r="J630" s="230">
        <v>-4427.88</v>
      </c>
      <c r="K630" s="230">
        <v>-4871.71</v>
      </c>
      <c r="L630" s="230">
        <v>-5366.65</v>
      </c>
      <c r="M630" s="230">
        <v>-6057.74</v>
      </c>
      <c r="N630" s="230">
        <v>-6645.43</v>
      </c>
      <c r="O630" s="230">
        <v>-7127.72</v>
      </c>
      <c r="P630" s="230">
        <v>-7665.4</v>
      </c>
      <c r="Q630" s="230">
        <v>-8027.19</v>
      </c>
      <c r="R630" s="230">
        <v>-8686.9500000000007</v>
      </c>
      <c r="S630" s="211">
        <f t="shared" si="154"/>
        <v>-5703.1245833333332</v>
      </c>
      <c r="T630" s="188"/>
      <c r="U630" s="214"/>
      <c r="V630" s="214"/>
      <c r="W630" s="214">
        <f t="shared" si="156"/>
        <v>-5703.1245833333332</v>
      </c>
      <c r="X630" s="216"/>
      <c r="Y630" s="214"/>
      <c r="Z630" s="214"/>
      <c r="AA630" s="214"/>
      <c r="AB630" s="214"/>
      <c r="AC630" s="266">
        <f t="shared" si="155"/>
        <v>-5703.1245833333332</v>
      </c>
      <c r="AD630" s="217"/>
      <c r="AE630" s="217"/>
      <c r="AF630" s="215">
        <f>+U630+V630-AD630</f>
        <v>0</v>
      </c>
    </row>
    <row r="631" spans="1:32">
      <c r="A631" s="325">
        <f t="shared" si="151"/>
        <v>618</v>
      </c>
      <c r="B631" s="185"/>
      <c r="C631" s="185"/>
      <c r="D631" s="185"/>
      <c r="E631" s="237" t="s">
        <v>443</v>
      </c>
      <c r="F631" s="218">
        <f t="shared" ref="F631:S631" si="157">SUM(F620:F630)</f>
        <v>-1039860.6799999999</v>
      </c>
      <c r="G631" s="218">
        <f t="shared" si="157"/>
        <v>-85052.239999999991</v>
      </c>
      <c r="H631" s="218">
        <f t="shared" si="157"/>
        <v>-156272.76</v>
      </c>
      <c r="I631" s="218">
        <f t="shared" si="157"/>
        <v>-226920.5</v>
      </c>
      <c r="J631" s="218">
        <f t="shared" si="157"/>
        <v>-279224.61</v>
      </c>
      <c r="K631" s="218">
        <f t="shared" si="157"/>
        <v>-309408.52</v>
      </c>
      <c r="L631" s="218">
        <f t="shared" si="157"/>
        <v>-348905.59</v>
      </c>
      <c r="M631" s="218">
        <f t="shared" si="157"/>
        <v>-394317.06</v>
      </c>
      <c r="N631" s="218">
        <f t="shared" si="157"/>
        <v>-493635.16</v>
      </c>
      <c r="O631" s="218">
        <f t="shared" si="157"/>
        <v>-558700.79</v>
      </c>
      <c r="P631" s="218">
        <f t="shared" si="157"/>
        <v>-643635.67000000004</v>
      </c>
      <c r="Q631" s="218">
        <f t="shared" si="157"/>
        <v>-742428.25999999989</v>
      </c>
      <c r="R631" s="218">
        <f t="shared" si="157"/>
        <v>-886903.1399999999</v>
      </c>
      <c r="S631" s="219">
        <f t="shared" si="157"/>
        <v>-433490.2558333333</v>
      </c>
      <c r="T631" s="188"/>
      <c r="U631" s="214"/>
      <c r="V631" s="214"/>
      <c r="W631" s="214"/>
      <c r="X631" s="216"/>
      <c r="Y631" s="214"/>
      <c r="Z631" s="214"/>
      <c r="AA631" s="214"/>
      <c r="AB631" s="214"/>
      <c r="AC631" s="217"/>
      <c r="AD631" s="217"/>
      <c r="AE631" s="217"/>
    </row>
    <row r="632" spans="1:32">
      <c r="A632" s="325">
        <f t="shared" si="151"/>
        <v>619</v>
      </c>
      <c r="B632" s="185"/>
      <c r="C632" s="185"/>
      <c r="D632" s="185"/>
      <c r="E632" s="237"/>
      <c r="F632" s="210"/>
      <c r="G632" s="274"/>
      <c r="H632" s="258"/>
      <c r="I632" s="258"/>
      <c r="J632" s="259"/>
      <c r="K632" s="260"/>
      <c r="L632" s="261"/>
      <c r="M632" s="262"/>
      <c r="N632" s="263"/>
      <c r="O632" s="229"/>
      <c r="P632" s="264"/>
      <c r="Q632" s="275"/>
      <c r="R632" s="210"/>
      <c r="S632" s="228"/>
      <c r="T632" s="188"/>
      <c r="U632" s="214"/>
      <c r="V632" s="214"/>
      <c r="W632" s="214"/>
      <c r="X632" s="216"/>
      <c r="Y632" s="214"/>
      <c r="Z632" s="214"/>
      <c r="AA632" s="214"/>
      <c r="AB632" s="214"/>
      <c r="AC632" s="217"/>
      <c r="AD632" s="217"/>
      <c r="AE632" s="217"/>
    </row>
    <row r="633" spans="1:32" ht="15.75" thickBot="1">
      <c r="A633" s="325">
        <f t="shared" si="151"/>
        <v>620</v>
      </c>
      <c r="B633" s="289"/>
      <c r="C633" s="289"/>
      <c r="D633" s="289"/>
      <c r="E633" s="309" t="s">
        <v>444</v>
      </c>
      <c r="F633" s="291">
        <f>+F631+F618+F550+F527+F493+F415+F380+F365</f>
        <v>-1010058740.8999999</v>
      </c>
      <c r="G633" s="291">
        <f t="shared" ref="G633:S633" si="158">+G631+G618+G550+G527+G493+G415+G380+G365</f>
        <v>-755596030.13999999</v>
      </c>
      <c r="H633" s="291">
        <f t="shared" si="158"/>
        <v>-785949713.57000017</v>
      </c>
      <c r="I633" s="291">
        <f t="shared" si="158"/>
        <v>-809849531.25999999</v>
      </c>
      <c r="J633" s="291">
        <f t="shared" si="158"/>
        <v>-821119251.98000002</v>
      </c>
      <c r="K633" s="291">
        <f t="shared" si="158"/>
        <v>-834114722.8900001</v>
      </c>
      <c r="L633" s="291">
        <f t="shared" si="158"/>
        <v>-850558705.20000005</v>
      </c>
      <c r="M633" s="291">
        <f t="shared" si="158"/>
        <v>-868721350.27999997</v>
      </c>
      <c r="N633" s="291">
        <f t="shared" si="158"/>
        <v>-891100472.71000004</v>
      </c>
      <c r="O633" s="291">
        <f t="shared" si="158"/>
        <v>-918592888.9400003</v>
      </c>
      <c r="P633" s="291">
        <f t="shared" si="158"/>
        <v>-955424093.46000004</v>
      </c>
      <c r="Q633" s="291">
        <f t="shared" si="158"/>
        <v>-1022043333.5400002</v>
      </c>
      <c r="R633" s="291">
        <f t="shared" si="158"/>
        <v>-1117173255.4099998</v>
      </c>
      <c r="S633" s="291">
        <f t="shared" si="158"/>
        <v>-881390507.67708325</v>
      </c>
      <c r="T633" s="310"/>
      <c r="U633" s="292"/>
      <c r="V633" s="292"/>
      <c r="W633" s="292"/>
      <c r="X633" s="293"/>
      <c r="Y633" s="292"/>
      <c r="Z633" s="292"/>
      <c r="AA633" s="292"/>
      <c r="AB633" s="292"/>
      <c r="AC633" s="294"/>
      <c r="AD633" s="294"/>
      <c r="AE633" s="294"/>
    </row>
    <row r="634" spans="1:32" ht="15.75" thickTop="1">
      <c r="A634" s="325">
        <f t="shared" si="151"/>
        <v>621</v>
      </c>
      <c r="B634" s="185"/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7"/>
      <c r="T634" s="188"/>
      <c r="U634" s="198"/>
      <c r="V634" s="198"/>
      <c r="W634" s="198"/>
      <c r="X634" s="198"/>
      <c r="Y634" s="198"/>
      <c r="Z634" s="198"/>
      <c r="AA634" s="198"/>
      <c r="AB634" s="198"/>
      <c r="AC634" s="311"/>
      <c r="AD634" s="311"/>
      <c r="AE634" s="311"/>
    </row>
    <row r="635" spans="1:32">
      <c r="A635" s="325">
        <f t="shared" si="151"/>
        <v>622</v>
      </c>
      <c r="B635" s="185"/>
      <c r="C635" s="185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289"/>
      <c r="P635" s="322"/>
      <c r="Q635" s="322"/>
      <c r="R635" s="322"/>
      <c r="S635" s="187"/>
      <c r="T635" s="188"/>
      <c r="U635" s="189"/>
      <c r="V635" s="189"/>
      <c r="W635" s="189"/>
      <c r="X635" s="189"/>
      <c r="Y635" s="189"/>
      <c r="Z635" s="189"/>
      <c r="AA635" s="189"/>
      <c r="AB635" s="189"/>
      <c r="AC635" s="188"/>
      <c r="AD635" s="188"/>
      <c r="AE635" s="188"/>
    </row>
    <row r="636" spans="1:32">
      <c r="A636" s="325">
        <f t="shared" si="151"/>
        <v>623</v>
      </c>
      <c r="B636" s="185"/>
      <c r="C636" s="185"/>
      <c r="D636" s="185"/>
      <c r="E636" s="289" t="s">
        <v>1034</v>
      </c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328"/>
      <c r="S636" s="187"/>
      <c r="T636" s="188"/>
      <c r="U636" s="312">
        <f t="shared" ref="U636:AD636" si="159">SUM(U14:U631)</f>
        <v>138520811.55708331</v>
      </c>
      <c r="V636" s="312">
        <f t="shared" si="159"/>
        <v>-116753678.02541664</v>
      </c>
      <c r="W636" s="312">
        <f>SUM(W14:W631)</f>
        <v>-464292073.60958332</v>
      </c>
      <c r="X636" s="312">
        <f t="shared" si="159"/>
        <v>442524940.07791638</v>
      </c>
      <c r="Y636" s="312">
        <f t="shared" si="159"/>
        <v>345302278.88784313</v>
      </c>
      <c r="Z636" s="312">
        <f t="shared" si="159"/>
        <v>71737441.800299913</v>
      </c>
      <c r="AA636" s="312">
        <f t="shared" si="159"/>
        <v>-113549867.61749999</v>
      </c>
      <c r="AB636" s="312">
        <f t="shared" si="159"/>
        <v>25484188.826249998</v>
      </c>
      <c r="AC636" s="313">
        <f t="shared" si="159"/>
        <v>-464292073.60958332</v>
      </c>
      <c r="AD636" s="313">
        <f t="shared" si="159"/>
        <v>21767133.531666622</v>
      </c>
      <c r="AE636" s="314"/>
    </row>
    <row r="637" spans="1:32">
      <c r="A637" s="325">
        <f t="shared" si="151"/>
        <v>624</v>
      </c>
      <c r="B637" s="185"/>
      <c r="C637" s="185"/>
      <c r="D637" s="185"/>
      <c r="E637" s="185" t="s">
        <v>1035</v>
      </c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7"/>
      <c r="T637" s="188"/>
      <c r="U637" s="315" t="s">
        <v>1036</v>
      </c>
      <c r="V637" s="316">
        <f>+U636+V636</f>
        <v>21767133.531666666</v>
      </c>
      <c r="W637" s="317" t="s">
        <v>1037</v>
      </c>
      <c r="X637" s="318">
        <f>-W636-X636</f>
        <v>21767133.531666934</v>
      </c>
      <c r="Y637" s="189"/>
      <c r="Z637" s="189"/>
      <c r="AA637" s="189"/>
      <c r="AB637" s="189"/>
      <c r="AC637" s="314">
        <f>+AB636+Z636+Y636</f>
        <v>442523909.51439303</v>
      </c>
      <c r="AD637" s="188"/>
      <c r="AE637" s="314"/>
    </row>
    <row r="638" spans="1:32">
      <c r="A638" s="325">
        <f t="shared" si="151"/>
        <v>625</v>
      </c>
      <c r="B638" s="185"/>
      <c r="C638" s="185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323"/>
      <c r="S638" s="187"/>
      <c r="T638" s="188"/>
      <c r="U638" s="189"/>
      <c r="V638" s="189"/>
      <c r="W638" s="189"/>
      <c r="X638" s="319">
        <f>+X637-V637</f>
        <v>2.6822090148925781E-7</v>
      </c>
      <c r="Y638" s="189"/>
      <c r="Z638" s="189"/>
      <c r="AA638" s="189">
        <f>+Y636+Z636+AB636-X636</f>
        <v>-1030.5635233521461</v>
      </c>
      <c r="AB638" s="189"/>
      <c r="AC638" s="188"/>
      <c r="AD638" s="314"/>
      <c r="AE638" s="188"/>
    </row>
    <row r="639" spans="1:32">
      <c r="A639" s="325">
        <f t="shared" si="151"/>
        <v>626</v>
      </c>
      <c r="B639" s="185"/>
      <c r="C639" s="185"/>
      <c r="D639" s="185"/>
      <c r="E639" s="185" t="s">
        <v>1038</v>
      </c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7"/>
      <c r="T639" s="188"/>
      <c r="U639" s="189"/>
      <c r="V639" s="189"/>
      <c r="W639" s="189"/>
      <c r="X639" s="189">
        <f>+X636-Y636-Z636-AB636</f>
        <v>1030.5635233409703</v>
      </c>
      <c r="Y639" s="320">
        <f>+Y636/AC637</f>
        <v>0.78030197117883016</v>
      </c>
      <c r="Z639" s="320">
        <f>+Z636/AC637</f>
        <v>0.1621097532990286</v>
      </c>
      <c r="AA639" s="320"/>
      <c r="AB639" s="320">
        <f>+AB636/AC637</f>
        <v>5.7588275522141318E-2</v>
      </c>
      <c r="AC639" s="188"/>
      <c r="AD639" s="188"/>
      <c r="AE639" s="188"/>
    </row>
    <row r="640" spans="1:32">
      <c r="A640" s="325">
        <f t="shared" si="151"/>
        <v>627</v>
      </c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7"/>
      <c r="T640" s="188"/>
      <c r="U640" s="189"/>
      <c r="V640" s="189"/>
      <c r="W640" s="189"/>
      <c r="X640" s="189"/>
      <c r="Y640" s="189"/>
      <c r="Z640" s="189"/>
      <c r="AA640" s="189"/>
      <c r="AB640" s="189"/>
      <c r="AC640" s="188"/>
      <c r="AD640" s="188"/>
      <c r="AE640" s="188"/>
    </row>
    <row r="641" spans="1:31">
      <c r="A641" s="325">
        <f t="shared" si="151"/>
        <v>628</v>
      </c>
      <c r="B641" s="185"/>
      <c r="C641" s="185"/>
      <c r="D641" s="185"/>
      <c r="E641" s="185" t="s">
        <v>1039</v>
      </c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7"/>
      <c r="T641" s="188"/>
      <c r="U641" s="189"/>
      <c r="V641" s="189"/>
      <c r="W641" s="189"/>
      <c r="X641" s="189"/>
      <c r="Y641" s="321">
        <f>+X637*Y639</f>
        <v>16984937.20167252</v>
      </c>
      <c r="Z641" s="189">
        <f>+X637*Z639</f>
        <v>3528664.64684554</v>
      </c>
      <c r="AA641" s="189"/>
      <c r="AB641" s="189">
        <f>+X637*AB639</f>
        <v>1253531.6831488763</v>
      </c>
      <c r="AC641" s="188"/>
      <c r="AD641" s="188"/>
      <c r="AE641" s="188"/>
    </row>
    <row r="642" spans="1:31">
      <c r="A642" s="325"/>
      <c r="B642" s="185"/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7"/>
      <c r="T642" s="188"/>
      <c r="U642" s="189"/>
      <c r="V642" s="189"/>
      <c r="W642" s="189"/>
      <c r="X642" s="189"/>
      <c r="Y642" s="189"/>
      <c r="Z642" s="189"/>
      <c r="AA642" s="189"/>
      <c r="AB642" s="189"/>
      <c r="AC642" s="188"/>
      <c r="AD642" s="188"/>
      <c r="AE642" s="188"/>
    </row>
    <row r="643" spans="1:31">
      <c r="A643" s="325"/>
      <c r="B643" s="185"/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7"/>
      <c r="T643" s="188"/>
      <c r="U643" s="189"/>
      <c r="V643" s="189"/>
      <c r="W643" s="189"/>
      <c r="X643" s="189"/>
      <c r="Y643" s="189"/>
      <c r="Z643" s="189"/>
      <c r="AA643" s="189"/>
      <c r="AB643" s="189"/>
      <c r="AC643" s="188"/>
      <c r="AD643" s="188"/>
      <c r="AE643" s="188"/>
    </row>
    <row r="644" spans="1:31">
      <c r="A644" s="325"/>
      <c r="B644" s="185"/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7"/>
      <c r="T644" s="188"/>
      <c r="U644" s="189"/>
      <c r="V644" s="189"/>
      <c r="W644" s="189"/>
      <c r="X644" s="189"/>
      <c r="Y644" s="189"/>
      <c r="Z644" s="189"/>
      <c r="AA644" s="189"/>
      <c r="AB644" s="189"/>
      <c r="AC644" s="188"/>
      <c r="AD644" s="188"/>
      <c r="AE644" s="188"/>
    </row>
    <row r="645" spans="1:31">
      <c r="A645" s="325"/>
      <c r="B645" s="185"/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7"/>
      <c r="T645" s="188"/>
      <c r="U645" s="189"/>
      <c r="V645" s="189"/>
      <c r="W645" s="189"/>
      <c r="X645" s="189"/>
      <c r="Y645" s="189"/>
      <c r="Z645" s="189"/>
      <c r="AA645" s="189"/>
      <c r="AB645" s="189"/>
      <c r="AC645" s="188"/>
      <c r="AD645" s="188"/>
      <c r="AE645" s="188"/>
    </row>
    <row r="646" spans="1:31">
      <c r="A646" s="325"/>
      <c r="B646" s="185"/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7"/>
      <c r="T646" s="188"/>
      <c r="U646" s="189"/>
      <c r="V646" s="189"/>
      <c r="W646" s="189"/>
      <c r="X646" s="189"/>
      <c r="Y646" s="189"/>
      <c r="Z646" s="189"/>
      <c r="AA646" s="189"/>
      <c r="AB646" s="189"/>
      <c r="AC646" s="188"/>
      <c r="AD646" s="188"/>
      <c r="AE646" s="188"/>
    </row>
    <row r="647" spans="1:31">
      <c r="A647" s="325"/>
      <c r="B647" s="185"/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7"/>
      <c r="T647" s="188"/>
      <c r="U647" s="189"/>
      <c r="V647" s="189"/>
      <c r="W647" s="189"/>
      <c r="X647" s="189"/>
      <c r="Y647" s="189"/>
      <c r="Z647" s="189"/>
      <c r="AA647" s="189"/>
      <c r="AB647" s="189"/>
      <c r="AC647" s="188"/>
      <c r="AD647" s="188"/>
      <c r="AE647" s="188"/>
    </row>
    <row r="648" spans="1:31">
      <c r="A648" s="325"/>
      <c r="B648" s="185"/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7"/>
      <c r="T648" s="188"/>
      <c r="U648" s="189"/>
      <c r="V648" s="189"/>
      <c r="W648" s="189"/>
      <c r="X648" s="189"/>
      <c r="Y648" s="189"/>
      <c r="Z648" s="189"/>
      <c r="AA648" s="189"/>
      <c r="AB648" s="189"/>
      <c r="AC648" s="188"/>
      <c r="AD648" s="188"/>
      <c r="AE648" s="188"/>
    </row>
    <row r="649" spans="1:31">
      <c r="A649" s="325"/>
      <c r="B649" s="185"/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7"/>
      <c r="T649" s="188"/>
      <c r="U649" s="189"/>
      <c r="V649" s="189"/>
      <c r="W649" s="189"/>
      <c r="X649" s="189"/>
      <c r="Y649" s="189"/>
      <c r="Z649" s="189"/>
      <c r="AA649" s="189"/>
      <c r="AB649" s="189"/>
      <c r="AC649" s="188"/>
      <c r="AD649" s="188"/>
      <c r="AE649" s="188"/>
    </row>
    <row r="650" spans="1:31">
      <c r="A650" s="325"/>
      <c r="B650" s="185"/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7"/>
      <c r="T650" s="188"/>
      <c r="U650" s="189"/>
      <c r="V650" s="189"/>
      <c r="W650" s="189"/>
      <c r="X650" s="189"/>
      <c r="Y650" s="189"/>
      <c r="Z650" s="189"/>
      <c r="AA650" s="189"/>
      <c r="AB650" s="189"/>
      <c r="AC650" s="188"/>
      <c r="AD650" s="188"/>
      <c r="AE650" s="188"/>
    </row>
    <row r="651" spans="1:31">
      <c r="A651" s="325"/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7"/>
      <c r="T651" s="188"/>
      <c r="U651" s="189"/>
      <c r="V651" s="189"/>
      <c r="W651" s="189"/>
      <c r="X651" s="189"/>
      <c r="Y651" s="189"/>
      <c r="Z651" s="189"/>
      <c r="AA651" s="189"/>
      <c r="AB651" s="189"/>
      <c r="AC651" s="188"/>
      <c r="AD651" s="188"/>
      <c r="AE651" s="188"/>
    </row>
    <row r="652" spans="1:31">
      <c r="A652" s="325"/>
      <c r="B652" s="185"/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7"/>
      <c r="T652" s="188"/>
      <c r="U652" s="189"/>
      <c r="V652" s="189"/>
      <c r="W652" s="189"/>
      <c r="X652" s="189"/>
      <c r="Y652" s="189"/>
      <c r="Z652" s="189"/>
      <c r="AA652" s="189"/>
      <c r="AB652" s="189"/>
      <c r="AC652" s="188"/>
      <c r="AD652" s="188"/>
      <c r="AE652" s="188"/>
    </row>
    <row r="653" spans="1:31">
      <c r="A653" s="325"/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7"/>
      <c r="T653" s="188"/>
      <c r="U653" s="189"/>
      <c r="V653" s="189"/>
      <c r="W653" s="189"/>
      <c r="X653" s="189"/>
      <c r="Y653" s="189"/>
      <c r="Z653" s="189"/>
      <c r="AA653" s="189"/>
      <c r="AB653" s="189"/>
      <c r="AC653" s="188"/>
      <c r="AD653" s="188"/>
      <c r="AE653" s="188"/>
    </row>
    <row r="654" spans="1:31">
      <c r="A654" s="325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7"/>
      <c r="T654" s="188"/>
      <c r="U654" s="189"/>
      <c r="V654" s="189"/>
      <c r="W654" s="189"/>
      <c r="X654" s="189"/>
      <c r="Y654" s="189"/>
      <c r="Z654" s="189"/>
      <c r="AA654" s="189"/>
      <c r="AB654" s="189"/>
      <c r="AC654" s="188"/>
      <c r="AD654" s="188"/>
      <c r="AE654" s="188"/>
    </row>
    <row r="655" spans="1:31">
      <c r="A655" s="325"/>
      <c r="B655" s="185"/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7"/>
      <c r="T655" s="188"/>
      <c r="U655" s="189"/>
      <c r="V655" s="189"/>
      <c r="W655" s="189"/>
      <c r="X655" s="189"/>
      <c r="Y655" s="189"/>
      <c r="Z655" s="189"/>
      <c r="AA655" s="189"/>
      <c r="AB655" s="189"/>
      <c r="AC655" s="188"/>
      <c r="AD655" s="188"/>
      <c r="AE655" s="188"/>
    </row>
    <row r="656" spans="1:31">
      <c r="A656" s="325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7"/>
      <c r="T656" s="188"/>
      <c r="U656" s="189"/>
      <c r="V656" s="189"/>
      <c r="W656" s="189"/>
      <c r="X656" s="189"/>
      <c r="Y656" s="189"/>
      <c r="Z656" s="189"/>
      <c r="AA656" s="189"/>
      <c r="AB656" s="189"/>
      <c r="AC656" s="188"/>
      <c r="AD656" s="188"/>
      <c r="AE656" s="188"/>
    </row>
    <row r="657" spans="1:31">
      <c r="A657" s="325"/>
      <c r="B657" s="185"/>
      <c r="C657" s="185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7"/>
      <c r="T657" s="188"/>
      <c r="U657" s="189"/>
      <c r="V657" s="189"/>
      <c r="W657" s="189"/>
      <c r="X657" s="189"/>
      <c r="Y657" s="189"/>
      <c r="Z657" s="189"/>
      <c r="AA657" s="189"/>
      <c r="AB657" s="189"/>
      <c r="AC657" s="188"/>
      <c r="AD657" s="188"/>
      <c r="AE657" s="188"/>
    </row>
    <row r="658" spans="1:31">
      <c r="A658" s="325"/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7"/>
      <c r="T658" s="188"/>
      <c r="U658" s="189"/>
      <c r="V658" s="189"/>
      <c r="W658" s="189"/>
      <c r="X658" s="189"/>
      <c r="Y658" s="189"/>
      <c r="Z658" s="189"/>
      <c r="AA658" s="189"/>
      <c r="AB658" s="189"/>
      <c r="AC658" s="188"/>
      <c r="AD658" s="188"/>
      <c r="AE658" s="188"/>
    </row>
    <row r="659" spans="1:31">
      <c r="A659" s="325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7"/>
      <c r="T659" s="188"/>
      <c r="U659" s="189"/>
      <c r="V659" s="189"/>
      <c r="W659" s="189"/>
      <c r="X659" s="189"/>
      <c r="Y659" s="189"/>
      <c r="Z659" s="189"/>
      <c r="AA659" s="189"/>
      <c r="AB659" s="189"/>
      <c r="AC659" s="188"/>
      <c r="AD659" s="188"/>
      <c r="AE659" s="188"/>
    </row>
    <row r="660" spans="1:31">
      <c r="A660" s="325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7"/>
      <c r="T660" s="188"/>
      <c r="U660" s="189"/>
      <c r="V660" s="189"/>
      <c r="W660" s="189"/>
      <c r="X660" s="189"/>
      <c r="Y660" s="189"/>
      <c r="Z660" s="189"/>
      <c r="AA660" s="189"/>
      <c r="AB660" s="189"/>
      <c r="AC660" s="188"/>
      <c r="AD660" s="188"/>
      <c r="AE660" s="188"/>
    </row>
    <row r="661" spans="1:31">
      <c r="A661" s="325"/>
      <c r="B661" s="185"/>
      <c r="C661" s="185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7"/>
      <c r="T661" s="188"/>
      <c r="U661" s="189"/>
      <c r="V661" s="189"/>
      <c r="W661" s="189"/>
      <c r="X661" s="189"/>
      <c r="Y661" s="189"/>
      <c r="Z661" s="189"/>
      <c r="AA661" s="189"/>
      <c r="AB661" s="189"/>
      <c r="AC661" s="188"/>
      <c r="AD661" s="188"/>
      <c r="AE661" s="188"/>
    </row>
    <row r="662" spans="1:31">
      <c r="A662" s="325"/>
      <c r="B662" s="185"/>
      <c r="C662" s="185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7"/>
      <c r="T662" s="188"/>
      <c r="U662" s="189"/>
      <c r="V662" s="189"/>
      <c r="W662" s="189"/>
      <c r="X662" s="189"/>
      <c r="Y662" s="189"/>
      <c r="Z662" s="189"/>
      <c r="AA662" s="189"/>
      <c r="AB662" s="189"/>
      <c r="AC662" s="188"/>
      <c r="AD662" s="188"/>
      <c r="AE662" s="188"/>
    </row>
    <row r="663" spans="1:31">
      <c r="A663" s="325"/>
      <c r="B663" s="185"/>
      <c r="C663" s="185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7"/>
      <c r="T663" s="188"/>
      <c r="U663" s="189"/>
      <c r="V663" s="189"/>
      <c r="W663" s="189"/>
      <c r="X663" s="189"/>
      <c r="Y663" s="189"/>
      <c r="Z663" s="189"/>
      <c r="AA663" s="189"/>
      <c r="AB663" s="189"/>
      <c r="AC663" s="188"/>
      <c r="AD663" s="188"/>
      <c r="AE663" s="188"/>
    </row>
    <row r="664" spans="1:31">
      <c r="A664" s="325"/>
      <c r="B664" s="185"/>
      <c r="C664" s="185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7"/>
      <c r="T664" s="188"/>
      <c r="U664" s="189"/>
      <c r="V664" s="189"/>
      <c r="W664" s="189"/>
      <c r="X664" s="189"/>
      <c r="Y664" s="189"/>
      <c r="Z664" s="189"/>
      <c r="AA664" s="189"/>
      <c r="AB664" s="189"/>
      <c r="AC664" s="188"/>
      <c r="AD664" s="188"/>
      <c r="AE664" s="188"/>
    </row>
    <row r="665" spans="1:31">
      <c r="A665" s="325"/>
      <c r="B665" s="185"/>
      <c r="C665" s="185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7"/>
      <c r="T665" s="188"/>
      <c r="U665" s="189"/>
      <c r="V665" s="189"/>
      <c r="W665" s="189"/>
      <c r="X665" s="189"/>
      <c r="Y665" s="189"/>
      <c r="Z665" s="189"/>
      <c r="AA665" s="189"/>
      <c r="AB665" s="189"/>
      <c r="AC665" s="188"/>
      <c r="AD665" s="188"/>
      <c r="AE665" s="188"/>
    </row>
    <row r="666" spans="1:31">
      <c r="A666" s="325"/>
      <c r="B666" s="185"/>
      <c r="C666" s="185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7"/>
      <c r="T666" s="188"/>
      <c r="U666" s="189"/>
      <c r="V666" s="189"/>
      <c r="W666" s="189"/>
      <c r="X666" s="189"/>
      <c r="Y666" s="189"/>
      <c r="Z666" s="189"/>
      <c r="AA666" s="189"/>
      <c r="AB666" s="189"/>
      <c r="AC666" s="188"/>
      <c r="AD666" s="188"/>
      <c r="AE666" s="188"/>
    </row>
    <row r="667" spans="1:31">
      <c r="A667" s="325"/>
      <c r="B667" s="185"/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7"/>
      <c r="T667" s="188"/>
      <c r="U667" s="189"/>
      <c r="V667" s="189"/>
      <c r="W667" s="189"/>
      <c r="X667" s="189"/>
      <c r="Y667" s="189"/>
      <c r="Z667" s="189"/>
      <c r="AA667" s="189"/>
      <c r="AB667" s="189"/>
      <c r="AC667" s="188"/>
      <c r="AD667" s="188"/>
      <c r="AE667" s="188"/>
    </row>
    <row r="668" spans="1:31">
      <c r="A668" s="325"/>
      <c r="B668" s="185"/>
      <c r="C668" s="185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7"/>
      <c r="T668" s="188"/>
      <c r="U668" s="189"/>
      <c r="V668" s="189"/>
      <c r="W668" s="189"/>
      <c r="X668" s="189"/>
      <c r="Y668" s="189"/>
      <c r="Z668" s="189"/>
      <c r="AA668" s="189"/>
      <c r="AB668" s="189"/>
      <c r="AC668" s="188"/>
      <c r="AD668" s="188"/>
      <c r="AE668" s="188"/>
    </row>
    <row r="669" spans="1:31">
      <c r="A669" s="325"/>
      <c r="B669" s="185"/>
      <c r="C669" s="185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7"/>
      <c r="T669" s="188"/>
      <c r="U669" s="189"/>
      <c r="V669" s="189"/>
      <c r="W669" s="189"/>
      <c r="X669" s="189"/>
      <c r="Y669" s="189"/>
      <c r="Z669" s="189"/>
      <c r="AA669" s="189"/>
      <c r="AB669" s="189"/>
      <c r="AC669" s="188"/>
      <c r="AD669" s="188"/>
      <c r="AE669" s="188"/>
    </row>
    <row r="670" spans="1:31">
      <c r="A670" s="325"/>
      <c r="B670" s="185"/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7"/>
      <c r="T670" s="188"/>
      <c r="U670" s="189"/>
      <c r="V670" s="189"/>
      <c r="W670" s="189"/>
      <c r="X670" s="189"/>
      <c r="Y670" s="189"/>
      <c r="Z670" s="189"/>
      <c r="AA670" s="189"/>
      <c r="AB670" s="189"/>
      <c r="AC670" s="188"/>
      <c r="AD670" s="188"/>
      <c r="AE670" s="188"/>
    </row>
    <row r="671" spans="1:31">
      <c r="A671" s="325"/>
      <c r="B671" s="185"/>
      <c r="C671" s="185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7"/>
      <c r="T671" s="188"/>
      <c r="U671" s="189"/>
      <c r="V671" s="189"/>
      <c r="W671" s="189"/>
      <c r="X671" s="189"/>
      <c r="Y671" s="189"/>
      <c r="Z671" s="189"/>
      <c r="AA671" s="189"/>
      <c r="AB671" s="189"/>
      <c r="AC671" s="188"/>
      <c r="AD671" s="188"/>
      <c r="AE671" s="188"/>
    </row>
    <row r="672" spans="1:31">
      <c r="A672" s="325"/>
      <c r="B672" s="185"/>
      <c r="C672" s="185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7"/>
      <c r="T672" s="188"/>
      <c r="U672" s="189"/>
      <c r="V672" s="189"/>
      <c r="W672" s="189"/>
      <c r="X672" s="189"/>
      <c r="Y672" s="189"/>
      <c r="Z672" s="189"/>
      <c r="AA672" s="189"/>
      <c r="AB672" s="189"/>
      <c r="AC672" s="188"/>
      <c r="AD672" s="188"/>
      <c r="AE672" s="188"/>
    </row>
    <row r="673" spans="1:31">
      <c r="A673" s="325"/>
      <c r="B673" s="185"/>
      <c r="C673" s="185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7"/>
      <c r="T673" s="188"/>
      <c r="U673" s="189"/>
      <c r="V673" s="189"/>
      <c r="W673" s="189"/>
      <c r="X673" s="189"/>
      <c r="Y673" s="189"/>
      <c r="Z673" s="189"/>
      <c r="AA673" s="189"/>
      <c r="AB673" s="189"/>
      <c r="AC673" s="188"/>
      <c r="AD673" s="188"/>
      <c r="AE673" s="188"/>
    </row>
    <row r="674" spans="1:31">
      <c r="A674" s="325"/>
      <c r="B674" s="185"/>
      <c r="C674" s="185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7"/>
      <c r="T674" s="188"/>
      <c r="U674" s="189"/>
      <c r="V674" s="189"/>
      <c r="W674" s="189"/>
      <c r="X674" s="189"/>
      <c r="Y674" s="189"/>
      <c r="Z674" s="189"/>
      <c r="AA674" s="189"/>
      <c r="AB674" s="189"/>
      <c r="AC674" s="188"/>
      <c r="AD674" s="188"/>
      <c r="AE674" s="188"/>
    </row>
    <row r="675" spans="1:31">
      <c r="A675" s="325"/>
      <c r="B675" s="185"/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7"/>
      <c r="T675" s="188"/>
      <c r="U675" s="189"/>
      <c r="V675" s="189"/>
      <c r="W675" s="189"/>
      <c r="X675" s="189"/>
      <c r="Y675" s="189"/>
      <c r="Z675" s="189"/>
      <c r="AA675" s="189"/>
      <c r="AB675" s="189"/>
      <c r="AC675" s="188"/>
      <c r="AD675" s="188"/>
      <c r="AE675" s="188"/>
    </row>
    <row r="676" spans="1:31">
      <c r="A676" s="325"/>
      <c r="B676" s="185"/>
      <c r="C676" s="185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7"/>
      <c r="T676" s="188"/>
      <c r="U676" s="189"/>
      <c r="V676" s="189"/>
      <c r="W676" s="189"/>
      <c r="X676" s="189"/>
      <c r="Y676" s="189"/>
      <c r="Z676" s="189"/>
      <c r="AA676" s="189"/>
      <c r="AB676" s="189"/>
      <c r="AC676" s="188"/>
      <c r="AD676" s="188"/>
      <c r="AE676" s="188"/>
    </row>
    <row r="677" spans="1:31">
      <c r="A677" s="325"/>
      <c r="B677" s="185"/>
      <c r="C677" s="185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7"/>
      <c r="T677" s="188"/>
      <c r="U677" s="189"/>
      <c r="V677" s="189"/>
      <c r="W677" s="189"/>
      <c r="X677" s="189"/>
      <c r="Y677" s="189"/>
      <c r="Z677" s="189"/>
      <c r="AA677" s="189"/>
      <c r="AB677" s="189"/>
      <c r="AC677" s="188"/>
      <c r="AD677" s="188"/>
      <c r="AE677" s="188"/>
    </row>
    <row r="678" spans="1:31">
      <c r="A678" s="325"/>
      <c r="B678" s="185"/>
      <c r="C678" s="185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7"/>
      <c r="T678" s="188"/>
      <c r="U678" s="189"/>
      <c r="V678" s="189"/>
      <c r="W678" s="189"/>
      <c r="X678" s="189"/>
      <c r="Y678" s="189"/>
      <c r="Z678" s="189"/>
      <c r="AA678" s="189"/>
      <c r="AB678" s="189"/>
      <c r="AC678" s="188"/>
      <c r="AD678" s="188"/>
      <c r="AE678" s="188"/>
    </row>
    <row r="679" spans="1:31">
      <c r="A679" s="325"/>
      <c r="B679" s="185"/>
      <c r="C679" s="185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7"/>
      <c r="T679" s="188"/>
      <c r="U679" s="189"/>
      <c r="V679" s="189"/>
      <c r="W679" s="189"/>
      <c r="X679" s="189"/>
      <c r="Y679" s="189"/>
      <c r="Z679" s="189"/>
      <c r="AA679" s="189"/>
      <c r="AB679" s="189"/>
      <c r="AC679" s="188"/>
      <c r="AD679" s="188"/>
      <c r="AE679" s="188"/>
    </row>
    <row r="680" spans="1:31">
      <c r="A680" s="325"/>
      <c r="B680" s="185"/>
      <c r="C680" s="185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7"/>
      <c r="T680" s="188"/>
      <c r="U680" s="189"/>
      <c r="V680" s="189"/>
      <c r="W680" s="189"/>
      <c r="X680" s="189"/>
      <c r="Y680" s="189"/>
      <c r="Z680" s="189"/>
      <c r="AA680" s="189"/>
      <c r="AB680" s="189"/>
      <c r="AC680" s="188"/>
      <c r="AD680" s="188"/>
      <c r="AE680" s="188"/>
    </row>
    <row r="681" spans="1:31">
      <c r="A681" s="325"/>
      <c r="B681" s="185"/>
      <c r="C681" s="185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7"/>
      <c r="T681" s="188"/>
      <c r="U681" s="189"/>
      <c r="V681" s="189"/>
      <c r="W681" s="189"/>
      <c r="X681" s="189"/>
      <c r="Y681" s="189"/>
      <c r="Z681" s="189"/>
      <c r="AA681" s="189"/>
      <c r="AB681" s="189"/>
      <c r="AC681" s="188"/>
      <c r="AD681" s="188"/>
      <c r="AE681" s="188"/>
    </row>
    <row r="682" spans="1:31">
      <c r="A682" s="325"/>
      <c r="B682" s="185"/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7"/>
      <c r="T682" s="188"/>
      <c r="U682" s="189"/>
      <c r="V682" s="189"/>
      <c r="W682" s="189"/>
      <c r="X682" s="189"/>
      <c r="Y682" s="189"/>
      <c r="Z682" s="189"/>
      <c r="AA682" s="189"/>
      <c r="AB682" s="189"/>
      <c r="AC682" s="188"/>
      <c r="AD682" s="188"/>
      <c r="AE682" s="188"/>
    </row>
    <row r="683" spans="1:31">
      <c r="A683" s="325"/>
      <c r="B683" s="185"/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7"/>
      <c r="T683" s="188"/>
      <c r="U683" s="189"/>
      <c r="V683" s="189"/>
      <c r="W683" s="189"/>
      <c r="X683" s="189"/>
      <c r="Y683" s="189"/>
      <c r="Z683" s="189"/>
      <c r="AA683" s="189"/>
      <c r="AB683" s="189"/>
      <c r="AC683" s="188"/>
      <c r="AD683" s="188"/>
      <c r="AE683" s="188"/>
    </row>
    <row r="684" spans="1:31">
      <c r="A684" s="325"/>
      <c r="B684" s="185"/>
      <c r="C684" s="185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7"/>
      <c r="T684" s="188"/>
      <c r="U684" s="189"/>
      <c r="V684" s="189"/>
      <c r="W684" s="189"/>
      <c r="X684" s="189"/>
      <c r="Y684" s="189"/>
      <c r="Z684" s="189"/>
      <c r="AA684" s="189"/>
      <c r="AB684" s="189"/>
      <c r="AC684" s="188"/>
      <c r="AD684" s="188"/>
      <c r="AE684" s="188"/>
    </row>
    <row r="685" spans="1:31">
      <c r="A685" s="325"/>
      <c r="B685" s="185"/>
      <c r="C685" s="185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7"/>
      <c r="T685" s="188"/>
      <c r="U685" s="189"/>
      <c r="V685" s="189"/>
      <c r="W685" s="189"/>
      <c r="X685" s="189"/>
      <c r="Y685" s="189"/>
      <c r="Z685" s="189"/>
      <c r="AA685" s="189"/>
      <c r="AB685" s="189"/>
      <c r="AC685" s="188"/>
      <c r="AD685" s="188"/>
      <c r="AE685" s="188"/>
    </row>
    <row r="686" spans="1:31">
      <c r="A686" s="325"/>
      <c r="B686" s="185"/>
      <c r="C686" s="185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7"/>
      <c r="T686" s="188"/>
      <c r="U686" s="189"/>
      <c r="V686" s="189"/>
      <c r="W686" s="189"/>
      <c r="X686" s="189"/>
      <c r="Y686" s="189"/>
      <c r="Z686" s="189"/>
      <c r="AA686" s="189"/>
      <c r="AB686" s="189"/>
      <c r="AC686" s="188"/>
      <c r="AD686" s="188"/>
      <c r="AE686" s="188"/>
    </row>
    <row r="687" spans="1:31">
      <c r="A687" s="325"/>
      <c r="B687" s="185"/>
      <c r="C687" s="185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7"/>
      <c r="T687" s="188"/>
      <c r="U687" s="189"/>
      <c r="V687" s="189"/>
      <c r="W687" s="189"/>
      <c r="X687" s="189"/>
      <c r="Y687" s="189"/>
      <c r="Z687" s="189"/>
      <c r="AA687" s="189"/>
      <c r="AB687" s="189"/>
      <c r="AC687" s="188"/>
      <c r="AD687" s="188"/>
      <c r="AE687" s="188"/>
    </row>
    <row r="688" spans="1:31">
      <c r="A688" s="325"/>
      <c r="B688" s="185"/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7"/>
      <c r="T688" s="188"/>
      <c r="U688" s="189"/>
      <c r="V688" s="189"/>
      <c r="W688" s="189"/>
      <c r="X688" s="189"/>
      <c r="Y688" s="189"/>
      <c r="Z688" s="189"/>
      <c r="AA688" s="189"/>
      <c r="AB688" s="189"/>
      <c r="AC688" s="188"/>
      <c r="AD688" s="188"/>
      <c r="AE688" s="188"/>
    </row>
    <row r="689" spans="1:31">
      <c r="A689" s="325"/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7"/>
      <c r="T689" s="188"/>
      <c r="U689" s="189"/>
      <c r="V689" s="189"/>
      <c r="W689" s="189"/>
      <c r="X689" s="189"/>
      <c r="Y689" s="189"/>
      <c r="Z689" s="189"/>
      <c r="AA689" s="189"/>
      <c r="AB689" s="189"/>
      <c r="AC689" s="188"/>
      <c r="AD689" s="188"/>
      <c r="AE689" s="188"/>
    </row>
    <row r="690" spans="1:31">
      <c r="A690" s="325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7"/>
      <c r="T690" s="188"/>
      <c r="U690" s="189"/>
      <c r="V690" s="189"/>
      <c r="W690" s="189"/>
      <c r="X690" s="189"/>
      <c r="Y690" s="189"/>
      <c r="Z690" s="189"/>
      <c r="AA690" s="189"/>
      <c r="AB690" s="189"/>
      <c r="AC690" s="188"/>
      <c r="AD690" s="188"/>
      <c r="AE690" s="188"/>
    </row>
    <row r="691" spans="1:31">
      <c r="A691" s="325"/>
      <c r="B691" s="185"/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7"/>
      <c r="T691" s="188"/>
      <c r="U691" s="189"/>
      <c r="V691" s="189"/>
      <c r="W691" s="189"/>
      <c r="X691" s="189"/>
      <c r="Y691" s="189"/>
      <c r="Z691" s="189"/>
      <c r="AA691" s="189"/>
      <c r="AB691" s="189"/>
      <c r="AC691" s="188"/>
      <c r="AD691" s="188"/>
      <c r="AE691" s="188"/>
    </row>
    <row r="692" spans="1:31">
      <c r="A692" s="325"/>
      <c r="B692" s="185"/>
      <c r="C692" s="185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7"/>
      <c r="T692" s="188"/>
      <c r="U692" s="189"/>
      <c r="V692" s="189"/>
      <c r="W692" s="189"/>
      <c r="X692" s="189"/>
      <c r="Y692" s="189"/>
      <c r="Z692" s="189"/>
      <c r="AA692" s="189"/>
      <c r="AB692" s="189"/>
      <c r="AC692" s="188"/>
      <c r="AD692" s="188"/>
      <c r="AE692" s="188"/>
    </row>
    <row r="693" spans="1:31">
      <c r="A693" s="325"/>
      <c r="B693" s="185"/>
      <c r="C693" s="185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7"/>
      <c r="T693" s="188"/>
      <c r="U693" s="189"/>
      <c r="V693" s="189"/>
      <c r="W693" s="189"/>
      <c r="X693" s="189"/>
      <c r="Y693" s="189"/>
      <c r="Z693" s="189"/>
      <c r="AA693" s="189"/>
      <c r="AB693" s="189"/>
      <c r="AC693" s="188"/>
      <c r="AD693" s="188"/>
      <c r="AE693" s="188"/>
    </row>
    <row r="694" spans="1:31">
      <c r="A694" s="325"/>
      <c r="B694" s="185"/>
      <c r="C694" s="185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7"/>
      <c r="T694" s="188"/>
      <c r="U694" s="189"/>
      <c r="V694" s="189"/>
      <c r="W694" s="189"/>
      <c r="X694" s="189"/>
      <c r="Y694" s="189"/>
      <c r="Z694" s="189"/>
      <c r="AA694" s="189"/>
      <c r="AB694" s="189"/>
      <c r="AC694" s="188"/>
      <c r="AD694" s="188"/>
      <c r="AE694" s="188"/>
    </row>
    <row r="695" spans="1:31">
      <c r="A695" s="325"/>
      <c r="B695" s="185"/>
      <c r="C695" s="185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7"/>
      <c r="T695" s="188"/>
      <c r="U695" s="189"/>
      <c r="V695" s="189"/>
      <c r="W695" s="189"/>
      <c r="X695" s="189"/>
      <c r="Y695" s="189"/>
      <c r="Z695" s="189"/>
      <c r="AA695" s="189"/>
      <c r="AB695" s="189"/>
      <c r="AC695" s="188"/>
      <c r="AD695" s="188"/>
      <c r="AE695" s="188"/>
    </row>
    <row r="696" spans="1:31">
      <c r="A696" s="325"/>
      <c r="B696" s="185"/>
      <c r="C696" s="185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7"/>
      <c r="T696" s="188"/>
      <c r="U696" s="189"/>
      <c r="V696" s="189"/>
      <c r="W696" s="189"/>
      <c r="X696" s="189"/>
      <c r="Y696" s="189"/>
      <c r="Z696" s="189"/>
      <c r="AA696" s="189"/>
      <c r="AB696" s="189"/>
      <c r="AC696" s="188"/>
      <c r="AD696" s="188"/>
      <c r="AE696" s="188"/>
    </row>
    <row r="697" spans="1:31">
      <c r="A697" s="325"/>
      <c r="B697" s="185"/>
      <c r="C697" s="185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7"/>
      <c r="T697" s="188"/>
      <c r="U697" s="189"/>
      <c r="V697" s="189"/>
      <c r="W697" s="189"/>
      <c r="X697" s="189"/>
      <c r="Y697" s="189"/>
      <c r="Z697" s="189"/>
      <c r="AA697" s="189"/>
      <c r="AB697" s="189"/>
      <c r="AC697" s="188"/>
      <c r="AD697" s="188"/>
      <c r="AE697" s="188"/>
    </row>
    <row r="698" spans="1:31">
      <c r="A698" s="325"/>
      <c r="B698" s="185"/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7"/>
      <c r="T698" s="188"/>
      <c r="U698" s="189"/>
      <c r="V698" s="189"/>
      <c r="W698" s="189"/>
      <c r="X698" s="189"/>
      <c r="Y698" s="189"/>
      <c r="Z698" s="189"/>
      <c r="AA698" s="189"/>
      <c r="AB698" s="189"/>
      <c r="AC698" s="188"/>
      <c r="AD698" s="188"/>
      <c r="AE698" s="188"/>
    </row>
    <row r="699" spans="1:31">
      <c r="A699" s="325"/>
      <c r="B699" s="185"/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7"/>
      <c r="T699" s="188"/>
      <c r="U699" s="189"/>
      <c r="V699" s="189"/>
      <c r="W699" s="189"/>
      <c r="X699" s="189"/>
      <c r="Y699" s="189"/>
      <c r="Z699" s="189"/>
      <c r="AA699" s="189"/>
      <c r="AB699" s="189"/>
      <c r="AC699" s="188"/>
      <c r="AD699" s="188"/>
      <c r="AE699" s="188"/>
    </row>
    <row r="700" spans="1:31">
      <c r="A700" s="325"/>
      <c r="B700" s="185"/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7"/>
      <c r="T700" s="188"/>
      <c r="U700" s="189"/>
      <c r="V700" s="189"/>
      <c r="W700" s="189"/>
      <c r="X700" s="189"/>
      <c r="Y700" s="189"/>
      <c r="Z700" s="189"/>
      <c r="AA700" s="189"/>
      <c r="AB700" s="189"/>
      <c r="AC700" s="188"/>
      <c r="AD700" s="188"/>
      <c r="AE700" s="188"/>
    </row>
    <row r="701" spans="1:31">
      <c r="A701" s="325"/>
      <c r="B701" s="185"/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7"/>
      <c r="T701" s="188"/>
      <c r="U701" s="189"/>
      <c r="V701" s="189"/>
      <c r="W701" s="189"/>
      <c r="X701" s="189"/>
      <c r="Y701" s="189"/>
      <c r="Z701" s="189"/>
      <c r="AA701" s="189"/>
      <c r="AB701" s="189"/>
      <c r="AC701" s="188"/>
      <c r="AD701" s="188"/>
      <c r="AE701" s="188"/>
    </row>
    <row r="702" spans="1:31">
      <c r="A702" s="325"/>
      <c r="B702" s="185"/>
      <c r="C702" s="185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7"/>
      <c r="T702" s="188"/>
      <c r="U702" s="189"/>
      <c r="V702" s="189"/>
      <c r="W702" s="189"/>
      <c r="X702" s="189"/>
      <c r="Y702" s="189"/>
      <c r="Z702" s="189"/>
      <c r="AA702" s="189"/>
      <c r="AB702" s="189"/>
      <c r="AC702" s="188"/>
      <c r="AD702" s="188"/>
      <c r="AE702" s="188"/>
    </row>
    <row r="703" spans="1:31">
      <c r="A703" s="325"/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7"/>
      <c r="T703" s="188"/>
      <c r="U703" s="189"/>
      <c r="V703" s="189"/>
      <c r="W703" s="189"/>
      <c r="X703" s="189"/>
      <c r="Y703" s="189"/>
      <c r="Z703" s="189"/>
      <c r="AA703" s="189"/>
      <c r="AB703" s="189"/>
      <c r="AC703" s="188"/>
      <c r="AD703" s="188"/>
      <c r="AE703" s="188"/>
    </row>
    <row r="704" spans="1:31">
      <c r="A704" s="325"/>
      <c r="B704" s="185"/>
      <c r="C704" s="185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7"/>
      <c r="T704" s="188"/>
      <c r="U704" s="189"/>
      <c r="V704" s="189"/>
      <c r="W704" s="189"/>
      <c r="X704" s="189"/>
      <c r="Y704" s="189"/>
      <c r="Z704" s="189"/>
      <c r="AA704" s="189"/>
      <c r="AB704" s="189"/>
      <c r="AC704" s="188"/>
      <c r="AD704" s="188"/>
      <c r="AE704" s="188"/>
    </row>
    <row r="705" spans="1:31">
      <c r="A705" s="325"/>
      <c r="B705" s="185"/>
      <c r="C705" s="185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7"/>
      <c r="T705" s="188"/>
      <c r="U705" s="189"/>
      <c r="V705" s="189"/>
      <c r="W705" s="189"/>
      <c r="X705" s="189"/>
      <c r="Y705" s="189"/>
      <c r="Z705" s="189"/>
      <c r="AA705" s="189"/>
      <c r="AB705" s="189"/>
      <c r="AC705" s="188"/>
      <c r="AD705" s="188"/>
      <c r="AE705" s="188"/>
    </row>
    <row r="706" spans="1:31">
      <c r="A706" s="325"/>
      <c r="B706" s="185"/>
      <c r="C706" s="185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7"/>
      <c r="T706" s="188"/>
      <c r="U706" s="189"/>
      <c r="V706" s="189"/>
      <c r="W706" s="189"/>
      <c r="X706" s="189"/>
      <c r="Y706" s="189"/>
      <c r="Z706" s="189"/>
      <c r="AA706" s="189"/>
      <c r="AB706" s="189"/>
      <c r="AC706" s="188"/>
      <c r="AD706" s="188"/>
      <c r="AE706" s="188"/>
    </row>
    <row r="707" spans="1:31">
      <c r="A707" s="325"/>
      <c r="B707" s="185"/>
      <c r="C707" s="185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7"/>
      <c r="T707" s="188"/>
      <c r="U707" s="189"/>
      <c r="V707" s="189"/>
      <c r="W707" s="189"/>
      <c r="X707" s="189"/>
      <c r="Y707" s="189"/>
      <c r="Z707" s="189"/>
      <c r="AA707" s="189"/>
      <c r="AB707" s="189"/>
      <c r="AC707" s="188"/>
      <c r="AD707" s="188"/>
      <c r="AE707" s="188"/>
    </row>
    <row r="708" spans="1:31">
      <c r="A708" s="325"/>
      <c r="B708" s="185"/>
      <c r="C708" s="185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7"/>
      <c r="T708" s="188"/>
      <c r="U708" s="189"/>
      <c r="V708" s="189"/>
      <c r="W708" s="189"/>
      <c r="X708" s="189"/>
      <c r="Y708" s="189"/>
      <c r="Z708" s="189"/>
      <c r="AA708" s="189"/>
      <c r="AB708" s="189"/>
      <c r="AC708" s="188"/>
      <c r="AD708" s="188"/>
      <c r="AE708" s="188"/>
    </row>
    <row r="709" spans="1:31">
      <c r="A709" s="325"/>
      <c r="B709" s="185"/>
      <c r="C709" s="185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7"/>
      <c r="T709" s="188"/>
      <c r="U709" s="189"/>
      <c r="V709" s="189"/>
      <c r="W709" s="189"/>
      <c r="X709" s="189"/>
      <c r="Y709" s="189"/>
      <c r="Z709" s="189"/>
      <c r="AA709" s="189"/>
      <c r="AB709" s="189"/>
      <c r="AC709" s="188"/>
      <c r="AD709" s="188"/>
      <c r="AE709" s="188"/>
    </row>
    <row r="710" spans="1:31">
      <c r="A710" s="325"/>
      <c r="B710" s="185"/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7"/>
      <c r="T710" s="188"/>
      <c r="U710" s="189"/>
      <c r="V710" s="189"/>
      <c r="W710" s="189"/>
      <c r="X710" s="189"/>
      <c r="Y710" s="189"/>
      <c r="Z710" s="189"/>
      <c r="AA710" s="189"/>
      <c r="AB710" s="189"/>
      <c r="AC710" s="188"/>
      <c r="AD710" s="188"/>
      <c r="AE710" s="188"/>
    </row>
    <row r="711" spans="1:31">
      <c r="A711" s="325"/>
      <c r="B711" s="185"/>
      <c r="C711" s="185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7"/>
      <c r="T711" s="188"/>
      <c r="U711" s="189"/>
      <c r="V711" s="189"/>
      <c r="W711" s="189"/>
      <c r="X711" s="189"/>
      <c r="Y711" s="189"/>
      <c r="Z711" s="189"/>
      <c r="AA711" s="189"/>
      <c r="AB711" s="189"/>
      <c r="AC711" s="188"/>
      <c r="AD711" s="188"/>
      <c r="AE711" s="188"/>
    </row>
    <row r="712" spans="1:31">
      <c r="A712" s="325"/>
      <c r="B712" s="185"/>
      <c r="C712" s="185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7"/>
      <c r="T712" s="188"/>
      <c r="U712" s="189"/>
      <c r="V712" s="189"/>
      <c r="W712" s="189"/>
      <c r="X712" s="189"/>
      <c r="Y712" s="189"/>
      <c r="Z712" s="189"/>
      <c r="AA712" s="189"/>
      <c r="AB712" s="189"/>
      <c r="AC712" s="188"/>
      <c r="AD712" s="188"/>
      <c r="AE712" s="188"/>
    </row>
    <row r="713" spans="1:31">
      <c r="A713" s="325"/>
      <c r="B713" s="185"/>
      <c r="C713" s="185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7"/>
      <c r="T713" s="188"/>
      <c r="U713" s="189"/>
      <c r="V713" s="189"/>
      <c r="W713" s="189"/>
      <c r="X713" s="189"/>
      <c r="Y713" s="189"/>
      <c r="Z713" s="189"/>
      <c r="AA713" s="189"/>
      <c r="AB713" s="189"/>
      <c r="AC713" s="188"/>
      <c r="AD713" s="188"/>
      <c r="AE713" s="188"/>
    </row>
    <row r="714" spans="1:31">
      <c r="A714" s="325"/>
      <c r="B714" s="185"/>
      <c r="C714" s="185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7"/>
      <c r="T714" s="188"/>
      <c r="U714" s="189"/>
      <c r="V714" s="189"/>
      <c r="W714" s="189"/>
      <c r="X714" s="189"/>
      <c r="Y714" s="189"/>
      <c r="Z714" s="189"/>
      <c r="AA714" s="189"/>
      <c r="AB714" s="189"/>
      <c r="AC714" s="188"/>
      <c r="AD714" s="188"/>
      <c r="AE714" s="188"/>
    </row>
    <row r="715" spans="1:31">
      <c r="A715" s="325"/>
      <c r="B715" s="185"/>
      <c r="C715" s="185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7"/>
      <c r="T715" s="188"/>
      <c r="U715" s="189"/>
      <c r="V715" s="189"/>
      <c r="W715" s="189"/>
      <c r="X715" s="189"/>
      <c r="Y715" s="189"/>
      <c r="Z715" s="189"/>
      <c r="AA715" s="189"/>
      <c r="AB715" s="189"/>
      <c r="AC715" s="188"/>
      <c r="AD715" s="188"/>
      <c r="AE715" s="188"/>
    </row>
    <row r="716" spans="1:31">
      <c r="A716" s="325"/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7"/>
      <c r="T716" s="188"/>
      <c r="U716" s="189"/>
      <c r="V716" s="189"/>
      <c r="W716" s="189"/>
      <c r="X716" s="189"/>
      <c r="Y716" s="189"/>
      <c r="Z716" s="189"/>
      <c r="AA716" s="189"/>
      <c r="AB716" s="189"/>
      <c r="AC716" s="188"/>
      <c r="AD716" s="188"/>
      <c r="AE716" s="188"/>
    </row>
    <row r="717" spans="1:31">
      <c r="A717" s="325"/>
      <c r="B717" s="185"/>
      <c r="C717" s="185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7"/>
      <c r="T717" s="188"/>
      <c r="U717" s="189"/>
      <c r="V717" s="189"/>
      <c r="W717" s="189"/>
      <c r="X717" s="189"/>
      <c r="Y717" s="189"/>
      <c r="Z717" s="189"/>
      <c r="AA717" s="189"/>
      <c r="AB717" s="189"/>
      <c r="AC717" s="188"/>
      <c r="AD717" s="188"/>
      <c r="AE717" s="188"/>
    </row>
    <row r="718" spans="1:31">
      <c r="A718" s="325"/>
      <c r="B718" s="185"/>
      <c r="C718" s="185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7"/>
      <c r="T718" s="188"/>
      <c r="U718" s="189"/>
      <c r="V718" s="189"/>
      <c r="W718" s="189"/>
      <c r="X718" s="189"/>
      <c r="Y718" s="189"/>
      <c r="Z718" s="189"/>
      <c r="AA718" s="189"/>
      <c r="AB718" s="189"/>
      <c r="AC718" s="188"/>
      <c r="AD718" s="188"/>
      <c r="AE718" s="188"/>
    </row>
    <row r="719" spans="1:31">
      <c r="A719" s="325"/>
      <c r="B719" s="185"/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7"/>
      <c r="T719" s="188"/>
      <c r="U719" s="189"/>
      <c r="V719" s="189"/>
      <c r="W719" s="189"/>
      <c r="X719" s="189"/>
      <c r="Y719" s="189"/>
      <c r="Z719" s="189"/>
      <c r="AA719" s="189"/>
      <c r="AB719" s="189"/>
      <c r="AC719" s="188"/>
      <c r="AD719" s="188"/>
      <c r="AE719" s="188"/>
    </row>
    <row r="720" spans="1:31">
      <c r="A720" s="325"/>
      <c r="B720" s="185"/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7"/>
      <c r="T720" s="188"/>
      <c r="U720" s="189"/>
      <c r="V720" s="189"/>
      <c r="W720" s="189"/>
      <c r="X720" s="189"/>
      <c r="Y720" s="189"/>
      <c r="Z720" s="189"/>
      <c r="AA720" s="189"/>
      <c r="AB720" s="189"/>
      <c r="AC720" s="188"/>
      <c r="AD720" s="188"/>
      <c r="AE720" s="188"/>
    </row>
    <row r="721" spans="1:31">
      <c r="A721" s="325"/>
      <c r="B721" s="185"/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7"/>
      <c r="T721" s="188"/>
      <c r="U721" s="189"/>
      <c r="V721" s="189"/>
      <c r="W721" s="189"/>
      <c r="X721" s="189"/>
      <c r="Y721" s="189"/>
      <c r="Z721" s="189"/>
      <c r="AA721" s="189"/>
      <c r="AB721" s="189"/>
      <c r="AC721" s="188"/>
      <c r="AD721" s="188"/>
      <c r="AE721" s="188"/>
    </row>
    <row r="722" spans="1:31">
      <c r="A722" s="325"/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7"/>
      <c r="T722" s="188"/>
      <c r="U722" s="189"/>
      <c r="V722" s="189"/>
      <c r="W722" s="189"/>
      <c r="X722" s="189"/>
      <c r="Y722" s="189"/>
      <c r="Z722" s="189"/>
      <c r="AA722" s="189"/>
      <c r="AB722" s="189"/>
      <c r="AC722" s="188"/>
      <c r="AD722" s="188"/>
      <c r="AE722" s="188"/>
    </row>
    <row r="723" spans="1:31">
      <c r="A723" s="325"/>
      <c r="B723" s="185"/>
      <c r="C723" s="185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7"/>
      <c r="T723" s="188"/>
      <c r="U723" s="189"/>
      <c r="V723" s="189"/>
      <c r="W723" s="189"/>
      <c r="X723" s="189"/>
      <c r="Y723" s="189"/>
      <c r="Z723" s="189"/>
      <c r="AA723" s="189"/>
      <c r="AB723" s="189"/>
      <c r="AC723" s="188"/>
      <c r="AD723" s="188"/>
      <c r="AE723" s="188"/>
    </row>
    <row r="724" spans="1:31">
      <c r="A724" s="325"/>
      <c r="B724" s="185"/>
      <c r="C724" s="185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7"/>
      <c r="T724" s="188"/>
      <c r="U724" s="189"/>
      <c r="V724" s="189"/>
      <c r="W724" s="189"/>
      <c r="X724" s="189"/>
      <c r="Y724" s="189"/>
      <c r="Z724" s="189"/>
      <c r="AA724" s="189"/>
      <c r="AB724" s="189"/>
      <c r="AC724" s="188"/>
      <c r="AD724" s="188"/>
      <c r="AE724" s="188"/>
    </row>
    <row r="725" spans="1:31">
      <c r="A725" s="325"/>
      <c r="B725" s="185"/>
      <c r="C725" s="185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7"/>
      <c r="T725" s="188"/>
      <c r="U725" s="189"/>
      <c r="V725" s="189"/>
      <c r="W725" s="189"/>
      <c r="X725" s="189"/>
      <c r="Y725" s="189"/>
      <c r="Z725" s="189"/>
      <c r="AA725" s="189"/>
      <c r="AB725" s="189"/>
      <c r="AC725" s="188"/>
      <c r="AD725" s="188"/>
      <c r="AE725" s="188"/>
    </row>
    <row r="726" spans="1:31">
      <c r="A726" s="325"/>
      <c r="B726" s="185"/>
      <c r="C726" s="185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7"/>
      <c r="T726" s="188"/>
      <c r="U726" s="189"/>
      <c r="V726" s="189"/>
      <c r="W726" s="189"/>
      <c r="X726" s="189"/>
      <c r="Y726" s="189"/>
      <c r="Z726" s="189"/>
      <c r="AA726" s="189"/>
      <c r="AB726" s="189"/>
      <c r="AC726" s="188"/>
      <c r="AD726" s="188"/>
      <c r="AE726" s="188"/>
    </row>
    <row r="727" spans="1:31">
      <c r="A727" s="325"/>
      <c r="B727" s="185"/>
      <c r="C727" s="185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7"/>
      <c r="T727" s="188"/>
      <c r="U727" s="189"/>
      <c r="V727" s="189"/>
      <c r="W727" s="189"/>
      <c r="X727" s="189"/>
      <c r="Y727" s="189"/>
      <c r="Z727" s="189"/>
      <c r="AA727" s="189"/>
      <c r="AB727" s="189"/>
      <c r="AC727" s="188"/>
      <c r="AD727" s="188"/>
      <c r="AE727" s="188"/>
    </row>
    <row r="728" spans="1:31">
      <c r="A728" s="325"/>
      <c r="B728" s="185"/>
      <c r="C728" s="185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7"/>
      <c r="T728" s="188"/>
      <c r="U728" s="189"/>
      <c r="V728" s="189"/>
      <c r="W728" s="189"/>
      <c r="X728" s="189"/>
      <c r="Y728" s="189"/>
      <c r="Z728" s="189"/>
      <c r="AA728" s="189"/>
      <c r="AB728" s="189"/>
      <c r="AC728" s="188"/>
      <c r="AD728" s="188"/>
      <c r="AE728" s="188"/>
    </row>
    <row r="729" spans="1:31">
      <c r="A729" s="325"/>
      <c r="B729" s="185"/>
      <c r="C729" s="185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7"/>
      <c r="T729" s="188"/>
      <c r="U729" s="189"/>
      <c r="V729" s="189"/>
      <c r="W729" s="189"/>
      <c r="X729" s="189"/>
      <c r="Y729" s="189"/>
      <c r="Z729" s="189"/>
      <c r="AA729" s="189"/>
      <c r="AB729" s="189"/>
      <c r="AC729" s="188"/>
      <c r="AD729" s="188"/>
      <c r="AE729" s="188"/>
    </row>
    <row r="730" spans="1:31">
      <c r="A730" s="325"/>
      <c r="B730" s="185"/>
      <c r="C730" s="185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7"/>
      <c r="T730" s="188"/>
      <c r="U730" s="189"/>
      <c r="V730" s="189"/>
      <c r="W730" s="189"/>
      <c r="X730" s="189"/>
      <c r="Y730" s="189"/>
      <c r="Z730" s="189"/>
      <c r="AA730" s="189"/>
      <c r="AB730" s="189"/>
      <c r="AC730" s="188"/>
      <c r="AD730" s="188"/>
      <c r="AE730" s="188"/>
    </row>
    <row r="731" spans="1:31">
      <c r="A731" s="325"/>
      <c r="B731" s="185"/>
      <c r="C731" s="185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7"/>
      <c r="T731" s="188"/>
      <c r="U731" s="189"/>
      <c r="V731" s="189"/>
      <c r="W731" s="189"/>
      <c r="X731" s="189"/>
      <c r="Y731" s="189"/>
      <c r="Z731" s="189"/>
      <c r="AA731" s="189"/>
      <c r="AB731" s="189"/>
      <c r="AC731" s="188"/>
      <c r="AD731" s="188"/>
      <c r="AE731" s="188"/>
    </row>
    <row r="732" spans="1:31">
      <c r="A732" s="325"/>
      <c r="B732" s="185"/>
      <c r="C732" s="185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7"/>
      <c r="T732" s="188"/>
      <c r="U732" s="189"/>
      <c r="V732" s="189"/>
      <c r="W732" s="189"/>
      <c r="X732" s="189"/>
      <c r="Y732" s="189"/>
      <c r="Z732" s="189"/>
      <c r="AA732" s="189"/>
      <c r="AB732" s="189"/>
      <c r="AC732" s="188"/>
      <c r="AD732" s="188"/>
      <c r="AE732" s="188"/>
    </row>
    <row r="733" spans="1:31">
      <c r="A733" s="325"/>
      <c r="B733" s="185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7"/>
      <c r="T733" s="188"/>
      <c r="U733" s="189"/>
      <c r="V733" s="189"/>
      <c r="W733" s="189"/>
      <c r="X733" s="189"/>
      <c r="Y733" s="189"/>
      <c r="Z733" s="189"/>
      <c r="AA733" s="189"/>
      <c r="AB733" s="189"/>
      <c r="AC733" s="188"/>
      <c r="AD733" s="188"/>
      <c r="AE733" s="188"/>
    </row>
    <row r="734" spans="1:31">
      <c r="A734" s="325"/>
      <c r="B734" s="185"/>
      <c r="C734" s="185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7"/>
      <c r="T734" s="188"/>
      <c r="U734" s="189"/>
      <c r="V734" s="189"/>
      <c r="W734" s="189"/>
      <c r="X734" s="189"/>
      <c r="Y734" s="189"/>
      <c r="Z734" s="189"/>
      <c r="AA734" s="189"/>
      <c r="AB734" s="189"/>
      <c r="AC734" s="188"/>
      <c r="AD734" s="188"/>
      <c r="AE734" s="188"/>
    </row>
    <row r="735" spans="1:31">
      <c r="A735" s="325"/>
      <c r="B735" s="185"/>
      <c r="C735" s="185"/>
      <c r="D735" s="185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7"/>
      <c r="T735" s="188"/>
      <c r="U735" s="189"/>
      <c r="V735" s="189"/>
      <c r="W735" s="189"/>
      <c r="X735" s="189"/>
      <c r="Y735" s="189"/>
      <c r="Z735" s="189"/>
      <c r="AA735" s="189"/>
      <c r="AB735" s="189"/>
      <c r="AC735" s="188"/>
      <c r="AD735" s="188"/>
      <c r="AE735" s="188"/>
    </row>
    <row r="736" spans="1:31">
      <c r="A736" s="325"/>
      <c r="B736" s="185"/>
      <c r="C736" s="185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7"/>
      <c r="T736" s="188"/>
      <c r="U736" s="189"/>
      <c r="V736" s="189"/>
      <c r="W736" s="189"/>
      <c r="X736" s="189"/>
      <c r="Y736" s="189"/>
      <c r="Z736" s="189"/>
      <c r="AA736" s="189"/>
      <c r="AB736" s="189"/>
      <c r="AC736" s="188"/>
      <c r="AD736" s="188"/>
      <c r="AE736" s="188"/>
    </row>
    <row r="737" spans="1:31">
      <c r="A737" s="325"/>
      <c r="B737" s="185"/>
      <c r="C737" s="185"/>
      <c r="D737" s="185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7"/>
      <c r="T737" s="188"/>
      <c r="U737" s="189"/>
      <c r="V737" s="189"/>
      <c r="W737" s="189"/>
      <c r="X737" s="189"/>
      <c r="Y737" s="189"/>
      <c r="Z737" s="189"/>
      <c r="AA737" s="189"/>
      <c r="AB737" s="189"/>
      <c r="AC737" s="188"/>
      <c r="AD737" s="188"/>
      <c r="AE737" s="188"/>
    </row>
    <row r="738" spans="1:31">
      <c r="A738" s="325"/>
      <c r="B738" s="185"/>
      <c r="C738" s="185"/>
      <c r="D738" s="185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7"/>
      <c r="T738" s="188"/>
      <c r="U738" s="189"/>
      <c r="V738" s="189"/>
      <c r="W738" s="189"/>
      <c r="X738" s="189"/>
      <c r="Y738" s="189"/>
      <c r="Z738" s="189"/>
      <c r="AA738" s="189"/>
      <c r="AB738" s="189"/>
      <c r="AC738" s="188"/>
      <c r="AD738" s="188"/>
      <c r="AE738" s="188"/>
    </row>
    <row r="739" spans="1:31">
      <c r="A739" s="325"/>
      <c r="B739" s="185"/>
      <c r="C739" s="185"/>
      <c r="D739" s="185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7"/>
      <c r="T739" s="188"/>
      <c r="U739" s="189"/>
      <c r="V739" s="189"/>
      <c r="W739" s="189"/>
      <c r="X739" s="189"/>
      <c r="Y739" s="189"/>
      <c r="Z739" s="189"/>
      <c r="AA739" s="189"/>
      <c r="AB739" s="189"/>
      <c r="AC739" s="188"/>
      <c r="AD739" s="188"/>
      <c r="AE739" s="188"/>
    </row>
    <row r="740" spans="1:31">
      <c r="A740" s="325"/>
      <c r="B740" s="185"/>
      <c r="C740" s="185"/>
      <c r="D740" s="185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7"/>
      <c r="T740" s="188"/>
      <c r="U740" s="189"/>
      <c r="V740" s="189"/>
      <c r="W740" s="189"/>
      <c r="X740" s="189"/>
      <c r="Y740" s="189"/>
      <c r="Z740" s="189"/>
      <c r="AA740" s="189"/>
      <c r="AB740" s="189"/>
      <c r="AC740" s="188"/>
      <c r="AD740" s="188"/>
      <c r="AE740" s="188"/>
    </row>
    <row r="741" spans="1:31">
      <c r="A741" s="325"/>
      <c r="B741" s="185"/>
      <c r="C741" s="185"/>
      <c r="D741" s="185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7"/>
      <c r="T741" s="188"/>
      <c r="U741" s="189"/>
      <c r="V741" s="189"/>
      <c r="W741" s="189"/>
      <c r="X741" s="189"/>
      <c r="Y741" s="189"/>
      <c r="Z741" s="189"/>
      <c r="AA741" s="189"/>
      <c r="AB741" s="189"/>
      <c r="AC741" s="188"/>
      <c r="AD741" s="188"/>
      <c r="AE741" s="188"/>
    </row>
    <row r="742" spans="1:31">
      <c r="A742" s="325"/>
      <c r="B742" s="185"/>
      <c r="C742" s="185"/>
      <c r="D742" s="185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7"/>
      <c r="T742" s="188"/>
      <c r="U742" s="189"/>
      <c r="V742" s="189"/>
      <c r="W742" s="189"/>
      <c r="X742" s="189"/>
      <c r="Y742" s="189"/>
      <c r="Z742" s="189"/>
      <c r="AA742" s="189"/>
      <c r="AB742" s="189"/>
      <c r="AC742" s="188"/>
      <c r="AD742" s="188"/>
      <c r="AE742" s="188"/>
    </row>
    <row r="743" spans="1:31">
      <c r="A743" s="325"/>
      <c r="B743" s="185"/>
      <c r="C743" s="185"/>
      <c r="D743" s="185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7"/>
      <c r="T743" s="188"/>
      <c r="U743" s="189"/>
      <c r="V743" s="189"/>
      <c r="W743" s="189"/>
      <c r="X743" s="189"/>
      <c r="Y743" s="189"/>
      <c r="Z743" s="189"/>
      <c r="AA743" s="189"/>
      <c r="AB743" s="189"/>
      <c r="AC743" s="188"/>
      <c r="AD743" s="188"/>
      <c r="AE743" s="188"/>
    </row>
    <row r="744" spans="1:31">
      <c r="A744" s="325"/>
      <c r="B744" s="185"/>
      <c r="C744" s="185"/>
      <c r="D744" s="185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7"/>
      <c r="T744" s="188"/>
      <c r="U744" s="189"/>
      <c r="V744" s="189"/>
      <c r="W744" s="189"/>
      <c r="X744" s="189"/>
      <c r="Y744" s="189"/>
      <c r="Z744" s="189"/>
      <c r="AA744" s="189"/>
      <c r="AB744" s="189"/>
      <c r="AC744" s="188"/>
      <c r="AD744" s="188"/>
      <c r="AE744" s="188"/>
    </row>
    <row r="745" spans="1:31">
      <c r="A745" s="325"/>
      <c r="B745" s="185"/>
      <c r="C745" s="185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7"/>
      <c r="T745" s="188"/>
      <c r="U745" s="189"/>
      <c r="V745" s="189"/>
      <c r="W745" s="189"/>
      <c r="X745" s="189"/>
      <c r="Y745" s="189"/>
      <c r="Z745" s="189"/>
      <c r="AA745" s="189"/>
      <c r="AB745" s="189"/>
      <c r="AC745" s="188"/>
      <c r="AD745" s="188"/>
      <c r="AE745" s="188"/>
    </row>
    <row r="746" spans="1:31">
      <c r="A746" s="325"/>
      <c r="B746" s="185"/>
      <c r="C746" s="185"/>
      <c r="D746" s="185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7"/>
      <c r="T746" s="188"/>
      <c r="U746" s="189"/>
      <c r="V746" s="189"/>
      <c r="W746" s="189"/>
      <c r="X746" s="189"/>
      <c r="Y746" s="189"/>
      <c r="Z746" s="189"/>
      <c r="AA746" s="189"/>
      <c r="AB746" s="189"/>
      <c r="AC746" s="188"/>
      <c r="AD746" s="188"/>
      <c r="AE746" s="188"/>
    </row>
    <row r="747" spans="1:31">
      <c r="A747" s="325"/>
      <c r="B747" s="185"/>
      <c r="C747" s="185"/>
      <c r="D747" s="185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7"/>
      <c r="T747" s="188"/>
      <c r="U747" s="189"/>
      <c r="V747" s="189"/>
      <c r="W747" s="189"/>
      <c r="X747" s="189"/>
      <c r="Y747" s="189"/>
      <c r="Z747" s="189"/>
      <c r="AA747" s="189"/>
      <c r="AB747" s="189"/>
      <c r="AC747" s="188"/>
      <c r="AD747" s="188"/>
      <c r="AE747" s="188"/>
    </row>
    <row r="748" spans="1:31">
      <c r="A748" s="325"/>
      <c r="B748" s="185"/>
      <c r="C748" s="185"/>
      <c r="D748" s="185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7"/>
      <c r="T748" s="188"/>
      <c r="U748" s="189"/>
      <c r="V748" s="189"/>
      <c r="W748" s="189"/>
      <c r="X748" s="189"/>
      <c r="Y748" s="189"/>
      <c r="Z748" s="189"/>
      <c r="AA748" s="189"/>
      <c r="AB748" s="189"/>
      <c r="AC748" s="188"/>
      <c r="AD748" s="188"/>
      <c r="AE748" s="188"/>
    </row>
    <row r="749" spans="1:31">
      <c r="A749" s="325"/>
      <c r="B749" s="185"/>
      <c r="C749" s="185"/>
      <c r="D749" s="185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7"/>
      <c r="T749" s="188"/>
      <c r="U749" s="189"/>
      <c r="V749" s="189"/>
      <c r="W749" s="189"/>
      <c r="X749" s="189"/>
      <c r="Y749" s="189"/>
      <c r="Z749" s="189"/>
      <c r="AA749" s="189"/>
      <c r="AB749" s="189"/>
      <c r="AC749" s="188"/>
      <c r="AD749" s="188"/>
      <c r="AE749" s="188"/>
    </row>
    <row r="750" spans="1:31">
      <c r="A750" s="325"/>
      <c r="B750" s="185"/>
      <c r="C750" s="185"/>
      <c r="D750" s="185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7"/>
      <c r="T750" s="188"/>
      <c r="U750" s="189"/>
      <c r="V750" s="189"/>
      <c r="W750" s="189"/>
      <c r="X750" s="189"/>
      <c r="Y750" s="189"/>
      <c r="Z750" s="189"/>
      <c r="AA750" s="189"/>
      <c r="AB750" s="189"/>
      <c r="AC750" s="188"/>
      <c r="AD750" s="188"/>
      <c r="AE750" s="188"/>
    </row>
    <row r="751" spans="1:31">
      <c r="A751" s="325"/>
      <c r="B751" s="185"/>
      <c r="C751" s="185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7"/>
      <c r="T751" s="188"/>
      <c r="U751" s="189"/>
      <c r="V751" s="189"/>
      <c r="W751" s="189"/>
      <c r="X751" s="189"/>
      <c r="Y751" s="189"/>
      <c r="Z751" s="189"/>
      <c r="AA751" s="189"/>
      <c r="AB751" s="189"/>
      <c r="AC751" s="188"/>
      <c r="AD751" s="188"/>
      <c r="AE751" s="188"/>
    </row>
    <row r="752" spans="1:31">
      <c r="A752" s="325"/>
      <c r="B752" s="185"/>
      <c r="C752" s="185"/>
      <c r="D752" s="185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7"/>
      <c r="T752" s="188"/>
      <c r="U752" s="189"/>
      <c r="V752" s="189"/>
      <c r="W752" s="189"/>
      <c r="X752" s="189"/>
      <c r="Y752" s="189"/>
      <c r="Z752" s="189"/>
      <c r="AA752" s="189"/>
      <c r="AB752" s="189"/>
      <c r="AC752" s="188"/>
      <c r="AD752" s="188"/>
      <c r="AE752" s="188"/>
    </row>
    <row r="753" spans="1:31">
      <c r="A753" s="325"/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7"/>
      <c r="T753" s="188"/>
      <c r="U753" s="189"/>
      <c r="V753" s="189"/>
      <c r="W753" s="189"/>
      <c r="X753" s="189"/>
      <c r="Y753" s="189"/>
      <c r="Z753" s="189"/>
      <c r="AA753" s="189"/>
      <c r="AB753" s="189"/>
      <c r="AC753" s="188"/>
      <c r="AD753" s="188"/>
      <c r="AE753" s="188"/>
    </row>
    <row r="754" spans="1:31">
      <c r="A754" s="325"/>
      <c r="B754" s="185"/>
      <c r="C754" s="185"/>
      <c r="D754" s="185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7"/>
      <c r="T754" s="188"/>
      <c r="U754" s="189"/>
      <c r="V754" s="189"/>
      <c r="W754" s="189"/>
      <c r="X754" s="189"/>
      <c r="Y754" s="189"/>
      <c r="Z754" s="189"/>
      <c r="AA754" s="189"/>
      <c r="AB754" s="189"/>
      <c r="AC754" s="188"/>
      <c r="AD754" s="188"/>
      <c r="AE754" s="188"/>
    </row>
    <row r="755" spans="1:31">
      <c r="A755" s="325"/>
      <c r="B755" s="185"/>
      <c r="C755" s="185"/>
      <c r="D755" s="185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7"/>
      <c r="T755" s="188"/>
      <c r="U755" s="189"/>
      <c r="V755" s="189"/>
      <c r="W755" s="189"/>
      <c r="X755" s="189"/>
      <c r="Y755" s="189"/>
      <c r="Z755" s="189"/>
      <c r="AA755" s="189"/>
      <c r="AB755" s="189"/>
      <c r="AC755" s="188"/>
      <c r="AD755" s="188"/>
      <c r="AE755" s="188"/>
    </row>
    <row r="756" spans="1:31">
      <c r="A756" s="325"/>
      <c r="B756" s="185"/>
      <c r="C756" s="185"/>
      <c r="D756" s="185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7"/>
      <c r="T756" s="188"/>
      <c r="U756" s="189"/>
      <c r="V756" s="189"/>
      <c r="W756" s="189"/>
      <c r="X756" s="189"/>
      <c r="Y756" s="189"/>
      <c r="Z756" s="189"/>
      <c r="AA756" s="189"/>
      <c r="AB756" s="189"/>
      <c r="AC756" s="188"/>
      <c r="AD756" s="188"/>
      <c r="AE756" s="188"/>
    </row>
    <row r="757" spans="1:31">
      <c r="A757" s="325"/>
      <c r="B757" s="185"/>
      <c r="C757" s="185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7"/>
      <c r="T757" s="188"/>
      <c r="U757" s="189"/>
      <c r="V757" s="189"/>
      <c r="W757" s="189"/>
      <c r="X757" s="189"/>
      <c r="Y757" s="189"/>
      <c r="Z757" s="189"/>
      <c r="AA757" s="189"/>
      <c r="AB757" s="189"/>
      <c r="AC757" s="188"/>
      <c r="AD757" s="188"/>
      <c r="AE757" s="188"/>
    </row>
    <row r="758" spans="1:31">
      <c r="A758" s="325"/>
      <c r="B758" s="185"/>
      <c r="C758" s="185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7"/>
      <c r="T758" s="188"/>
      <c r="U758" s="189"/>
      <c r="V758" s="189"/>
      <c r="W758" s="189"/>
      <c r="X758" s="189"/>
      <c r="Y758" s="189"/>
      <c r="Z758" s="189"/>
      <c r="AA758" s="189"/>
      <c r="AB758" s="189"/>
      <c r="AC758" s="188"/>
      <c r="AD758" s="188"/>
      <c r="AE758" s="188"/>
    </row>
    <row r="759" spans="1:31">
      <c r="A759" s="325"/>
      <c r="B759" s="185"/>
      <c r="C759" s="185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7"/>
      <c r="T759" s="188"/>
      <c r="U759" s="189"/>
      <c r="V759" s="189"/>
      <c r="W759" s="189"/>
      <c r="X759" s="189"/>
      <c r="Y759" s="189"/>
      <c r="Z759" s="189"/>
      <c r="AA759" s="189"/>
      <c r="AB759" s="189"/>
      <c r="AC759" s="188"/>
      <c r="AD759" s="188"/>
      <c r="AE759" s="188"/>
    </row>
    <row r="760" spans="1:31">
      <c r="A760" s="325"/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7"/>
      <c r="T760" s="188"/>
      <c r="U760" s="189"/>
      <c r="V760" s="189"/>
      <c r="W760" s="189"/>
      <c r="X760" s="189"/>
      <c r="Y760" s="189"/>
      <c r="Z760" s="189"/>
      <c r="AA760" s="189"/>
      <c r="AB760" s="189"/>
      <c r="AC760" s="188"/>
      <c r="AD760" s="188"/>
      <c r="AE760" s="188"/>
    </row>
    <row r="761" spans="1:31">
      <c r="A761" s="325"/>
      <c r="B761" s="185"/>
      <c r="C761" s="185"/>
      <c r="D761" s="185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7"/>
      <c r="T761" s="188"/>
      <c r="U761" s="189"/>
      <c r="V761" s="189"/>
      <c r="W761" s="189"/>
      <c r="X761" s="189"/>
      <c r="Y761" s="189"/>
      <c r="Z761" s="189"/>
      <c r="AA761" s="189"/>
      <c r="AB761" s="189"/>
      <c r="AC761" s="188"/>
      <c r="AD761" s="188"/>
      <c r="AE761" s="188"/>
    </row>
    <row r="762" spans="1:31">
      <c r="A762" s="325"/>
      <c r="B762" s="185"/>
      <c r="C762" s="185"/>
      <c r="D762" s="185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7"/>
      <c r="T762" s="188"/>
      <c r="U762" s="189"/>
      <c r="V762" s="189"/>
      <c r="W762" s="189"/>
      <c r="X762" s="189"/>
      <c r="Y762" s="189"/>
      <c r="Z762" s="189"/>
      <c r="AA762" s="189"/>
      <c r="AB762" s="189"/>
      <c r="AC762" s="188"/>
      <c r="AD762" s="188"/>
      <c r="AE762" s="188"/>
    </row>
    <row r="763" spans="1:31">
      <c r="A763" s="325"/>
      <c r="B763" s="185"/>
      <c r="C763" s="185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7"/>
      <c r="T763" s="188"/>
      <c r="U763" s="189"/>
      <c r="V763" s="189"/>
      <c r="W763" s="189"/>
      <c r="X763" s="189"/>
      <c r="Y763" s="189"/>
      <c r="Z763" s="189"/>
      <c r="AA763" s="189"/>
      <c r="AB763" s="189"/>
      <c r="AC763" s="188"/>
      <c r="AD763" s="188"/>
      <c r="AE763" s="188"/>
    </row>
    <row r="764" spans="1:31">
      <c r="A764" s="325"/>
      <c r="B764" s="185"/>
      <c r="C764" s="185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7"/>
      <c r="T764" s="188"/>
      <c r="U764" s="189"/>
      <c r="V764" s="189"/>
      <c r="W764" s="189"/>
      <c r="X764" s="189"/>
      <c r="Y764" s="189"/>
      <c r="Z764" s="189"/>
      <c r="AA764" s="189"/>
      <c r="AB764" s="189"/>
      <c r="AC764" s="188"/>
      <c r="AD764" s="188"/>
      <c r="AE764" s="188"/>
    </row>
    <row r="765" spans="1:31">
      <c r="A765" s="325"/>
      <c r="B765" s="185"/>
      <c r="C765" s="185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7"/>
      <c r="T765" s="188"/>
      <c r="U765" s="189"/>
      <c r="V765" s="189"/>
      <c r="W765" s="189"/>
      <c r="X765" s="189"/>
      <c r="Y765" s="189"/>
      <c r="Z765" s="189"/>
      <c r="AA765" s="189"/>
      <c r="AB765" s="189"/>
      <c r="AC765" s="188"/>
      <c r="AD765" s="188"/>
      <c r="AE765" s="188"/>
    </row>
    <row r="766" spans="1:31">
      <c r="A766" s="325"/>
      <c r="B766" s="185"/>
      <c r="C766" s="185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7"/>
      <c r="T766" s="188"/>
      <c r="U766" s="189"/>
      <c r="V766" s="189"/>
      <c r="W766" s="189"/>
      <c r="X766" s="189"/>
      <c r="Y766" s="189"/>
      <c r="Z766" s="189"/>
      <c r="AA766" s="189"/>
      <c r="AB766" s="189"/>
      <c r="AC766" s="188"/>
      <c r="AD766" s="188"/>
      <c r="AE766" s="188"/>
    </row>
    <row r="767" spans="1:31">
      <c r="A767" s="325"/>
      <c r="B767" s="185"/>
      <c r="C767" s="185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7"/>
      <c r="T767" s="188"/>
      <c r="U767" s="189"/>
      <c r="V767" s="189"/>
      <c r="W767" s="189"/>
      <c r="X767" s="189"/>
      <c r="Y767" s="189"/>
      <c r="Z767" s="189"/>
      <c r="AA767" s="189"/>
      <c r="AB767" s="189"/>
      <c r="AC767" s="188"/>
      <c r="AD767" s="188"/>
      <c r="AE767" s="188"/>
    </row>
    <row r="768" spans="1:31">
      <c r="A768" s="325"/>
      <c r="B768" s="185"/>
      <c r="C768" s="185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7"/>
      <c r="T768" s="188"/>
      <c r="U768" s="189"/>
      <c r="V768" s="189"/>
      <c r="W768" s="189"/>
      <c r="X768" s="189"/>
      <c r="Y768" s="189"/>
      <c r="Z768" s="189"/>
      <c r="AA768" s="189"/>
      <c r="AB768" s="189"/>
      <c r="AC768" s="188"/>
      <c r="AD768" s="188"/>
      <c r="AE768" s="188"/>
    </row>
    <row r="769" spans="1:31">
      <c r="A769" s="325"/>
      <c r="B769" s="185"/>
      <c r="C769" s="185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7"/>
      <c r="T769" s="188"/>
      <c r="U769" s="189"/>
      <c r="V769" s="189"/>
      <c r="W769" s="189"/>
      <c r="X769" s="189"/>
      <c r="Y769" s="189"/>
      <c r="Z769" s="189"/>
      <c r="AA769" s="189"/>
      <c r="AB769" s="189"/>
      <c r="AC769" s="188"/>
      <c r="AD769" s="188"/>
      <c r="AE769" s="188"/>
    </row>
    <row r="770" spans="1:31">
      <c r="A770" s="325"/>
      <c r="B770" s="185"/>
      <c r="C770" s="185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7"/>
      <c r="T770" s="188"/>
      <c r="U770" s="189"/>
      <c r="V770" s="189"/>
      <c r="W770" s="189"/>
      <c r="X770" s="189"/>
      <c r="Y770" s="189"/>
      <c r="Z770" s="189"/>
      <c r="AA770" s="189"/>
      <c r="AB770" s="189"/>
      <c r="AC770" s="188"/>
      <c r="AD770" s="188"/>
      <c r="AE770" s="188"/>
    </row>
    <row r="771" spans="1:31">
      <c r="A771" s="325"/>
      <c r="B771" s="185"/>
      <c r="C771" s="185"/>
      <c r="D771" s="185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7"/>
      <c r="T771" s="188"/>
      <c r="U771" s="189"/>
      <c r="V771" s="189"/>
      <c r="W771" s="189"/>
      <c r="X771" s="189"/>
      <c r="Y771" s="189"/>
      <c r="Z771" s="189"/>
      <c r="AA771" s="189"/>
      <c r="AB771" s="189"/>
      <c r="AC771" s="188"/>
      <c r="AD771" s="188"/>
      <c r="AE771" s="188"/>
    </row>
    <row r="772" spans="1:31">
      <c r="A772" s="325"/>
      <c r="B772" s="185"/>
      <c r="C772" s="185"/>
      <c r="D772" s="185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7"/>
      <c r="T772" s="188"/>
      <c r="U772" s="189"/>
      <c r="V772" s="189"/>
      <c r="W772" s="189"/>
      <c r="X772" s="189"/>
      <c r="Y772" s="189"/>
      <c r="Z772" s="189"/>
      <c r="AA772" s="189"/>
      <c r="AB772" s="189"/>
      <c r="AC772" s="188"/>
      <c r="AD772" s="188"/>
      <c r="AE772" s="188"/>
    </row>
    <row r="773" spans="1:31">
      <c r="A773" s="325"/>
      <c r="B773" s="185"/>
      <c r="C773" s="185"/>
      <c r="D773" s="185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7"/>
      <c r="T773" s="188"/>
      <c r="U773" s="189"/>
      <c r="V773" s="189"/>
      <c r="W773" s="189"/>
      <c r="X773" s="189"/>
      <c r="Y773" s="189"/>
      <c r="Z773" s="189"/>
      <c r="AA773" s="189"/>
      <c r="AB773" s="189"/>
      <c r="AC773" s="188"/>
      <c r="AD773" s="188"/>
      <c r="AE773" s="188"/>
    </row>
    <row r="774" spans="1:31">
      <c r="A774" s="325"/>
      <c r="B774" s="185"/>
      <c r="C774" s="185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7"/>
      <c r="T774" s="188"/>
      <c r="U774" s="189"/>
      <c r="V774" s="189"/>
      <c r="W774" s="189"/>
      <c r="X774" s="189"/>
      <c r="Y774" s="189"/>
      <c r="Z774" s="189"/>
      <c r="AA774" s="189"/>
      <c r="AB774" s="189"/>
      <c r="AC774" s="188"/>
      <c r="AD774" s="188"/>
      <c r="AE774" s="188"/>
    </row>
    <row r="775" spans="1:31">
      <c r="A775" s="325"/>
      <c r="B775" s="185"/>
      <c r="C775" s="185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7"/>
      <c r="T775" s="188"/>
      <c r="U775" s="189"/>
      <c r="V775" s="189"/>
      <c r="W775" s="189"/>
      <c r="X775" s="189"/>
      <c r="Y775" s="189"/>
      <c r="Z775" s="189"/>
      <c r="AA775" s="189"/>
      <c r="AB775" s="189"/>
      <c r="AC775" s="188"/>
      <c r="AD775" s="188"/>
      <c r="AE775" s="188"/>
    </row>
    <row r="776" spans="1:31">
      <c r="A776" s="325"/>
      <c r="B776" s="185"/>
      <c r="C776" s="185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7"/>
      <c r="T776" s="188"/>
      <c r="U776" s="189"/>
      <c r="V776" s="189"/>
      <c r="W776" s="189"/>
      <c r="X776" s="189"/>
      <c r="Y776" s="189"/>
      <c r="Z776" s="189"/>
      <c r="AA776" s="189"/>
      <c r="AB776" s="189"/>
      <c r="AC776" s="188"/>
      <c r="AD776" s="188"/>
      <c r="AE776" s="188"/>
    </row>
    <row r="777" spans="1:31">
      <c r="A777" s="325"/>
      <c r="B777" s="185"/>
      <c r="C777" s="185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7"/>
      <c r="T777" s="188"/>
      <c r="U777" s="189"/>
      <c r="V777" s="189"/>
      <c r="W777" s="189"/>
      <c r="X777" s="189"/>
      <c r="Y777" s="189"/>
      <c r="Z777" s="189"/>
      <c r="AA777" s="189"/>
      <c r="AB777" s="189"/>
      <c r="AC777" s="188"/>
      <c r="AD777" s="188"/>
      <c r="AE777" s="188"/>
    </row>
    <row r="778" spans="1:31">
      <c r="A778" s="325"/>
      <c r="B778" s="185"/>
      <c r="C778" s="185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7"/>
      <c r="T778" s="188"/>
      <c r="U778" s="189"/>
      <c r="V778" s="189"/>
      <c r="W778" s="189"/>
      <c r="X778" s="189"/>
      <c r="Y778" s="189"/>
      <c r="Z778" s="189"/>
      <c r="AA778" s="189"/>
      <c r="AB778" s="189"/>
      <c r="AC778" s="188"/>
      <c r="AD778" s="188"/>
      <c r="AE778" s="188"/>
    </row>
    <row r="779" spans="1:31">
      <c r="A779" s="325"/>
      <c r="B779" s="185"/>
      <c r="C779" s="185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7"/>
      <c r="T779" s="188"/>
      <c r="U779" s="189"/>
      <c r="V779" s="189"/>
      <c r="W779" s="189"/>
      <c r="X779" s="189"/>
      <c r="Y779" s="189"/>
      <c r="Z779" s="189"/>
      <c r="AA779" s="189"/>
      <c r="AB779" s="189"/>
      <c r="AC779" s="188"/>
      <c r="AD779" s="188"/>
      <c r="AE779" s="188"/>
    </row>
    <row r="780" spans="1:31">
      <c r="A780" s="325"/>
      <c r="B780" s="185"/>
      <c r="C780" s="185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7"/>
      <c r="T780" s="188"/>
      <c r="U780" s="189"/>
      <c r="V780" s="189"/>
      <c r="W780" s="189"/>
      <c r="X780" s="189"/>
      <c r="Y780" s="189"/>
      <c r="Z780" s="189"/>
      <c r="AA780" s="189"/>
      <c r="AB780" s="189"/>
      <c r="AC780" s="188"/>
      <c r="AD780" s="188"/>
      <c r="AE780" s="188"/>
    </row>
    <row r="781" spans="1:31">
      <c r="A781" s="325"/>
      <c r="B781" s="185"/>
      <c r="C781" s="185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7"/>
      <c r="T781" s="188"/>
      <c r="U781" s="189"/>
      <c r="V781" s="189"/>
      <c r="W781" s="189"/>
      <c r="X781" s="189"/>
      <c r="Y781" s="189"/>
      <c r="Z781" s="189"/>
      <c r="AA781" s="189"/>
      <c r="AB781" s="189"/>
      <c r="AC781" s="188"/>
      <c r="AD781" s="188"/>
      <c r="AE781" s="188"/>
    </row>
    <row r="782" spans="1:31">
      <c r="A782" s="325"/>
      <c r="B782" s="185"/>
      <c r="C782" s="185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7"/>
      <c r="T782" s="188"/>
      <c r="U782" s="189"/>
      <c r="V782" s="189"/>
      <c r="W782" s="189"/>
      <c r="X782" s="189"/>
      <c r="Y782" s="189"/>
      <c r="Z782" s="189"/>
      <c r="AA782" s="189"/>
      <c r="AB782" s="189"/>
      <c r="AC782" s="188"/>
      <c r="AD782" s="188"/>
      <c r="AE782" s="188"/>
    </row>
    <row r="783" spans="1:31">
      <c r="A783" s="325"/>
      <c r="B783" s="185"/>
      <c r="C783" s="185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7"/>
      <c r="T783" s="188"/>
      <c r="U783" s="189"/>
      <c r="V783" s="189"/>
      <c r="W783" s="189"/>
      <c r="X783" s="189"/>
      <c r="Y783" s="189"/>
      <c r="Z783" s="189"/>
      <c r="AA783" s="189"/>
      <c r="AB783" s="189"/>
      <c r="AC783" s="188"/>
      <c r="AD783" s="188"/>
      <c r="AE783" s="188"/>
    </row>
    <row r="784" spans="1:31">
      <c r="A784" s="325"/>
      <c r="B784" s="185"/>
      <c r="C784" s="185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7"/>
      <c r="T784" s="188"/>
      <c r="U784" s="189"/>
      <c r="V784" s="189"/>
      <c r="W784" s="189"/>
      <c r="X784" s="189"/>
      <c r="Y784" s="189"/>
      <c r="Z784" s="189"/>
      <c r="AA784" s="189"/>
      <c r="AB784" s="189"/>
      <c r="AC784" s="188"/>
      <c r="AD784" s="188"/>
      <c r="AE784" s="188"/>
    </row>
    <row r="785" spans="1:31">
      <c r="A785" s="325"/>
      <c r="B785" s="185"/>
      <c r="C785" s="185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7"/>
      <c r="T785" s="188"/>
      <c r="U785" s="189"/>
      <c r="V785" s="189"/>
      <c r="W785" s="189"/>
      <c r="X785" s="189"/>
      <c r="Y785" s="189"/>
      <c r="Z785" s="189"/>
      <c r="AA785" s="189"/>
      <c r="AB785" s="189"/>
      <c r="AC785" s="188"/>
      <c r="AD785" s="188"/>
      <c r="AE785" s="188"/>
    </row>
    <row r="786" spans="1:31">
      <c r="A786" s="325"/>
      <c r="B786" s="185"/>
      <c r="C786" s="185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7"/>
      <c r="T786" s="188"/>
      <c r="U786" s="189"/>
      <c r="V786" s="189"/>
      <c r="W786" s="189"/>
      <c r="X786" s="189"/>
      <c r="Y786" s="189"/>
      <c r="Z786" s="189"/>
      <c r="AA786" s="189"/>
      <c r="AB786" s="189"/>
      <c r="AC786" s="188"/>
      <c r="AD786" s="188"/>
      <c r="AE786" s="188"/>
    </row>
    <row r="787" spans="1:31">
      <c r="A787" s="325"/>
      <c r="B787" s="185"/>
      <c r="C787" s="185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7"/>
      <c r="T787" s="188"/>
      <c r="U787" s="189"/>
      <c r="V787" s="189"/>
      <c r="W787" s="189"/>
      <c r="X787" s="189"/>
      <c r="Y787" s="189"/>
      <c r="Z787" s="189"/>
      <c r="AA787" s="189"/>
      <c r="AB787" s="189"/>
      <c r="AC787" s="188"/>
      <c r="AD787" s="188"/>
      <c r="AE787" s="188"/>
    </row>
    <row r="788" spans="1:31">
      <c r="A788" s="325"/>
      <c r="B788" s="185"/>
      <c r="C788" s="185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7"/>
      <c r="T788" s="188"/>
      <c r="U788" s="189"/>
      <c r="V788" s="189"/>
      <c r="W788" s="189"/>
      <c r="X788" s="189"/>
      <c r="Y788" s="189"/>
      <c r="Z788" s="189"/>
      <c r="AA788" s="189"/>
      <c r="AB788" s="189"/>
      <c r="AC788" s="188"/>
      <c r="AD788" s="188"/>
      <c r="AE788" s="188"/>
    </row>
    <row r="789" spans="1:31">
      <c r="A789" s="325"/>
      <c r="B789" s="185"/>
      <c r="C789" s="185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7"/>
      <c r="T789" s="188"/>
      <c r="U789" s="189"/>
      <c r="V789" s="189"/>
      <c r="W789" s="189"/>
      <c r="X789" s="189"/>
      <c r="Y789" s="189"/>
      <c r="Z789" s="189"/>
      <c r="AA789" s="189"/>
      <c r="AB789" s="189"/>
      <c r="AC789" s="188"/>
      <c r="AD789" s="188"/>
      <c r="AE789" s="188"/>
    </row>
    <row r="790" spans="1:31">
      <c r="A790" s="325"/>
      <c r="B790" s="185"/>
      <c r="C790" s="185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7"/>
      <c r="T790" s="188"/>
      <c r="U790" s="189"/>
      <c r="V790" s="189"/>
      <c r="W790" s="189"/>
      <c r="X790" s="189"/>
      <c r="Y790" s="189"/>
      <c r="Z790" s="189"/>
      <c r="AA790" s="189"/>
      <c r="AB790" s="189"/>
      <c r="AC790" s="188"/>
      <c r="AD790" s="188"/>
      <c r="AE790" s="188"/>
    </row>
    <row r="791" spans="1:31">
      <c r="A791" s="325"/>
      <c r="B791" s="185"/>
      <c r="C791" s="185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7"/>
      <c r="T791" s="188"/>
      <c r="U791" s="189"/>
      <c r="V791" s="189"/>
      <c r="W791" s="189"/>
      <c r="X791" s="189"/>
      <c r="Y791" s="189"/>
      <c r="Z791" s="189"/>
      <c r="AA791" s="189"/>
      <c r="AB791" s="189"/>
      <c r="AC791" s="188"/>
      <c r="AD791" s="188"/>
      <c r="AE791" s="188"/>
    </row>
    <row r="792" spans="1:31">
      <c r="A792" s="325"/>
      <c r="B792" s="185"/>
      <c r="C792" s="185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7"/>
      <c r="T792" s="188"/>
      <c r="U792" s="189"/>
      <c r="V792" s="189"/>
      <c r="W792" s="189"/>
      <c r="X792" s="189"/>
      <c r="Y792" s="189"/>
      <c r="Z792" s="189"/>
      <c r="AA792" s="189"/>
      <c r="AB792" s="189"/>
      <c r="AC792" s="188"/>
      <c r="AD792" s="188"/>
      <c r="AE792" s="188"/>
    </row>
    <row r="793" spans="1:31">
      <c r="A793" s="325"/>
      <c r="B793" s="185"/>
      <c r="C793" s="185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7"/>
      <c r="T793" s="188"/>
      <c r="U793" s="189"/>
      <c r="V793" s="189"/>
      <c r="W793" s="189"/>
      <c r="X793" s="189"/>
      <c r="Y793" s="189"/>
      <c r="Z793" s="189"/>
      <c r="AA793" s="189"/>
      <c r="AB793" s="189"/>
      <c r="AC793" s="188"/>
      <c r="AD793" s="188"/>
      <c r="AE793" s="188"/>
    </row>
    <row r="794" spans="1:31">
      <c r="A794" s="325"/>
      <c r="B794" s="185"/>
      <c r="C794" s="185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7"/>
      <c r="T794" s="188"/>
      <c r="U794" s="189"/>
      <c r="V794" s="189"/>
      <c r="W794" s="189"/>
      <c r="X794" s="189"/>
      <c r="Y794" s="189"/>
      <c r="Z794" s="189"/>
      <c r="AA794" s="189"/>
      <c r="AB794" s="189"/>
      <c r="AC794" s="188"/>
      <c r="AD794" s="188"/>
      <c r="AE794" s="188"/>
    </row>
    <row r="795" spans="1:31">
      <c r="A795" s="325"/>
      <c r="B795" s="185"/>
      <c r="C795" s="185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7"/>
      <c r="T795" s="188"/>
      <c r="U795" s="189"/>
      <c r="V795" s="189"/>
      <c r="W795" s="189"/>
      <c r="X795" s="189"/>
      <c r="Y795" s="189"/>
      <c r="Z795" s="189"/>
      <c r="AA795" s="189"/>
      <c r="AB795" s="189"/>
      <c r="AC795" s="188"/>
      <c r="AD795" s="188"/>
      <c r="AE795" s="188"/>
    </row>
    <row r="796" spans="1:31">
      <c r="A796" s="325"/>
      <c r="B796" s="185"/>
      <c r="C796" s="185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7"/>
      <c r="T796" s="188"/>
      <c r="U796" s="189"/>
      <c r="V796" s="189"/>
      <c r="W796" s="189"/>
      <c r="X796" s="189"/>
      <c r="Y796" s="189"/>
      <c r="Z796" s="189"/>
      <c r="AA796" s="189"/>
      <c r="AB796" s="189"/>
      <c r="AC796" s="188"/>
      <c r="AD796" s="188"/>
      <c r="AE796" s="188"/>
    </row>
    <row r="797" spans="1:31">
      <c r="A797" s="325"/>
      <c r="B797" s="185"/>
      <c r="C797" s="185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7"/>
      <c r="T797" s="188"/>
      <c r="U797" s="189"/>
      <c r="V797" s="189"/>
      <c r="W797" s="189"/>
      <c r="X797" s="189"/>
      <c r="Y797" s="189"/>
      <c r="Z797" s="189"/>
      <c r="AA797" s="189"/>
      <c r="AB797" s="189"/>
      <c r="AC797" s="188"/>
      <c r="AD797" s="188"/>
      <c r="AE797" s="188"/>
    </row>
    <row r="798" spans="1:31">
      <c r="A798" s="325"/>
      <c r="B798" s="185"/>
      <c r="C798" s="185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7"/>
      <c r="T798" s="188"/>
      <c r="U798" s="189"/>
      <c r="V798" s="189"/>
      <c r="W798" s="189"/>
      <c r="X798" s="189"/>
      <c r="Y798" s="189"/>
      <c r="Z798" s="189"/>
      <c r="AA798" s="189"/>
      <c r="AB798" s="189"/>
      <c r="AC798" s="188"/>
      <c r="AD798" s="188"/>
      <c r="AE798" s="188"/>
    </row>
    <row r="799" spans="1:31">
      <c r="A799" s="325"/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7"/>
      <c r="T799" s="188"/>
      <c r="U799" s="189"/>
      <c r="V799" s="189"/>
      <c r="W799" s="189"/>
      <c r="X799" s="189"/>
      <c r="Y799" s="189"/>
      <c r="Z799" s="189"/>
      <c r="AA799" s="189"/>
      <c r="AB799" s="189"/>
      <c r="AC799" s="188"/>
      <c r="AD799" s="188"/>
      <c r="AE799" s="188"/>
    </row>
    <row r="800" spans="1:31">
      <c r="A800" s="325"/>
      <c r="B800" s="185"/>
      <c r="C800" s="185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7"/>
      <c r="T800" s="188"/>
      <c r="U800" s="189"/>
      <c r="V800" s="189"/>
      <c r="W800" s="189"/>
      <c r="X800" s="189"/>
      <c r="Y800" s="189"/>
      <c r="Z800" s="189"/>
      <c r="AA800" s="189"/>
      <c r="AB800" s="189"/>
      <c r="AC800" s="188"/>
      <c r="AD800" s="188"/>
      <c r="AE800" s="188"/>
    </row>
    <row r="801" spans="1:31">
      <c r="A801" s="325"/>
      <c r="B801" s="185"/>
      <c r="C801" s="185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7"/>
      <c r="T801" s="188"/>
      <c r="U801" s="189"/>
      <c r="V801" s="189"/>
      <c r="W801" s="189"/>
      <c r="X801" s="189"/>
      <c r="Y801" s="189"/>
      <c r="Z801" s="189"/>
      <c r="AA801" s="189"/>
      <c r="AB801" s="189"/>
      <c r="AC801" s="188"/>
      <c r="AD801" s="188"/>
      <c r="AE801" s="188"/>
    </row>
    <row r="802" spans="1:31">
      <c r="A802" s="325"/>
      <c r="B802" s="185"/>
      <c r="C802" s="185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7"/>
      <c r="T802" s="188"/>
      <c r="U802" s="189"/>
      <c r="V802" s="189"/>
      <c r="W802" s="189"/>
      <c r="X802" s="189"/>
      <c r="Y802" s="189"/>
      <c r="Z802" s="189"/>
      <c r="AA802" s="189"/>
      <c r="AB802" s="189"/>
      <c r="AC802" s="188"/>
      <c r="AD802" s="188"/>
      <c r="AE802" s="188"/>
    </row>
    <row r="803" spans="1:31">
      <c r="A803" s="325"/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7"/>
      <c r="T803" s="188"/>
      <c r="U803" s="189"/>
      <c r="V803" s="189"/>
      <c r="W803" s="189"/>
      <c r="X803" s="189"/>
      <c r="Y803" s="189"/>
      <c r="Z803" s="189"/>
      <c r="AA803" s="189"/>
      <c r="AB803" s="189"/>
      <c r="AC803" s="188"/>
      <c r="AD803" s="188"/>
      <c r="AE803" s="188"/>
    </row>
    <row r="804" spans="1:31">
      <c r="A804" s="325"/>
      <c r="B804" s="185"/>
      <c r="C804" s="185"/>
      <c r="D804" s="185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7"/>
      <c r="T804" s="188"/>
      <c r="U804" s="189"/>
      <c r="V804" s="189"/>
      <c r="W804" s="189"/>
      <c r="X804" s="189"/>
      <c r="Y804" s="189"/>
      <c r="Z804" s="189"/>
      <c r="AA804" s="189"/>
      <c r="AB804" s="189"/>
      <c r="AC804" s="188"/>
      <c r="AD804" s="188"/>
      <c r="AE804" s="188"/>
    </row>
    <row r="805" spans="1:31">
      <c r="A805" s="325"/>
      <c r="B805" s="185"/>
      <c r="C805" s="185"/>
      <c r="D805" s="185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7"/>
      <c r="T805" s="188"/>
      <c r="U805" s="189"/>
      <c r="V805" s="189"/>
      <c r="W805" s="189"/>
      <c r="X805" s="189"/>
      <c r="Y805" s="189"/>
      <c r="Z805" s="189"/>
      <c r="AA805" s="189"/>
      <c r="AB805" s="189"/>
      <c r="AC805" s="188"/>
      <c r="AD805" s="188"/>
      <c r="AE805" s="188"/>
    </row>
    <row r="806" spans="1:31">
      <c r="A806" s="325"/>
      <c r="B806" s="185"/>
      <c r="C806" s="185"/>
      <c r="D806" s="185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7"/>
      <c r="T806" s="188"/>
      <c r="U806" s="189"/>
      <c r="V806" s="189"/>
      <c r="W806" s="189"/>
      <c r="X806" s="189"/>
      <c r="Y806" s="189"/>
      <c r="Z806" s="189"/>
      <c r="AA806" s="189"/>
      <c r="AB806" s="189"/>
      <c r="AC806" s="188"/>
      <c r="AD806" s="188"/>
      <c r="AE806" s="188"/>
    </row>
    <row r="807" spans="1:31">
      <c r="A807" s="325"/>
      <c r="B807" s="185"/>
      <c r="C807" s="185"/>
      <c r="D807" s="185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7"/>
      <c r="T807" s="188"/>
      <c r="U807" s="189"/>
      <c r="V807" s="189"/>
      <c r="W807" s="189"/>
      <c r="X807" s="189"/>
      <c r="Y807" s="189"/>
      <c r="Z807" s="189"/>
      <c r="AA807" s="189"/>
      <c r="AB807" s="189"/>
      <c r="AC807" s="188"/>
      <c r="AD807" s="188"/>
      <c r="AE807" s="188"/>
    </row>
    <row r="808" spans="1:31">
      <c r="A808" s="325"/>
      <c r="B808" s="185"/>
      <c r="C808" s="185"/>
      <c r="D808" s="185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7"/>
      <c r="T808" s="188"/>
      <c r="U808" s="189"/>
      <c r="V808" s="189"/>
      <c r="W808" s="189"/>
      <c r="X808" s="189"/>
      <c r="Y808" s="189"/>
      <c r="Z808" s="189"/>
      <c r="AA808" s="189"/>
      <c r="AB808" s="189"/>
      <c r="AC808" s="188"/>
      <c r="AD808" s="188"/>
      <c r="AE808" s="188"/>
    </row>
    <row r="809" spans="1:31">
      <c r="A809" s="325"/>
      <c r="B809" s="185"/>
      <c r="C809" s="185"/>
      <c r="D809" s="185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7"/>
      <c r="T809" s="188"/>
      <c r="U809" s="189"/>
      <c r="V809" s="189"/>
      <c r="W809" s="189"/>
      <c r="X809" s="189"/>
      <c r="Y809" s="189"/>
      <c r="Z809" s="189"/>
      <c r="AA809" s="189"/>
      <c r="AB809" s="189"/>
      <c r="AC809" s="188"/>
      <c r="AD809" s="188"/>
      <c r="AE809" s="188"/>
    </row>
    <row r="810" spans="1:31">
      <c r="A810" s="325"/>
      <c r="B810" s="185"/>
      <c r="C810" s="185"/>
      <c r="D810" s="185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7"/>
      <c r="T810" s="188"/>
      <c r="U810" s="189"/>
      <c r="V810" s="189"/>
      <c r="W810" s="189"/>
      <c r="X810" s="189"/>
      <c r="Y810" s="189"/>
      <c r="Z810" s="189"/>
      <c r="AA810" s="189"/>
      <c r="AB810" s="189"/>
      <c r="AC810" s="188"/>
      <c r="AD810" s="188"/>
      <c r="AE810" s="188"/>
    </row>
    <row r="811" spans="1:31">
      <c r="A811" s="325"/>
      <c r="B811" s="185"/>
      <c r="C811" s="185"/>
      <c r="D811" s="185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7"/>
      <c r="T811" s="188"/>
      <c r="U811" s="189"/>
      <c r="V811" s="189"/>
      <c r="W811" s="189"/>
      <c r="X811" s="189"/>
      <c r="Y811" s="189"/>
      <c r="Z811" s="189"/>
      <c r="AA811" s="189"/>
      <c r="AB811" s="189"/>
      <c r="AC811" s="188"/>
      <c r="AD811" s="188"/>
      <c r="AE811" s="188"/>
    </row>
    <row r="812" spans="1:31">
      <c r="A812" s="325"/>
      <c r="B812" s="185"/>
      <c r="C812" s="185"/>
      <c r="D812" s="185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7"/>
      <c r="T812" s="188"/>
      <c r="U812" s="189"/>
      <c r="V812" s="189"/>
      <c r="W812" s="189"/>
      <c r="X812" s="189"/>
      <c r="Y812" s="189"/>
      <c r="Z812" s="189"/>
      <c r="AA812" s="189"/>
      <c r="AB812" s="189"/>
      <c r="AC812" s="188"/>
      <c r="AD812" s="188"/>
      <c r="AE812" s="188"/>
    </row>
    <row r="813" spans="1:31">
      <c r="A813" s="325"/>
      <c r="B813" s="185"/>
      <c r="C813" s="185"/>
      <c r="D813" s="185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7"/>
      <c r="T813" s="188"/>
      <c r="U813" s="189"/>
      <c r="V813" s="189"/>
      <c r="W813" s="189"/>
      <c r="X813" s="189"/>
      <c r="Y813" s="189"/>
      <c r="Z813" s="189"/>
      <c r="AA813" s="189"/>
      <c r="AB813" s="189"/>
      <c r="AC813" s="188"/>
      <c r="AD813" s="188"/>
      <c r="AE813" s="188"/>
    </row>
    <row r="814" spans="1:31">
      <c r="A814" s="325"/>
      <c r="B814" s="185"/>
      <c r="C814" s="185"/>
      <c r="D814" s="185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7"/>
      <c r="T814" s="188"/>
      <c r="U814" s="189"/>
      <c r="V814" s="189"/>
      <c r="W814" s="189"/>
      <c r="X814" s="189"/>
      <c r="Y814" s="189"/>
      <c r="Z814" s="189"/>
      <c r="AA814" s="189"/>
      <c r="AB814" s="189"/>
      <c r="AC814" s="188"/>
      <c r="AD814" s="188"/>
      <c r="AE814" s="188"/>
    </row>
    <row r="815" spans="1:31">
      <c r="A815" s="325"/>
      <c r="B815" s="185"/>
      <c r="C815" s="185"/>
      <c r="D815" s="185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7"/>
      <c r="T815" s="188"/>
      <c r="U815" s="189"/>
      <c r="V815" s="189"/>
      <c r="W815" s="189"/>
      <c r="X815" s="189"/>
      <c r="Y815" s="189"/>
      <c r="Z815" s="189"/>
      <c r="AA815" s="189"/>
      <c r="AB815" s="189"/>
      <c r="AC815" s="188"/>
      <c r="AD815" s="188"/>
      <c r="AE815" s="188"/>
    </row>
    <row r="816" spans="1:31">
      <c r="A816" s="325"/>
      <c r="B816" s="185"/>
      <c r="C816" s="185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7"/>
      <c r="T816" s="188"/>
      <c r="U816" s="189"/>
      <c r="V816" s="189"/>
      <c r="W816" s="189"/>
      <c r="X816" s="189"/>
      <c r="Y816" s="189"/>
      <c r="Z816" s="189"/>
      <c r="AA816" s="189"/>
      <c r="AB816" s="189"/>
      <c r="AC816" s="188"/>
      <c r="AD816" s="188"/>
      <c r="AE816" s="188"/>
    </row>
    <row r="817" spans="1:31">
      <c r="A817" s="325"/>
      <c r="B817" s="185"/>
      <c r="C817" s="185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7"/>
      <c r="T817" s="188"/>
      <c r="U817" s="189"/>
      <c r="V817" s="189"/>
      <c r="W817" s="189"/>
      <c r="X817" s="189"/>
      <c r="Y817" s="189"/>
      <c r="Z817" s="189"/>
      <c r="AA817" s="189"/>
      <c r="AB817" s="189"/>
      <c r="AC817" s="188"/>
      <c r="AD817" s="188"/>
      <c r="AE817" s="188"/>
    </row>
    <row r="818" spans="1:31">
      <c r="A818" s="325"/>
      <c r="B818" s="185"/>
      <c r="C818" s="185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7"/>
      <c r="T818" s="188"/>
      <c r="U818" s="189"/>
      <c r="V818" s="189"/>
      <c r="W818" s="189"/>
      <c r="X818" s="189"/>
      <c r="Y818" s="189"/>
      <c r="Z818" s="189"/>
      <c r="AA818" s="189"/>
      <c r="AB818" s="189"/>
      <c r="AC818" s="188"/>
      <c r="AD818" s="188"/>
      <c r="AE818" s="188"/>
    </row>
    <row r="819" spans="1:31">
      <c r="A819" s="325"/>
      <c r="B819" s="185"/>
      <c r="C819" s="185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7"/>
      <c r="T819" s="188"/>
      <c r="U819" s="189"/>
      <c r="V819" s="189"/>
      <c r="W819" s="189"/>
      <c r="X819" s="189"/>
      <c r="Y819" s="189"/>
      <c r="Z819" s="189"/>
      <c r="AA819" s="189"/>
      <c r="AB819" s="189"/>
      <c r="AC819" s="188"/>
      <c r="AD819" s="188"/>
      <c r="AE819" s="188"/>
    </row>
    <row r="820" spans="1:31">
      <c r="A820" s="325"/>
      <c r="B820" s="185"/>
      <c r="C820" s="185"/>
      <c r="D820" s="185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7"/>
      <c r="T820" s="188"/>
      <c r="U820" s="189"/>
      <c r="V820" s="189"/>
      <c r="W820" s="189"/>
      <c r="X820" s="189"/>
      <c r="Y820" s="189"/>
      <c r="Z820" s="189"/>
      <c r="AA820" s="189"/>
      <c r="AB820" s="189"/>
      <c r="AC820" s="188"/>
      <c r="AD820" s="188"/>
      <c r="AE820" s="188"/>
    </row>
    <row r="821" spans="1:31">
      <c r="A821" s="325"/>
      <c r="B821" s="185"/>
      <c r="C821" s="185"/>
      <c r="D821" s="185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7"/>
      <c r="T821" s="188"/>
      <c r="U821" s="189"/>
      <c r="V821" s="189"/>
      <c r="W821" s="189"/>
      <c r="X821" s="189"/>
      <c r="Y821" s="189"/>
      <c r="Z821" s="189"/>
      <c r="AA821" s="189"/>
      <c r="AB821" s="189"/>
      <c r="AC821" s="188"/>
      <c r="AD821" s="188"/>
      <c r="AE821" s="188"/>
    </row>
    <row r="822" spans="1:31">
      <c r="A822" s="325"/>
      <c r="B822" s="185"/>
      <c r="C822" s="185"/>
      <c r="D822" s="185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7"/>
      <c r="T822" s="188"/>
      <c r="U822" s="189"/>
      <c r="V822" s="189"/>
      <c r="W822" s="189"/>
      <c r="X822" s="189"/>
      <c r="Y822" s="189"/>
      <c r="Z822" s="189"/>
      <c r="AA822" s="189"/>
      <c r="AB822" s="189"/>
      <c r="AC822" s="188"/>
      <c r="AD822" s="188"/>
      <c r="AE822" s="188"/>
    </row>
    <row r="823" spans="1:31">
      <c r="A823" s="325"/>
      <c r="B823" s="185"/>
      <c r="C823" s="185"/>
      <c r="D823" s="185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7"/>
      <c r="T823" s="188"/>
      <c r="U823" s="189"/>
      <c r="V823" s="189"/>
      <c r="W823" s="189"/>
      <c r="X823" s="189"/>
      <c r="Y823" s="189"/>
      <c r="Z823" s="189"/>
      <c r="AA823" s="189"/>
      <c r="AB823" s="189"/>
      <c r="AC823" s="188"/>
      <c r="AD823" s="188"/>
      <c r="AE823" s="188"/>
    </row>
    <row r="824" spans="1:31">
      <c r="A824" s="325"/>
      <c r="B824" s="185"/>
      <c r="C824" s="185"/>
      <c r="D824" s="185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7"/>
      <c r="T824" s="188"/>
      <c r="U824" s="189"/>
      <c r="V824" s="189"/>
      <c r="W824" s="189"/>
      <c r="X824" s="189"/>
      <c r="Y824" s="189"/>
      <c r="Z824" s="189"/>
      <c r="AA824" s="189"/>
      <c r="AB824" s="189"/>
      <c r="AC824" s="188"/>
      <c r="AD824" s="188"/>
      <c r="AE824" s="188"/>
    </row>
    <row r="825" spans="1:31">
      <c r="A825" s="325"/>
      <c r="B825" s="185"/>
      <c r="C825" s="185"/>
      <c r="D825" s="185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7"/>
      <c r="T825" s="188"/>
      <c r="U825" s="189"/>
      <c r="V825" s="189"/>
      <c r="W825" s="189"/>
      <c r="X825" s="189"/>
      <c r="Y825" s="189"/>
      <c r="Z825" s="189"/>
      <c r="AA825" s="189"/>
      <c r="AB825" s="189"/>
      <c r="AC825" s="188"/>
      <c r="AD825" s="188"/>
      <c r="AE825" s="188"/>
    </row>
    <row r="826" spans="1:31">
      <c r="A826" s="325"/>
      <c r="B826" s="185"/>
      <c r="C826" s="185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7"/>
      <c r="T826" s="188"/>
      <c r="U826" s="189"/>
      <c r="V826" s="189"/>
      <c r="W826" s="189"/>
      <c r="X826" s="189"/>
      <c r="Y826" s="189"/>
      <c r="Z826" s="189"/>
      <c r="AA826" s="189"/>
      <c r="AB826" s="189"/>
      <c r="AC826" s="188"/>
      <c r="AD826" s="188"/>
      <c r="AE826" s="188"/>
    </row>
    <row r="827" spans="1:31">
      <c r="A827" s="325"/>
      <c r="B827" s="185"/>
      <c r="C827" s="185"/>
      <c r="D827" s="185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7"/>
      <c r="T827" s="188"/>
      <c r="U827" s="189"/>
      <c r="V827" s="189"/>
      <c r="W827" s="189"/>
      <c r="X827" s="189"/>
      <c r="Y827" s="189"/>
      <c r="Z827" s="189"/>
      <c r="AA827" s="189"/>
      <c r="AB827" s="189"/>
      <c r="AC827" s="188"/>
      <c r="AD827" s="188"/>
      <c r="AE827" s="188"/>
    </row>
    <row r="828" spans="1:31">
      <c r="A828" s="325"/>
      <c r="B828" s="185"/>
      <c r="C828" s="185"/>
      <c r="D828" s="185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7"/>
      <c r="T828" s="188"/>
      <c r="U828" s="189"/>
      <c r="V828" s="189"/>
      <c r="W828" s="189"/>
      <c r="X828" s="189"/>
      <c r="Y828" s="189"/>
      <c r="Z828" s="189"/>
      <c r="AA828" s="189"/>
      <c r="AB828" s="189"/>
      <c r="AC828" s="188"/>
      <c r="AD828" s="188"/>
      <c r="AE828" s="188"/>
    </row>
    <row r="829" spans="1:31">
      <c r="A829" s="325"/>
      <c r="B829" s="185"/>
      <c r="C829" s="185"/>
      <c r="D829" s="185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7"/>
      <c r="T829" s="188"/>
      <c r="U829" s="189"/>
      <c r="V829" s="189"/>
      <c r="W829" s="189"/>
      <c r="X829" s="189"/>
      <c r="Y829" s="189"/>
      <c r="Z829" s="189"/>
      <c r="AA829" s="189"/>
      <c r="AB829" s="189"/>
      <c r="AC829" s="188"/>
      <c r="AD829" s="188"/>
      <c r="AE829" s="188"/>
    </row>
    <row r="830" spans="1:31">
      <c r="A830" s="325"/>
      <c r="B830" s="185"/>
      <c r="C830" s="185"/>
      <c r="D830" s="185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7"/>
      <c r="T830" s="188"/>
      <c r="U830" s="189"/>
      <c r="V830" s="189"/>
      <c r="W830" s="189"/>
      <c r="X830" s="189"/>
      <c r="Y830" s="189"/>
      <c r="Z830" s="189"/>
      <c r="AA830" s="189"/>
      <c r="AB830" s="189"/>
      <c r="AC830" s="188"/>
      <c r="AD830" s="188"/>
      <c r="AE830" s="188"/>
    </row>
    <row r="831" spans="1:31">
      <c r="A831" s="325"/>
      <c r="B831" s="185"/>
      <c r="C831" s="185"/>
      <c r="D831" s="185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7"/>
      <c r="T831" s="188"/>
      <c r="U831" s="189"/>
      <c r="V831" s="189"/>
      <c r="W831" s="189"/>
      <c r="X831" s="189"/>
      <c r="Y831" s="189"/>
      <c r="Z831" s="189"/>
      <c r="AA831" s="189"/>
      <c r="AB831" s="189"/>
      <c r="AC831" s="188"/>
      <c r="AD831" s="188"/>
      <c r="AE831" s="188"/>
    </row>
    <row r="832" spans="1:31">
      <c r="A832" s="325"/>
      <c r="B832" s="185"/>
      <c r="C832" s="185"/>
      <c r="D832" s="185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7"/>
      <c r="T832" s="188"/>
      <c r="U832" s="189"/>
      <c r="V832" s="189"/>
      <c r="W832" s="189"/>
      <c r="X832" s="189"/>
      <c r="Y832" s="189"/>
      <c r="Z832" s="189"/>
      <c r="AA832" s="189"/>
      <c r="AB832" s="189"/>
      <c r="AC832" s="188"/>
      <c r="AD832" s="188"/>
      <c r="AE832" s="188"/>
    </row>
  </sheetData>
  <mergeCells count="2">
    <mergeCell ref="B10:B11"/>
    <mergeCell ref="D10:D11"/>
  </mergeCells>
  <printOptions horizontalCentered="1"/>
  <pageMargins left="0" right="0" top="1" bottom="0.5" header="0.3" footer="0.17"/>
  <pageSetup scale="30" orientation="landscape" r:id="rId1"/>
  <headerFooter differentFirst="1" scaleWithDoc="0" alignWithMargins="0">
    <oddFooter>&amp;LCascade Natural Gas&amp;C&amp;"Times New Roman,Bold"&amp;P of &amp;N&amp;R2018 Rate of Return Report</oddFooter>
  </headerFooter>
  <rowBreaks count="1" manualBreakCount="1">
    <brk id="619" max="29" man="1"/>
  </rowBreaks>
  <colBreaks count="1" manualBreakCount="1">
    <brk id="19" min="1" max="6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99F0A6-F419-474E-BAF7-34C942FEC5AF}"/>
</file>

<file path=customXml/itemProps2.xml><?xml version="1.0" encoding="utf-8"?>
<ds:datastoreItem xmlns:ds="http://schemas.openxmlformats.org/officeDocument/2006/customXml" ds:itemID="{D63502CC-5C03-4C12-A4BF-FDAC35F54493}"/>
</file>

<file path=customXml/itemProps3.xml><?xml version="1.0" encoding="utf-8"?>
<ds:datastoreItem xmlns:ds="http://schemas.openxmlformats.org/officeDocument/2006/customXml" ds:itemID="{74493E0E-1B2C-4619-8226-375EC516DB32}"/>
</file>

<file path=customXml/itemProps4.xml><?xml version="1.0" encoding="utf-8"?>
<ds:datastoreItem xmlns:ds="http://schemas.openxmlformats.org/officeDocument/2006/customXml" ds:itemID="{92B42C27-AB3A-48F2-B57F-BC7708EA52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Promo Adv Adj</vt:lpstr>
      <vt:lpstr> Working Capital (AMA)</vt:lpstr>
      <vt:lpstr>' Working Capital (AMA)'!Print_Area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