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1.02 Deferred Debits&amp;Credits\"/>
    </mc:Choice>
  </mc:AlternateContent>
  <bookViews>
    <workbookView xWindow="120" yWindow="45" windowWidth="11340" windowHeight="8580" firstSheet="1" activeTab="1"/>
  </bookViews>
  <sheets>
    <sheet name="Acerno_Cache_XXXXX" sheetId="25" state="veryHidden" r:id="rId1"/>
    <sheet name="E-DDC-11" sheetId="24" r:id="rId2"/>
    <sheet name="E-DDC-12" sheetId="22" r:id="rId3"/>
  </sheets>
  <definedNames>
    <definedName name="_xlnm.Print_Area" localSheetId="2">'E-DDC-12'!$A$1:$I$145</definedName>
    <definedName name="_xlnm.Print_Titles" localSheetId="2">'E-DDC-12'!$1:$4</definedName>
  </definedNames>
  <calcPr calcId="152511"/>
</workbook>
</file>

<file path=xl/calcChain.xml><?xml version="1.0" encoding="utf-8"?>
<calcChain xmlns="http://schemas.openxmlformats.org/spreadsheetml/2006/main">
  <c r="F19" i="24" l="1"/>
  <c r="C141" i="22"/>
  <c r="D15" i="24"/>
  <c r="D13" i="24"/>
  <c r="D17" i="24"/>
  <c r="D18" i="24"/>
  <c r="D19" i="24"/>
  <c r="D20" i="24"/>
  <c r="D21" i="24"/>
  <c r="D22" i="24"/>
  <c r="D23" i="24"/>
  <c r="D24" i="24"/>
  <c r="D25" i="24"/>
  <c r="D26" i="24"/>
  <c r="D16" i="24"/>
  <c r="D28" i="24"/>
  <c r="B19" i="24"/>
  <c r="B20" i="24" s="1"/>
  <c r="B21" i="24" s="1"/>
  <c r="B22" i="24" s="1"/>
  <c r="B23" i="24" s="1"/>
  <c r="B24" i="24" s="1"/>
  <c r="B25" i="24" s="1"/>
  <c r="B26" i="24" s="1"/>
  <c r="D11" i="24"/>
  <c r="D10" i="24"/>
  <c r="C144" i="22"/>
  <c r="G106" i="22" l="1"/>
  <c r="H106" i="22"/>
  <c r="G118" i="22" l="1"/>
  <c r="G119" i="22"/>
  <c r="G120" i="22"/>
  <c r="G121" i="22"/>
  <c r="G122" i="22"/>
  <c r="G123" i="22"/>
  <c r="G124" i="22"/>
  <c r="G125" i="22"/>
  <c r="G126" i="22"/>
  <c r="G127" i="22"/>
  <c r="G128" i="22"/>
  <c r="G129" i="22"/>
  <c r="G130" i="22"/>
  <c r="G131" i="22"/>
  <c r="G132" i="22"/>
  <c r="G133" i="22"/>
  <c r="G134" i="22"/>
  <c r="G135" i="22"/>
  <c r="G136" i="22"/>
  <c r="G137" i="22"/>
  <c r="G138" i="22"/>
  <c r="G139" i="22"/>
  <c r="G140" i="22"/>
  <c r="G107" i="22"/>
  <c r="G108" i="22"/>
  <c r="G109" i="22"/>
  <c r="G110" i="22"/>
  <c r="G111" i="22"/>
  <c r="G112" i="22"/>
  <c r="G113" i="22"/>
  <c r="G114" i="22"/>
  <c r="G115" i="22"/>
  <c r="G116" i="22"/>
  <c r="G117" i="22"/>
  <c r="B17" i="24" l="1"/>
  <c r="B18" i="24" s="1"/>
  <c r="D8" i="22" l="1"/>
  <c r="G8" i="22"/>
  <c r="H8" i="22" s="1"/>
  <c r="C10" i="22"/>
  <c r="C13" i="22"/>
  <c r="G13" i="22" s="1"/>
  <c r="H13" i="22" s="1"/>
  <c r="C16" i="22"/>
  <c r="G16" i="22" s="1"/>
  <c r="H16" i="22" s="1"/>
  <c r="C19" i="22"/>
  <c r="G19" i="22" s="1"/>
  <c r="H19" i="22" s="1"/>
  <c r="C9" i="22"/>
  <c r="D9" i="22" s="1"/>
  <c r="E9" i="22" s="1"/>
  <c r="C15" i="22"/>
  <c r="D15" i="22" s="1"/>
  <c r="F7" i="22"/>
  <c r="C14" i="22"/>
  <c r="G14" i="22"/>
  <c r="H14" i="22" s="1"/>
  <c r="C12" i="22"/>
  <c r="C18" i="22"/>
  <c r="D18" i="22" s="1"/>
  <c r="C11" i="22"/>
  <c r="D11" i="22" s="1"/>
  <c r="C17" i="22"/>
  <c r="G17" i="22" s="1"/>
  <c r="H17" i="22" s="1"/>
  <c r="G9" i="22"/>
  <c r="H9" i="22" s="1"/>
  <c r="D19" i="22"/>
  <c r="D16" i="22"/>
  <c r="D14" i="22"/>
  <c r="D13" i="22" l="1"/>
  <c r="G11" i="22"/>
  <c r="H11" i="22" s="1"/>
  <c r="G18" i="22"/>
  <c r="H18" i="22" s="1"/>
  <c r="G15" i="22"/>
  <c r="H15" i="22" s="1"/>
  <c r="D17" i="22"/>
  <c r="G12" i="22"/>
  <c r="H12" i="22" s="1"/>
  <c r="D12" i="22"/>
  <c r="B8" i="22"/>
  <c r="F8" i="22" s="1"/>
  <c r="I7" i="22"/>
  <c r="G10" i="22"/>
  <c r="H10" i="22" s="1"/>
  <c r="D10" i="22"/>
  <c r="E10" i="22" l="1"/>
  <c r="E11" i="22" s="1"/>
  <c r="E12" i="22" s="1"/>
  <c r="E13" i="22" s="1"/>
  <c r="E14" i="22" s="1"/>
  <c r="E15" i="22" s="1"/>
  <c r="E16" i="22" s="1"/>
  <c r="E17" i="22" s="1"/>
  <c r="E18" i="22" s="1"/>
  <c r="E19" i="22" s="1"/>
  <c r="I8" i="22"/>
  <c r="B9" i="22"/>
  <c r="F9" i="22" s="1"/>
  <c r="B10" i="22" l="1"/>
  <c r="F10" i="22" s="1"/>
  <c r="I9" i="22"/>
  <c r="B11" i="22" l="1"/>
  <c r="F11" i="22" s="1"/>
  <c r="I10" i="22"/>
  <c r="I11" i="22" l="1"/>
  <c r="I12" i="22" s="1"/>
  <c r="I13" i="22" s="1"/>
  <c r="I14" i="22" s="1"/>
  <c r="I15" i="22" s="1"/>
  <c r="I16" i="22" s="1"/>
  <c r="I17" i="22" s="1"/>
  <c r="I18" i="22" s="1"/>
  <c r="I19" i="22" s="1"/>
  <c r="B12" i="22"/>
  <c r="F12" i="22" s="1"/>
  <c r="B13" i="22" s="1"/>
  <c r="F13" i="22" s="1"/>
  <c r="B14" i="22" s="1"/>
  <c r="F14" i="22" s="1"/>
  <c r="B15" i="22" s="1"/>
  <c r="F15" i="22" s="1"/>
  <c r="B16" i="22" s="1"/>
  <c r="F16" i="22" s="1"/>
  <c r="B17" i="22" s="1"/>
  <c r="F17" i="22" s="1"/>
  <c r="B18" i="22" s="1"/>
  <c r="F18" i="22" s="1"/>
  <c r="B19" i="22" s="1"/>
  <c r="F19" i="22" s="1"/>
  <c r="B20" i="22" s="1"/>
  <c r="C24" i="22" l="1"/>
  <c r="C28" i="22"/>
  <c r="C32" i="22"/>
  <c r="C36" i="22"/>
  <c r="C40" i="22"/>
  <c r="C44" i="22"/>
  <c r="C48" i="22"/>
  <c r="C52" i="22"/>
  <c r="C56" i="22"/>
  <c r="C60" i="22"/>
  <c r="C64" i="22"/>
  <c r="C68" i="22"/>
  <c r="C72" i="22"/>
  <c r="C76" i="22"/>
  <c r="C80" i="22"/>
  <c r="C84" i="22"/>
  <c r="C88" i="22"/>
  <c r="C92" i="22"/>
  <c r="C96" i="22"/>
  <c r="C100" i="22"/>
  <c r="C104" i="22"/>
  <c r="C109" i="22"/>
  <c r="C113" i="22"/>
  <c r="C117" i="22"/>
  <c r="C121" i="22"/>
  <c r="C125" i="22"/>
  <c r="C129" i="22"/>
  <c r="C133" i="22"/>
  <c r="C137" i="22"/>
  <c r="C20" i="22"/>
  <c r="C23" i="22"/>
  <c r="C27" i="22"/>
  <c r="C31" i="22"/>
  <c r="C35" i="22"/>
  <c r="C39" i="22"/>
  <c r="C43" i="22"/>
  <c r="C47" i="22"/>
  <c r="C51" i="22"/>
  <c r="C55" i="22"/>
  <c r="C59" i="22"/>
  <c r="C63" i="22"/>
  <c r="C67" i="22"/>
  <c r="C71" i="22"/>
  <c r="C75" i="22"/>
  <c r="C79" i="22"/>
  <c r="C83" i="22"/>
  <c r="C87" i="22"/>
  <c r="C91" i="22"/>
  <c r="C95" i="22"/>
  <c r="C99" i="22"/>
  <c r="C103" i="22"/>
  <c r="C108" i="22"/>
  <c r="C112" i="22"/>
  <c r="C116" i="22"/>
  <c r="C120" i="22"/>
  <c r="C124" i="22"/>
  <c r="C128" i="22"/>
  <c r="C132" i="22"/>
  <c r="C136" i="22"/>
  <c r="C140" i="22"/>
  <c r="C22" i="22"/>
  <c r="C30" i="22"/>
  <c r="C38" i="22"/>
  <c r="C46" i="22"/>
  <c r="C54" i="22"/>
  <c r="C62" i="22"/>
  <c r="C70" i="22"/>
  <c r="C78" i="22"/>
  <c r="C86" i="22"/>
  <c r="C94" i="22"/>
  <c r="C102" i="22"/>
  <c r="C111" i="22"/>
  <c r="C119" i="22"/>
  <c r="C127" i="22"/>
  <c r="C135" i="22"/>
  <c r="C21" i="22"/>
  <c r="C29" i="22"/>
  <c r="C37" i="22"/>
  <c r="C45" i="22"/>
  <c r="C53" i="22"/>
  <c r="C61" i="22"/>
  <c r="C69" i="22"/>
  <c r="C77" i="22"/>
  <c r="C85" i="22"/>
  <c r="C93" i="22"/>
  <c r="C101" i="22"/>
  <c r="C110" i="22"/>
  <c r="C118" i="22"/>
  <c r="C126" i="22"/>
  <c r="C134" i="22"/>
  <c r="C26" i="22"/>
  <c r="C34" i="22"/>
  <c r="C42" i="22"/>
  <c r="C50" i="22"/>
  <c r="C58" i="22"/>
  <c r="C66" i="22"/>
  <c r="C74" i="22"/>
  <c r="C82" i="22"/>
  <c r="C90" i="22"/>
  <c r="C98" i="22"/>
  <c r="C107" i="22"/>
  <c r="C115" i="22"/>
  <c r="C123" i="22"/>
  <c r="C131" i="22"/>
  <c r="C139" i="22"/>
  <c r="C25" i="22"/>
  <c r="C33" i="22"/>
  <c r="C41" i="22"/>
  <c r="C49" i="22"/>
  <c r="C57" i="22"/>
  <c r="C65" i="22"/>
  <c r="C73" i="22"/>
  <c r="C81" i="22"/>
  <c r="C89" i="22"/>
  <c r="C97" i="22"/>
  <c r="C106" i="22"/>
  <c r="C114" i="22"/>
  <c r="C122" i="22"/>
  <c r="C130" i="22"/>
  <c r="C138" i="22"/>
  <c r="D138" i="22" l="1"/>
  <c r="H138" i="22"/>
  <c r="H122" i="22"/>
  <c r="D122" i="22"/>
  <c r="D106" i="22"/>
  <c r="G89" i="22"/>
  <c r="H89" i="22" s="1"/>
  <c r="D89" i="22"/>
  <c r="D73" i="22"/>
  <c r="G73" i="22"/>
  <c r="H73" i="22" s="1"/>
  <c r="G57" i="22"/>
  <c r="H57" i="22" s="1"/>
  <c r="D57" i="22"/>
  <c r="G41" i="22"/>
  <c r="H41" i="22" s="1"/>
  <c r="D41" i="22"/>
  <c r="G25" i="22"/>
  <c r="H25" i="22" s="1"/>
  <c r="D25" i="22"/>
  <c r="D131" i="22"/>
  <c r="H131" i="22"/>
  <c r="H115" i="22"/>
  <c r="D115" i="22"/>
  <c r="G98" i="22"/>
  <c r="H98" i="22" s="1"/>
  <c r="D98" i="22"/>
  <c r="D82" i="22"/>
  <c r="G82" i="22"/>
  <c r="H82" i="22" s="1"/>
  <c r="G66" i="22"/>
  <c r="H66" i="22" s="1"/>
  <c r="D66" i="22"/>
  <c r="G50" i="22"/>
  <c r="H50" i="22" s="1"/>
  <c r="D50" i="22"/>
  <c r="D34" i="22"/>
  <c r="G34" i="22"/>
  <c r="H34" i="22" s="1"/>
  <c r="H134" i="22"/>
  <c r="D134" i="22"/>
  <c r="H118" i="22"/>
  <c r="D118" i="22"/>
  <c r="D101" i="22"/>
  <c r="G101" i="22"/>
  <c r="H101" i="22" s="1"/>
  <c r="G85" i="22"/>
  <c r="H85" i="22" s="1"/>
  <c r="D85" i="22"/>
  <c r="G69" i="22"/>
  <c r="H69" i="22" s="1"/>
  <c r="D69" i="22"/>
  <c r="D53" i="22"/>
  <c r="G53" i="22"/>
  <c r="H53" i="22" s="1"/>
  <c r="D37" i="22"/>
  <c r="G37" i="22"/>
  <c r="H37" i="22" s="1"/>
  <c r="G21" i="22"/>
  <c r="H21" i="22" s="1"/>
  <c r="D21" i="22"/>
  <c r="D127" i="22"/>
  <c r="H127" i="22"/>
  <c r="H111" i="22"/>
  <c r="D111" i="22"/>
  <c r="G94" i="22"/>
  <c r="H94" i="22" s="1"/>
  <c r="D94" i="22"/>
  <c r="G78" i="22"/>
  <c r="H78" i="22" s="1"/>
  <c r="D78" i="22"/>
  <c r="D62" i="22"/>
  <c r="G62" i="22"/>
  <c r="H62" i="22" s="1"/>
  <c r="G46" i="22"/>
  <c r="H46" i="22" s="1"/>
  <c r="D46" i="22"/>
  <c r="G30" i="22"/>
  <c r="H30" i="22" s="1"/>
  <c r="D30" i="22"/>
  <c r="H136" i="22"/>
  <c r="D136" i="22"/>
  <c r="H128" i="22"/>
  <c r="D128" i="22"/>
  <c r="H120" i="22"/>
  <c r="D120" i="22"/>
  <c r="D112" i="22"/>
  <c r="H112" i="22"/>
  <c r="D103" i="22"/>
  <c r="G103" i="22"/>
  <c r="H103" i="22" s="1"/>
  <c r="G95" i="22"/>
  <c r="H95" i="22" s="1"/>
  <c r="D95" i="22"/>
  <c r="G87" i="22"/>
  <c r="H87" i="22" s="1"/>
  <c r="D87" i="22"/>
  <c r="D79" i="22"/>
  <c r="G79" i="22"/>
  <c r="H79" i="22" s="1"/>
  <c r="D71" i="22"/>
  <c r="G71" i="22"/>
  <c r="H71" i="22" s="1"/>
  <c r="G63" i="22"/>
  <c r="H63" i="22" s="1"/>
  <c r="D63" i="22"/>
  <c r="G55" i="22"/>
  <c r="H55" i="22" s="1"/>
  <c r="D55" i="22"/>
  <c r="D47" i="22"/>
  <c r="G47" i="22"/>
  <c r="H47" i="22" s="1"/>
  <c r="G39" i="22"/>
  <c r="H39" i="22" s="1"/>
  <c r="D39" i="22"/>
  <c r="G31" i="22"/>
  <c r="H31" i="22" s="1"/>
  <c r="D31" i="22"/>
  <c r="G23" i="22"/>
  <c r="H23" i="22" s="1"/>
  <c r="D23" i="22"/>
  <c r="H137" i="22"/>
  <c r="D137" i="22"/>
  <c r="H129" i="22"/>
  <c r="D129" i="22"/>
  <c r="H121" i="22"/>
  <c r="D121" i="22"/>
  <c r="H113" i="22"/>
  <c r="D113" i="22"/>
  <c r="D104" i="22"/>
  <c r="G104" i="22"/>
  <c r="H104" i="22" s="1"/>
  <c r="G96" i="22"/>
  <c r="H96" i="22" s="1"/>
  <c r="D96" i="22"/>
  <c r="G88" i="22"/>
  <c r="H88" i="22" s="1"/>
  <c r="D88" i="22"/>
  <c r="D80" i="22"/>
  <c r="G80" i="22"/>
  <c r="H80" i="22" s="1"/>
  <c r="G72" i="22"/>
  <c r="H72" i="22" s="1"/>
  <c r="D72" i="22"/>
  <c r="D64" i="22"/>
  <c r="G64" i="22"/>
  <c r="H64" i="22" s="1"/>
  <c r="G56" i="22"/>
  <c r="H56" i="22" s="1"/>
  <c r="D56" i="22"/>
  <c r="G48" i="22"/>
  <c r="H48" i="22" s="1"/>
  <c r="D48" i="22"/>
  <c r="D40" i="22"/>
  <c r="G40" i="22"/>
  <c r="H40" i="22" s="1"/>
  <c r="G32" i="22"/>
  <c r="H32" i="22" s="1"/>
  <c r="D32" i="22"/>
  <c r="D24" i="22"/>
  <c r="G24" i="22"/>
  <c r="H24" i="22" s="1"/>
  <c r="H130" i="22"/>
  <c r="D130" i="22"/>
  <c r="H114" i="22"/>
  <c r="D114" i="22"/>
  <c r="D97" i="22"/>
  <c r="G97" i="22"/>
  <c r="H97" i="22" s="1"/>
  <c r="G81" i="22"/>
  <c r="H81" i="22" s="1"/>
  <c r="D81" i="22"/>
  <c r="D65" i="22"/>
  <c r="G65" i="22"/>
  <c r="H65" i="22" s="1"/>
  <c r="D49" i="22"/>
  <c r="G49" i="22"/>
  <c r="H49" i="22" s="1"/>
  <c r="D33" i="22"/>
  <c r="G33" i="22"/>
  <c r="H33" i="22" s="1"/>
  <c r="H139" i="22"/>
  <c r="D139" i="22"/>
  <c r="H123" i="22"/>
  <c r="D123" i="22"/>
  <c r="H107" i="22"/>
  <c r="D107" i="22"/>
  <c r="D90" i="22"/>
  <c r="G90" i="22"/>
  <c r="H90" i="22" s="1"/>
  <c r="G74" i="22"/>
  <c r="H74" i="22" s="1"/>
  <c r="D74" i="22"/>
  <c r="G58" i="22"/>
  <c r="H58" i="22" s="1"/>
  <c r="D58" i="22"/>
  <c r="G42" i="22"/>
  <c r="H42" i="22" s="1"/>
  <c r="D42" i="22"/>
  <c r="G26" i="22"/>
  <c r="H26" i="22" s="1"/>
  <c r="D26" i="22"/>
  <c r="H126" i="22"/>
  <c r="D126" i="22"/>
  <c r="H110" i="22"/>
  <c r="D110" i="22"/>
  <c r="G93" i="22"/>
  <c r="H93" i="22" s="1"/>
  <c r="D93" i="22"/>
  <c r="G77" i="22"/>
  <c r="H77" i="22" s="1"/>
  <c r="D77" i="22"/>
  <c r="D61" i="22"/>
  <c r="G61" i="22"/>
  <c r="H61" i="22" s="1"/>
  <c r="G45" i="22"/>
  <c r="H45" i="22" s="1"/>
  <c r="D45" i="22"/>
  <c r="G29" i="22"/>
  <c r="H29" i="22" s="1"/>
  <c r="D29" i="22"/>
  <c r="H135" i="22"/>
  <c r="D135" i="22"/>
  <c r="H119" i="22"/>
  <c r="D119" i="22"/>
  <c r="D102" i="22"/>
  <c r="G102" i="22"/>
  <c r="H102" i="22" s="1"/>
  <c r="G86" i="22"/>
  <c r="H86" i="22" s="1"/>
  <c r="D86" i="22"/>
  <c r="G70" i="22"/>
  <c r="H70" i="22" s="1"/>
  <c r="D70" i="22"/>
  <c r="G54" i="22"/>
  <c r="H54" i="22" s="1"/>
  <c r="D54" i="22"/>
  <c r="D38" i="22"/>
  <c r="G38" i="22"/>
  <c r="H38" i="22" s="1"/>
  <c r="D22" i="22"/>
  <c r="G22" i="22"/>
  <c r="H22" i="22" s="1"/>
  <c r="H140" i="22"/>
  <c r="D140" i="22"/>
  <c r="H132" i="22"/>
  <c r="D132" i="22"/>
  <c r="H124" i="22"/>
  <c r="D124" i="22"/>
  <c r="H116" i="22"/>
  <c r="D116" i="22"/>
  <c r="H108" i="22"/>
  <c r="D108" i="22"/>
  <c r="D99" i="22"/>
  <c r="G99" i="22"/>
  <c r="H99" i="22" s="1"/>
  <c r="G91" i="22"/>
  <c r="H91" i="22" s="1"/>
  <c r="D91" i="22"/>
  <c r="G83" i="22"/>
  <c r="H83" i="22" s="1"/>
  <c r="D83" i="22"/>
  <c r="D75" i="22"/>
  <c r="G75" i="22"/>
  <c r="H75" i="22" s="1"/>
  <c r="G67" i="22"/>
  <c r="H67" i="22" s="1"/>
  <c r="D67" i="22"/>
  <c r="G59" i="22"/>
  <c r="H59" i="22" s="1"/>
  <c r="D59" i="22"/>
  <c r="G51" i="22"/>
  <c r="H51" i="22" s="1"/>
  <c r="D51" i="22"/>
  <c r="G43" i="22"/>
  <c r="H43" i="22" s="1"/>
  <c r="D43" i="22"/>
  <c r="G35" i="22"/>
  <c r="H35" i="22" s="1"/>
  <c r="D35" i="22"/>
  <c r="G27" i="22"/>
  <c r="H27" i="22" s="1"/>
  <c r="D27" i="22"/>
  <c r="G20" i="22"/>
  <c r="D20" i="22"/>
  <c r="C10" i="24"/>
  <c r="E10" i="24" s="1"/>
  <c r="D133" i="22"/>
  <c r="H133" i="22"/>
  <c r="H125" i="22"/>
  <c r="D125" i="22"/>
  <c r="H117" i="22"/>
  <c r="D117" i="22"/>
  <c r="H109" i="22"/>
  <c r="D109" i="22"/>
  <c r="D100" i="22"/>
  <c r="G100" i="22"/>
  <c r="H100" i="22" s="1"/>
  <c r="G92" i="22"/>
  <c r="H92" i="22" s="1"/>
  <c r="D92" i="22"/>
  <c r="G84" i="22"/>
  <c r="H84" i="22" s="1"/>
  <c r="D84" i="22"/>
  <c r="D76" i="22"/>
  <c r="G76" i="22"/>
  <c r="H76" i="22" s="1"/>
  <c r="G68" i="22"/>
  <c r="H68" i="22" s="1"/>
  <c r="D68" i="22"/>
  <c r="G60" i="22"/>
  <c r="H60" i="22" s="1"/>
  <c r="D60" i="22"/>
  <c r="G52" i="22"/>
  <c r="H52" i="22" s="1"/>
  <c r="D52" i="22"/>
  <c r="G44" i="22"/>
  <c r="H44" i="22" s="1"/>
  <c r="D44" i="22"/>
  <c r="G36" i="22"/>
  <c r="H36" i="22" s="1"/>
  <c r="D36" i="22"/>
  <c r="D28" i="22"/>
  <c r="G28" i="22"/>
  <c r="H28" i="22" s="1"/>
  <c r="C11" i="24" l="1"/>
  <c r="E11" i="24" s="1"/>
  <c r="H20" i="22"/>
  <c r="G141" i="22"/>
  <c r="E20" i="22"/>
  <c r="E21" i="22" s="1"/>
  <c r="E22" i="22" s="1"/>
  <c r="E23" i="22" s="1"/>
  <c r="E24" i="22" s="1"/>
  <c r="E25" i="22" s="1"/>
  <c r="E26" i="22" s="1"/>
  <c r="E27" i="22" s="1"/>
  <c r="E28" i="22" s="1"/>
  <c r="E29" i="22" s="1"/>
  <c r="E30" i="22" s="1"/>
  <c r="E31" i="22" s="1"/>
  <c r="E32" i="22" s="1"/>
  <c r="D141" i="22"/>
  <c r="F20" i="22"/>
  <c r="E33" i="22" l="1"/>
  <c r="C16" i="24"/>
  <c r="I20" i="22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B21" i="22"/>
  <c r="F21" i="22" s="1"/>
  <c r="B22" i="22" s="1"/>
  <c r="F22" i="22" s="1"/>
  <c r="B23" i="22" s="1"/>
  <c r="F23" i="22" s="1"/>
  <c r="B24" i="22" s="1"/>
  <c r="F24" i="22" s="1"/>
  <c r="B25" i="22" s="1"/>
  <c r="F25" i="22" s="1"/>
  <c r="B26" i="22" s="1"/>
  <c r="F26" i="22" s="1"/>
  <c r="B27" i="22" s="1"/>
  <c r="F27" i="22" s="1"/>
  <c r="B28" i="22" s="1"/>
  <c r="F28" i="22" s="1"/>
  <c r="B29" i="22" s="1"/>
  <c r="F29" i="22" s="1"/>
  <c r="B30" i="22" s="1"/>
  <c r="F30" i="22" s="1"/>
  <c r="B31" i="22" s="1"/>
  <c r="F31" i="22" s="1"/>
  <c r="B32" i="22" s="1"/>
  <c r="F32" i="22" s="1"/>
  <c r="B33" i="22" s="1"/>
  <c r="F33" i="22" s="1"/>
  <c r="B34" i="22" s="1"/>
  <c r="F34" i="22" s="1"/>
  <c r="B35" i="22" s="1"/>
  <c r="F35" i="22" s="1"/>
  <c r="B36" i="22" s="1"/>
  <c r="F36" i="22" s="1"/>
  <c r="B37" i="22" s="1"/>
  <c r="F37" i="22" s="1"/>
  <c r="B38" i="22" s="1"/>
  <c r="F38" i="22" s="1"/>
  <c r="B39" i="22" s="1"/>
  <c r="F39" i="22" s="1"/>
  <c r="B40" i="22" s="1"/>
  <c r="F40" i="22" s="1"/>
  <c r="B41" i="22" s="1"/>
  <c r="F41" i="22" s="1"/>
  <c r="B42" i="22" s="1"/>
  <c r="F42" i="22" s="1"/>
  <c r="B43" i="22" s="1"/>
  <c r="F43" i="22" s="1"/>
  <c r="B44" i="22" s="1"/>
  <c r="F44" i="22" s="1"/>
  <c r="B45" i="22" s="1"/>
  <c r="F45" i="22" s="1"/>
  <c r="B46" i="22" s="1"/>
  <c r="F46" i="22" s="1"/>
  <c r="B47" i="22" s="1"/>
  <c r="F47" i="22" s="1"/>
  <c r="B48" i="22" s="1"/>
  <c r="F48" i="22" s="1"/>
  <c r="B49" i="22" s="1"/>
  <c r="F49" i="22" s="1"/>
  <c r="B50" i="22" s="1"/>
  <c r="F50" i="22" s="1"/>
  <c r="B51" i="22" s="1"/>
  <c r="F51" i="22" s="1"/>
  <c r="B52" i="22" s="1"/>
  <c r="F52" i="22" s="1"/>
  <c r="B53" i="22" s="1"/>
  <c r="F53" i="22" s="1"/>
  <c r="B54" i="22" s="1"/>
  <c r="F54" i="22" s="1"/>
  <c r="B55" i="22" s="1"/>
  <c r="F55" i="22" s="1"/>
  <c r="B56" i="22" s="1"/>
  <c r="F56" i="22" s="1"/>
  <c r="B57" i="22" s="1"/>
  <c r="F57" i="22" s="1"/>
  <c r="B58" i="22" s="1"/>
  <c r="F58" i="22" s="1"/>
  <c r="B59" i="22" s="1"/>
  <c r="F59" i="22" s="1"/>
  <c r="B60" i="22" s="1"/>
  <c r="F60" i="22" s="1"/>
  <c r="B61" i="22" s="1"/>
  <c r="F61" i="22" s="1"/>
  <c r="B62" i="22" s="1"/>
  <c r="F62" i="22" s="1"/>
  <c r="B63" i="22" s="1"/>
  <c r="F63" i="22" s="1"/>
  <c r="B64" i="22" s="1"/>
  <c r="F64" i="22" s="1"/>
  <c r="B65" i="22" s="1"/>
  <c r="F65" i="22" s="1"/>
  <c r="B66" i="22" s="1"/>
  <c r="F66" i="22" s="1"/>
  <c r="B67" i="22" s="1"/>
  <c r="F67" i="22" s="1"/>
  <c r="B68" i="22" s="1"/>
  <c r="F68" i="22" s="1"/>
  <c r="B69" i="22" s="1"/>
  <c r="F69" i="22" s="1"/>
  <c r="B70" i="22" s="1"/>
  <c r="F70" i="22" s="1"/>
  <c r="B71" i="22" s="1"/>
  <c r="F71" i="22" s="1"/>
  <c r="B72" i="22" s="1"/>
  <c r="F72" i="22" s="1"/>
  <c r="B73" i="22" s="1"/>
  <c r="F73" i="22" s="1"/>
  <c r="B74" i="22" s="1"/>
  <c r="F74" i="22" s="1"/>
  <c r="B75" i="22" s="1"/>
  <c r="F75" i="22" s="1"/>
  <c r="B76" i="22" s="1"/>
  <c r="F76" i="22" s="1"/>
  <c r="B77" i="22" s="1"/>
  <c r="F77" i="22" s="1"/>
  <c r="B78" i="22" s="1"/>
  <c r="F78" i="22" s="1"/>
  <c r="B79" i="22" s="1"/>
  <c r="F79" i="22" s="1"/>
  <c r="B80" i="22" s="1"/>
  <c r="F80" i="22" s="1"/>
  <c r="B81" i="22" s="1"/>
  <c r="F81" i="22" s="1"/>
  <c r="B82" i="22" s="1"/>
  <c r="F82" i="22" s="1"/>
  <c r="B83" i="22" s="1"/>
  <c r="F83" i="22" s="1"/>
  <c r="B84" i="22" s="1"/>
  <c r="F84" i="22" s="1"/>
  <c r="B85" i="22" s="1"/>
  <c r="F85" i="22" s="1"/>
  <c r="B86" i="22" s="1"/>
  <c r="F86" i="22" s="1"/>
  <c r="B87" i="22" s="1"/>
  <c r="F87" i="22" s="1"/>
  <c r="B88" i="22" s="1"/>
  <c r="F88" i="22" s="1"/>
  <c r="B89" i="22" s="1"/>
  <c r="F89" i="22" s="1"/>
  <c r="B90" i="22" s="1"/>
  <c r="F90" i="22" s="1"/>
  <c r="B91" i="22" s="1"/>
  <c r="F91" i="22" s="1"/>
  <c r="B92" i="22" s="1"/>
  <c r="F92" i="22" s="1"/>
  <c r="B93" i="22" s="1"/>
  <c r="F93" i="22" s="1"/>
  <c r="B94" i="22" s="1"/>
  <c r="F94" i="22" s="1"/>
  <c r="B95" i="22" s="1"/>
  <c r="F95" i="22" s="1"/>
  <c r="B96" i="22" s="1"/>
  <c r="F96" i="22" s="1"/>
  <c r="B97" i="22" s="1"/>
  <c r="F97" i="22" s="1"/>
  <c r="B98" i="22" s="1"/>
  <c r="F98" i="22" s="1"/>
  <c r="B99" i="22" s="1"/>
  <c r="F99" i="22" s="1"/>
  <c r="B100" i="22" s="1"/>
  <c r="F100" i="22" s="1"/>
  <c r="B101" i="22" s="1"/>
  <c r="F101" i="22" s="1"/>
  <c r="B102" i="22" s="1"/>
  <c r="F102" i="22" s="1"/>
  <c r="B103" i="22" s="1"/>
  <c r="F103" i="22" s="1"/>
  <c r="B104" i="22" s="1"/>
  <c r="F104" i="22" s="1"/>
  <c r="C13" i="24"/>
  <c r="C15" i="24" s="1"/>
  <c r="C19" i="24" l="1"/>
  <c r="C20" i="24"/>
  <c r="E16" i="24"/>
  <c r="B106" i="22"/>
  <c r="F106" i="22" s="1"/>
  <c r="B107" i="22" s="1"/>
  <c r="F107" i="22" s="1"/>
  <c r="B108" i="22" s="1"/>
  <c r="F108" i="22" s="1"/>
  <c r="B109" i="22" s="1"/>
  <c r="F109" i="22" s="1"/>
  <c r="B110" i="22" s="1"/>
  <c r="F110" i="22" s="1"/>
  <c r="B111" i="22" s="1"/>
  <c r="F111" i="22" s="1"/>
  <c r="B112" i="22" s="1"/>
  <c r="F112" i="22" s="1"/>
  <c r="B113" i="22" s="1"/>
  <c r="F113" i="22" s="1"/>
  <c r="B114" i="22" s="1"/>
  <c r="F114" i="22" s="1"/>
  <c r="B115" i="22" s="1"/>
  <c r="F115" i="22" s="1"/>
  <c r="B116" i="22" s="1"/>
  <c r="F116" i="22" s="1"/>
  <c r="B117" i="22" s="1"/>
  <c r="F117" i="22" s="1"/>
  <c r="B118" i="22" s="1"/>
  <c r="F118" i="22" s="1"/>
  <c r="B119" i="22" s="1"/>
  <c r="F119" i="22" s="1"/>
  <c r="B120" i="22" s="1"/>
  <c r="F120" i="22" s="1"/>
  <c r="B121" i="22" s="1"/>
  <c r="F121" i="22" s="1"/>
  <c r="B122" i="22" s="1"/>
  <c r="F122" i="22" s="1"/>
  <c r="B123" i="22" s="1"/>
  <c r="F123" i="22" s="1"/>
  <c r="B124" i="22" s="1"/>
  <c r="F124" i="22" s="1"/>
  <c r="B125" i="22" s="1"/>
  <c r="F125" i="22" s="1"/>
  <c r="B126" i="22" s="1"/>
  <c r="F126" i="22" s="1"/>
  <c r="B127" i="22" s="1"/>
  <c r="F127" i="22" s="1"/>
  <c r="B128" i="22" s="1"/>
  <c r="F128" i="22" s="1"/>
  <c r="B129" i="22" s="1"/>
  <c r="F129" i="22" s="1"/>
  <c r="B130" i="22" s="1"/>
  <c r="F130" i="22" s="1"/>
  <c r="B131" i="22" s="1"/>
  <c r="F131" i="22" s="1"/>
  <c r="B132" i="22" s="1"/>
  <c r="F132" i="22" s="1"/>
  <c r="B133" i="22" s="1"/>
  <c r="F133" i="22" s="1"/>
  <c r="B134" i="22" s="1"/>
  <c r="F134" i="22" s="1"/>
  <c r="B135" i="22" s="1"/>
  <c r="F135" i="22" s="1"/>
  <c r="B136" i="22" s="1"/>
  <c r="F136" i="22" s="1"/>
  <c r="B137" i="22" s="1"/>
  <c r="F137" i="22" s="1"/>
  <c r="B138" i="22" s="1"/>
  <c r="F138" i="22" s="1"/>
  <c r="B139" i="22" s="1"/>
  <c r="F139" i="22" s="1"/>
  <c r="B140" i="22" s="1"/>
  <c r="F140" i="22" s="1"/>
  <c r="H105" i="22"/>
  <c r="H141" i="22" s="1"/>
  <c r="E34" i="22"/>
  <c r="C22" i="24"/>
  <c r="C24" i="24"/>
  <c r="C26" i="24"/>
  <c r="C17" i="24"/>
  <c r="E17" i="24" s="1"/>
  <c r="C21" i="24"/>
  <c r="C28" i="24" s="1"/>
  <c r="C31" i="24" s="1"/>
  <c r="C25" i="24"/>
  <c r="C18" i="24"/>
  <c r="E18" i="24" s="1"/>
  <c r="C23" i="24"/>
  <c r="I105" i="22" l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E35" i="22"/>
  <c r="E36" i="22" l="1"/>
  <c r="E37" i="22" l="1"/>
  <c r="E38" i="22" l="1"/>
  <c r="E39" i="22" l="1"/>
  <c r="E40" i="22" l="1"/>
  <c r="E41" i="22" l="1"/>
  <c r="E42" i="22" l="1"/>
  <c r="E43" i="22" l="1"/>
  <c r="E44" i="22" l="1"/>
  <c r="E45" i="22" l="1"/>
  <c r="E46" i="22" l="1"/>
  <c r="E47" i="22" l="1"/>
  <c r="E48" i="22" l="1"/>
  <c r="E49" i="22" l="1"/>
  <c r="E50" i="22" l="1"/>
  <c r="E51" i="22" l="1"/>
  <c r="E52" i="22" l="1"/>
  <c r="E53" i="22" l="1"/>
  <c r="E54" i="22" l="1"/>
  <c r="E55" i="22" l="1"/>
  <c r="E56" i="22" l="1"/>
  <c r="E57" i="22" l="1"/>
  <c r="E58" i="22" l="1"/>
  <c r="E59" i="22" l="1"/>
  <c r="E60" i="22" l="1"/>
  <c r="E61" i="22" l="1"/>
  <c r="E62" i="22" l="1"/>
  <c r="E63" i="22" l="1"/>
  <c r="E64" i="22" l="1"/>
  <c r="E65" i="22" l="1"/>
  <c r="E66" i="22" l="1"/>
  <c r="E67" i="22" l="1"/>
  <c r="E68" i="22" l="1"/>
  <c r="E69" i="22" l="1"/>
  <c r="E70" i="22" l="1"/>
  <c r="E71" i="22" l="1"/>
  <c r="E72" i="22" l="1"/>
  <c r="E73" i="22" l="1"/>
  <c r="E74" i="22" l="1"/>
  <c r="E75" i="22" l="1"/>
  <c r="E76" i="22" l="1"/>
  <c r="E77" i="22" l="1"/>
  <c r="E78" i="22" l="1"/>
  <c r="E79" i="22" s="1"/>
  <c r="E80" i="22" s="1"/>
  <c r="E81" i="22" s="1"/>
  <c r="E82" i="22" s="1"/>
  <c r="E83" i="22" s="1"/>
  <c r="E84" i="22" s="1"/>
  <c r="E85" i="22" s="1"/>
  <c r="E86" i="22" s="1"/>
  <c r="E87" i="22" s="1"/>
  <c r="E88" i="22" s="1"/>
  <c r="E89" i="22" s="1"/>
  <c r="E90" i="22" l="1"/>
  <c r="E91" i="22" l="1"/>
  <c r="E92" i="22" l="1"/>
  <c r="E93" i="22" l="1"/>
  <c r="E94" i="22" l="1"/>
  <c r="E95" i="22" l="1"/>
  <c r="E96" i="22" l="1"/>
  <c r="E97" i="22" l="1"/>
  <c r="E98" i="22" l="1"/>
  <c r="E99" i="22" l="1"/>
  <c r="E100" i="22" l="1"/>
  <c r="E101" i="22" l="1"/>
  <c r="E102" i="22" l="1"/>
  <c r="E103" i="22" l="1"/>
  <c r="E104" i="22" l="1"/>
  <c r="E106" i="22" l="1"/>
  <c r="E107" i="22" l="1"/>
  <c r="E108" i="22" l="1"/>
  <c r="E109" i="22" l="1"/>
  <c r="E110" i="22" l="1"/>
  <c r="E19" i="24"/>
  <c r="E111" i="22" l="1"/>
  <c r="E20" i="24"/>
  <c r="E112" i="22" l="1"/>
  <c r="E21" i="24"/>
  <c r="E113" i="22" l="1"/>
  <c r="E22" i="24"/>
  <c r="E114" i="22" l="1"/>
  <c r="E23" i="24"/>
  <c r="E115" i="22" l="1"/>
  <c r="E24" i="24"/>
  <c r="E116" i="22" l="1"/>
  <c r="E25" i="24"/>
  <c r="E117" i="22" l="1"/>
  <c r="E26" i="24"/>
  <c r="E118" i="22" l="1"/>
  <c r="E119" i="22" s="1"/>
  <c r="E120" i="22" s="1"/>
  <c r="E121" i="22" s="1"/>
  <c r="E122" i="22" s="1"/>
  <c r="E123" i="22" s="1"/>
  <c r="E124" i="22" s="1"/>
  <c r="E125" i="22" s="1"/>
  <c r="E126" i="22" s="1"/>
  <c r="E127" i="22" s="1"/>
  <c r="E128" i="22" s="1"/>
  <c r="E129" i="22" s="1"/>
  <c r="E130" i="22" s="1"/>
  <c r="E131" i="22" s="1"/>
  <c r="E132" i="22" s="1"/>
  <c r="E133" i="22" s="1"/>
  <c r="E134" i="22" s="1"/>
  <c r="E135" i="22" s="1"/>
  <c r="E136" i="22" s="1"/>
  <c r="E137" i="22" s="1"/>
  <c r="E138" i="22" s="1"/>
  <c r="E139" i="22" s="1"/>
  <c r="E140" i="22" s="1"/>
  <c r="E13" i="24" l="1"/>
  <c r="C37" i="24"/>
  <c r="C39" i="24" s="1"/>
  <c r="D31" i="24"/>
  <c r="E15" i="24" l="1"/>
  <c r="E28" i="24" s="1"/>
  <c r="E31" i="24" s="1"/>
  <c r="D33" i="24" s="1"/>
</calcChain>
</file>

<file path=xl/sharedStrings.xml><?xml version="1.0" encoding="utf-8"?>
<sst xmlns="http://schemas.openxmlformats.org/spreadsheetml/2006/main" count="73" uniqueCount="61">
  <si>
    <t>WA</t>
  </si>
  <si>
    <t>Date</t>
  </si>
  <si>
    <t>Accumulated Amortization</t>
  </si>
  <si>
    <t>REGULATORY ASSET</t>
  </si>
  <si>
    <t xml:space="preserve"> </t>
  </si>
  <si>
    <t>Total</t>
  </si>
  <si>
    <t>ADFIT - Monthly Entry</t>
  </si>
  <si>
    <t>DR (CR)</t>
  </si>
  <si>
    <t>ADFIT - Balance</t>
  </si>
  <si>
    <t>182382 ED WA</t>
  </si>
  <si>
    <t>410100 ED ID</t>
  </si>
  <si>
    <t>283382 ED ID</t>
  </si>
  <si>
    <t>186382 ED ID</t>
  </si>
  <si>
    <t>Total Monthly Amortization Expense (Benefit)</t>
  </si>
  <si>
    <t>Schedule M operating Addition</t>
  </si>
  <si>
    <t>DFIT - Operating Expense (Benefit)</t>
  </si>
  <si>
    <t xml:space="preserve">Monthly Entry Regulatory Asset </t>
  </si>
  <si>
    <t>407382 ED WA</t>
  </si>
  <si>
    <t>Regulatory Asset - Ending Balance</t>
  </si>
  <si>
    <t>Regulatory Asset - Beginning Balance</t>
  </si>
  <si>
    <t>1/2010</t>
  </si>
  <si>
    <t>Avista Utilites</t>
  </si>
  <si>
    <t>Book</t>
  </si>
  <si>
    <t>Deferred</t>
  </si>
  <si>
    <t>PERIOD</t>
  </si>
  <si>
    <t>Cost</t>
  </si>
  <si>
    <t>A/D</t>
  </si>
  <si>
    <t>Tax Bal</t>
  </si>
  <si>
    <t>Dec</t>
  </si>
  <si>
    <t>TOTAL</t>
  </si>
  <si>
    <t xml:space="preserve">     Divide by 2</t>
  </si>
  <si>
    <t>÷2</t>
  </si>
  <si>
    <t>Beg/End Mo Avg</t>
  </si>
  <si>
    <t>Jan</t>
  </si>
  <si>
    <t>Feb</t>
  </si>
  <si>
    <t>Mar</t>
  </si>
  <si>
    <t>Apr</t>
  </si>
  <si>
    <t>May</t>
  </si>
  <si>
    <t>Aug</t>
  </si>
  <si>
    <t>Oct</t>
  </si>
  <si>
    <t>Nov</t>
  </si>
  <si>
    <t xml:space="preserve">    Divide by 12</t>
  </si>
  <si>
    <t>÷12</t>
  </si>
  <si>
    <t>Ave Monthly Average</t>
  </si>
  <si>
    <t>WASHINGTON</t>
  </si>
  <si>
    <t>Couer d' Alene Tribe Settlement - Past Sorage Deferrals</t>
  </si>
  <si>
    <t>Pro Forma Amortization</t>
  </si>
  <si>
    <t>Test Year Amortization</t>
  </si>
  <si>
    <t>Adjustment</t>
  </si>
  <si>
    <t>407382 Direct</t>
  </si>
  <si>
    <t>Annual Expense</t>
  </si>
  <si>
    <t>WASHINGTON AMA RATE YEAR</t>
  </si>
  <si>
    <t>Jun</t>
  </si>
  <si>
    <t>Jul</t>
  </si>
  <si>
    <t>Test Period Expense</t>
  </si>
  <si>
    <t>Total AMA Rate Base</t>
  </si>
  <si>
    <t>Sep</t>
  </si>
  <si>
    <t>Non-Plant</t>
  </si>
  <si>
    <t>Excess ADFIT Balance</t>
  </si>
  <si>
    <t>Tax Reform transfer to Excess Tax Reg Liability</t>
  </si>
  <si>
    <t>Tax Reform Transfer to Excess Tax Regulatory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</si>
</sst>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\(#,##0\)"/>
    <numFmt numFmtId="165" formatCode="mmm"/>
    <numFmt numFmtId="166" formatCode="0.000%"/>
    <numFmt numFmtId="167" formatCode="#,##0;\(#,##0\)"/>
    <numFmt numFmtId="168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3" tint="0.39997558519241921"/>
      <name val="Times New Roman"/>
      <family val="1"/>
    </font>
    <font>
      <b/>
      <sz val="9"/>
      <name val="Times New Roman"/>
      <family val="1"/>
    </font>
    <font>
      <b/>
      <sz val="10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43" fontId="1" fillId="0" borderId="0" xfId="1" applyFont="1" applyAlignment="1">
      <alignment horizontal="center" vertical="top" wrapText="1"/>
    </xf>
    <xf numFmtId="43" fontId="1" fillId="0" borderId="0" xfId="1" applyAlignment="1"/>
    <xf numFmtId="43" fontId="1" fillId="0" borderId="0" xfId="1" applyFill="1" applyAlignment="1"/>
    <xf numFmtId="43" fontId="2" fillId="0" borderId="1" xfId="1" applyFont="1" applyBorder="1" applyAlignment="1">
      <alignment horizontal="center"/>
    </xf>
    <xf numFmtId="0" fontId="0" fillId="0" borderId="0" xfId="0" applyBorder="1" applyAlignment="1"/>
    <xf numFmtId="14" fontId="0" fillId="0" borderId="0" xfId="0" applyNumberFormat="1" applyAlignment="1"/>
    <xf numFmtId="43" fontId="4" fillId="0" borderId="0" xfId="1" applyFont="1" applyFill="1" applyAlignment="1"/>
    <xf numFmtId="43" fontId="1" fillId="0" borderId="0" xfId="1" applyBorder="1" applyAlignment="1"/>
    <xf numFmtId="43" fontId="1" fillId="0" borderId="2" xfId="1" applyBorder="1" applyAlignment="1"/>
    <xf numFmtId="43" fontId="1" fillId="0" borderId="2" xfId="1" applyFill="1" applyBorder="1" applyAlignment="1"/>
    <xf numFmtId="0" fontId="0" fillId="0" borderId="3" xfId="0" applyBorder="1" applyAlignment="1"/>
    <xf numFmtId="10" fontId="4" fillId="0" borderId="0" xfId="1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1" fillId="0" borderId="0" xfId="1" applyNumberFormat="1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43" fontId="1" fillId="0" borderId="5" xfId="1" applyFont="1" applyBorder="1" applyAlignment="1">
      <alignment horizontal="center" vertical="top" wrapText="1"/>
    </xf>
    <xf numFmtId="43" fontId="5" fillId="0" borderId="6" xfId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43" fontId="5" fillId="0" borderId="8" xfId="1" applyFont="1" applyFill="1" applyBorder="1" applyAlignment="1">
      <alignment horizontal="center" vertical="top" wrapText="1"/>
    </xf>
    <xf numFmtId="43" fontId="1" fillId="0" borderId="5" xfId="1" applyBorder="1" applyAlignment="1">
      <alignment horizontal="center" vertical="top" wrapText="1"/>
    </xf>
    <xf numFmtId="43" fontId="1" fillId="2" borderId="9" xfId="1" applyFont="1" applyFill="1" applyBorder="1" applyAlignment="1">
      <alignment horizontal="center" vertical="top" wrapText="1"/>
    </xf>
    <xf numFmtId="43" fontId="0" fillId="2" borderId="9" xfId="1" applyFont="1" applyFill="1" applyBorder="1" applyAlignment="1">
      <alignment horizontal="center" vertical="top" wrapText="1"/>
    </xf>
    <xf numFmtId="43" fontId="1" fillId="0" borderId="10" xfId="1" applyFill="1" applyBorder="1" applyAlignment="1"/>
    <xf numFmtId="14" fontId="0" fillId="0" borderId="0" xfId="0" applyNumberFormat="1" applyFill="1" applyAlignment="1"/>
    <xf numFmtId="0" fontId="0" fillId="0" borderId="0" xfId="0" applyFill="1" applyAlignment="1"/>
    <xf numFmtId="43" fontId="2" fillId="3" borderId="5" xfId="1" applyFont="1" applyFill="1" applyBorder="1" applyAlignment="1">
      <alignment horizontal="center" vertical="top" wrapText="1"/>
    </xf>
    <xf numFmtId="43" fontId="1" fillId="0" borderId="9" xfId="1" applyFont="1" applyFill="1" applyBorder="1" applyAlignment="1">
      <alignment horizontal="center" vertical="top" wrapText="1"/>
    </xf>
    <xf numFmtId="43" fontId="1" fillId="4" borderId="9" xfId="1" applyFont="1" applyFill="1" applyBorder="1" applyAlignment="1">
      <alignment horizontal="center" vertical="top" wrapText="1"/>
    </xf>
    <xf numFmtId="44" fontId="1" fillId="0" borderId="0" xfId="1" applyNumberFormat="1" applyBorder="1" applyAlignment="1"/>
    <xf numFmtId="43" fontId="4" fillId="0" borderId="0" xfId="1" applyFont="1" applyFill="1" applyBorder="1" applyAlignment="1">
      <alignment horizontal="center" vertical="top" wrapText="1"/>
    </xf>
    <xf numFmtId="43" fontId="4" fillId="0" borderId="0" xfId="1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43" fontId="1" fillId="5" borderId="0" xfId="1" applyFill="1" applyAlignment="1"/>
    <xf numFmtId="43" fontId="0" fillId="0" borderId="0" xfId="0" applyNumberFormat="1" applyFill="1" applyAlignment="1"/>
    <xf numFmtId="13" fontId="1" fillId="0" borderId="0" xfId="1" quotePrefix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0" xfId="0" applyFont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165" fontId="9" fillId="0" borderId="0" xfId="0" applyNumberFormat="1" applyFont="1" applyAlignment="1">
      <alignment horizontal="center"/>
    </xf>
    <xf numFmtId="164" fontId="9" fillId="0" borderId="17" xfId="0" applyNumberFormat="1" applyFont="1" applyBorder="1"/>
    <xf numFmtId="164" fontId="9" fillId="0" borderId="0" xfId="0" applyNumberFormat="1" applyFont="1" applyBorder="1"/>
    <xf numFmtId="164" fontId="9" fillId="0" borderId="11" xfId="0" applyNumberFormat="1" applyFont="1" applyBorder="1"/>
    <xf numFmtId="164" fontId="9" fillId="0" borderId="18" xfId="0" applyNumberFormat="1" applyFont="1" applyBorder="1"/>
    <xf numFmtId="164" fontId="9" fillId="0" borderId="13" xfId="0" applyNumberFormat="1" applyFont="1" applyBorder="1"/>
    <xf numFmtId="165" fontId="9" fillId="0" borderId="0" xfId="0" applyNumberFormat="1" applyFont="1"/>
    <xf numFmtId="164" fontId="9" fillId="0" borderId="14" xfId="0" applyNumberFormat="1" applyFont="1" applyBorder="1"/>
    <xf numFmtId="164" fontId="9" fillId="0" borderId="16" xfId="0" applyNumberFormat="1" applyFont="1" applyBorder="1"/>
    <xf numFmtId="164" fontId="9" fillId="0" borderId="18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9" fillId="0" borderId="19" xfId="0" applyNumberFormat="1" applyFont="1" applyBorder="1" applyAlignment="1">
      <alignment horizontal="center"/>
    </xf>
    <xf numFmtId="164" fontId="9" fillId="0" borderId="17" xfId="0" applyNumberFormat="1" applyFont="1" applyFill="1" applyBorder="1"/>
    <xf numFmtId="164" fontId="9" fillId="0" borderId="0" xfId="0" applyNumberFormat="1" applyFont="1" applyFill="1" applyBorder="1"/>
    <xf numFmtId="164" fontId="9" fillId="0" borderId="19" xfId="0" applyNumberFormat="1" applyFont="1" applyBorder="1"/>
    <xf numFmtId="164" fontId="9" fillId="0" borderId="18" xfId="0" applyNumberFormat="1" applyFont="1" applyFill="1" applyBorder="1"/>
    <xf numFmtId="164" fontId="9" fillId="0" borderId="13" xfId="0" applyNumberFormat="1" applyFont="1" applyFill="1" applyBorder="1"/>
    <xf numFmtId="166" fontId="10" fillId="0" borderId="0" xfId="0" applyNumberFormat="1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8" fillId="0" borderId="15" xfId="0" applyFont="1" applyBorder="1"/>
    <xf numFmtId="0" fontId="9" fillId="0" borderId="15" xfId="0" applyNumberFormat="1" applyFont="1" applyBorder="1" applyAlignment="1">
      <alignment horizontal="center"/>
    </xf>
    <xf numFmtId="0" fontId="8" fillId="0" borderId="0" xfId="0" applyFont="1"/>
    <xf numFmtId="1" fontId="1" fillId="7" borderId="0" xfId="1" applyNumberFormat="1" applyFill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7" fontId="8" fillId="0" borderId="0" xfId="0" applyNumberFormat="1" applyFont="1" applyBorder="1"/>
    <xf numFmtId="168" fontId="8" fillId="0" borderId="0" xfId="1" applyNumberFormat="1" applyFont="1" applyAlignment="1">
      <alignment horizontal="center"/>
    </xf>
    <xf numFmtId="164" fontId="9" fillId="0" borderId="15" xfId="0" applyNumberFormat="1" applyFont="1" applyBorder="1"/>
    <xf numFmtId="0" fontId="9" fillId="0" borderId="0" xfId="0" applyFont="1" applyAlignment="1">
      <alignment horizontal="center"/>
    </xf>
    <xf numFmtId="5" fontId="11" fillId="0" borderId="22" xfId="1" applyNumberFormat="1" applyFont="1" applyBorder="1" applyAlignment="1">
      <alignment horizontal="right"/>
    </xf>
    <xf numFmtId="14" fontId="2" fillId="0" borderId="0" xfId="0" applyNumberFormat="1" applyFont="1" applyAlignment="1"/>
    <xf numFmtId="43" fontId="2" fillId="0" borderId="0" xfId="1" applyFont="1" applyAlignment="1"/>
    <xf numFmtId="43" fontId="2" fillId="0" borderId="0" xfId="1" applyFont="1" applyFill="1" applyAlignment="1"/>
    <xf numFmtId="43" fontId="12" fillId="0" borderId="0" xfId="1" applyFont="1" applyFill="1" applyAlignment="1"/>
    <xf numFmtId="43" fontId="1" fillId="0" borderId="0" xfId="1" applyFill="1" applyBorder="1" applyAlignment="1"/>
    <xf numFmtId="43" fontId="1" fillId="0" borderId="0" xfId="1" applyAlignment="1">
      <alignment horizontal="center" wrapText="1"/>
    </xf>
    <xf numFmtId="43" fontId="11" fillId="0" borderId="22" xfId="1" applyNumberFormat="1" applyFont="1" applyBorder="1" applyAlignment="1">
      <alignment horizontal="right"/>
    </xf>
    <xf numFmtId="43" fontId="2" fillId="0" borderId="0" xfId="1" applyFont="1" applyFill="1" applyBorder="1" applyAlignment="1"/>
    <xf numFmtId="0" fontId="0" fillId="0" borderId="0" xfId="0" applyAlignment="1">
      <alignment shrinkToFit="1"/>
    </xf>
    <xf numFmtId="168" fontId="7" fillId="0" borderId="0" xfId="1" applyNumberFormat="1" applyFont="1" applyAlignment="1"/>
    <xf numFmtId="14" fontId="1" fillId="0" borderId="0" xfId="0" applyNumberFormat="1" applyFont="1" applyAlignment="1"/>
    <xf numFmtId="43" fontId="1" fillId="0" borderId="0" xfId="1" applyFont="1" applyAlignment="1"/>
    <xf numFmtId="43" fontId="1" fillId="0" borderId="0" xfId="1" applyFont="1" applyFill="1" applyAlignment="1"/>
    <xf numFmtId="0" fontId="1" fillId="0" borderId="0" xfId="0" applyFont="1" applyAlignment="1"/>
    <xf numFmtId="43" fontId="1" fillId="0" borderId="24" xfId="1" applyBorder="1" applyAlignment="1"/>
    <xf numFmtId="43" fontId="2" fillId="0" borderId="25" xfId="1" applyFont="1" applyBorder="1" applyAlignment="1"/>
    <xf numFmtId="43" fontId="1" fillId="0" borderId="0" xfId="1" applyFont="1" applyFill="1" applyBorder="1" applyAlignment="1"/>
    <xf numFmtId="43" fontId="2" fillId="0" borderId="23" xfId="1" applyFont="1" applyBorder="1" applyAlignment="1"/>
    <xf numFmtId="43" fontId="1" fillId="0" borderId="24" xfId="1" applyFont="1" applyBorder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4" fontId="8" fillId="6" borderId="7" xfId="0" applyNumberFormat="1" applyFont="1" applyFill="1" applyBorder="1" applyAlignment="1">
      <alignment horizontal="center"/>
    </xf>
    <xf numFmtId="164" fontId="8" fillId="6" borderId="9" xfId="0" applyNumberFormat="1" applyFont="1" applyFill="1" applyBorder="1" applyAlignment="1">
      <alignment horizontal="center"/>
    </xf>
    <xf numFmtId="164" fontId="8" fillId="6" borderId="8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3">
    <cellStyle name="Comma" xfId="1" builtinId="3"/>
    <cellStyle name="Currency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89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zoomScaleNormal="100" workbookViewId="0">
      <selection activeCell="D28" sqref="D28"/>
    </sheetView>
  </sheetViews>
  <sheetFormatPr defaultRowHeight="12.75" x14ac:dyDescent="0.2"/>
  <cols>
    <col min="1" max="1" width="9.28515625" style="40" customWidth="1"/>
    <col min="2" max="2" width="14" bestFit="1" customWidth="1"/>
    <col min="3" max="4" width="13.140625" customWidth="1"/>
    <col min="5" max="5" width="12.28515625" customWidth="1"/>
    <col min="6" max="6" width="10.140625" customWidth="1"/>
    <col min="7" max="7" width="14" bestFit="1" customWidth="1"/>
    <col min="8" max="8" width="10.85546875" customWidth="1"/>
    <col min="9" max="9" width="11" customWidth="1"/>
    <col min="10" max="10" width="11.140625" customWidth="1"/>
    <col min="11" max="11" width="9.140625" customWidth="1"/>
  </cols>
  <sheetData>
    <row r="1" spans="1:9" x14ac:dyDescent="0.2">
      <c r="A1" s="100" t="s">
        <v>21</v>
      </c>
      <c r="B1" s="100"/>
      <c r="C1" s="100"/>
      <c r="D1" s="100"/>
      <c r="E1" s="100"/>
      <c r="F1" s="2"/>
      <c r="G1" s="2"/>
      <c r="H1" s="2"/>
      <c r="I1" s="2"/>
    </row>
    <row r="2" spans="1:9" x14ac:dyDescent="0.2">
      <c r="A2" s="101" t="s">
        <v>45</v>
      </c>
      <c r="B2" s="101"/>
      <c r="C2" s="101"/>
      <c r="D2" s="101"/>
      <c r="E2" s="101"/>
      <c r="F2" s="1"/>
      <c r="G2" s="1"/>
      <c r="H2" s="1"/>
      <c r="I2" s="1"/>
    </row>
    <row r="3" spans="1:9" x14ac:dyDescent="0.2">
      <c r="A3" s="102" t="s">
        <v>51</v>
      </c>
      <c r="B3" s="102"/>
      <c r="C3" s="102"/>
      <c r="D3" s="102"/>
      <c r="E3" s="102"/>
      <c r="F3" s="41"/>
      <c r="G3" s="41"/>
      <c r="H3" s="41"/>
      <c r="I3" s="41"/>
    </row>
    <row r="4" spans="1:9" x14ac:dyDescent="0.2">
      <c r="A4" s="41"/>
      <c r="B4" s="41"/>
      <c r="C4" s="41"/>
      <c r="D4" s="41"/>
      <c r="E4" s="41"/>
      <c r="F4" s="41"/>
      <c r="G4" s="41"/>
      <c r="H4" s="41"/>
      <c r="I4" s="41"/>
    </row>
    <row r="5" spans="1:9" ht="13.5" thickBot="1" x14ac:dyDescent="0.25">
      <c r="A5" s="41"/>
      <c r="B5" s="41"/>
      <c r="C5" s="41"/>
      <c r="D5" s="41"/>
      <c r="E5" s="41"/>
      <c r="F5" s="41"/>
      <c r="G5" s="41"/>
      <c r="H5" s="41"/>
      <c r="I5" s="41"/>
    </row>
    <row r="6" spans="1:9" ht="13.5" thickBot="1" x14ac:dyDescent="0.25">
      <c r="A6" s="42"/>
      <c r="B6" s="68"/>
      <c r="C6" s="103" t="s">
        <v>44</v>
      </c>
      <c r="D6" s="104"/>
      <c r="E6" s="105"/>
      <c r="F6" s="41"/>
      <c r="G6" s="41"/>
    </row>
    <row r="7" spans="1:9" x14ac:dyDescent="0.2">
      <c r="A7" s="42"/>
      <c r="B7" s="44"/>
      <c r="C7" s="45" t="s">
        <v>22</v>
      </c>
      <c r="D7" s="45" t="s">
        <v>22</v>
      </c>
      <c r="E7" s="45" t="s">
        <v>23</v>
      </c>
      <c r="F7" s="41" t="s">
        <v>57</v>
      </c>
      <c r="G7" s="41"/>
    </row>
    <row r="8" spans="1:9" x14ac:dyDescent="0.2">
      <c r="A8" s="46" t="s">
        <v>24</v>
      </c>
      <c r="B8" s="44"/>
      <c r="C8" s="45" t="s">
        <v>25</v>
      </c>
      <c r="D8" s="45" t="s">
        <v>26</v>
      </c>
      <c r="E8" s="45" t="s">
        <v>27</v>
      </c>
      <c r="F8" s="41" t="s">
        <v>58</v>
      </c>
      <c r="G8" s="41"/>
    </row>
    <row r="9" spans="1:9" x14ac:dyDescent="0.2">
      <c r="A9" s="47"/>
      <c r="B9" s="44"/>
      <c r="C9" s="48"/>
      <c r="D9" s="49"/>
      <c r="E9" s="50"/>
      <c r="F9" s="41"/>
      <c r="G9" s="41"/>
    </row>
    <row r="10" spans="1:9" x14ac:dyDescent="0.2">
      <c r="A10" s="51" t="s">
        <v>28</v>
      </c>
      <c r="B10" s="44">
        <v>2017</v>
      </c>
      <c r="C10" s="52">
        <f>'E-DDC-12'!C141</f>
        <v>1553547.5099999949</v>
      </c>
      <c r="D10" s="53">
        <f>'E-DDC-12'!E104</f>
        <v>-1109869.4450781241</v>
      </c>
      <c r="E10" s="54">
        <f>-(C10+D10)*0.35</f>
        <v>-155287.32272265479</v>
      </c>
      <c r="F10" s="90"/>
      <c r="G10" s="41"/>
    </row>
    <row r="11" spans="1:9" x14ac:dyDescent="0.2">
      <c r="A11" s="51" t="s">
        <v>28</v>
      </c>
      <c r="B11" s="44">
        <v>2018</v>
      </c>
      <c r="C11" s="55">
        <f>'E-DDC-12'!C141</f>
        <v>1553547.5099999949</v>
      </c>
      <c r="D11" s="56">
        <f>'E-DDC-12'!E117</f>
        <v>-1261987.6387656226</v>
      </c>
      <c r="E11" s="54">
        <f>-(C11+D11)*0.21</f>
        <v>-61227.572959218174</v>
      </c>
      <c r="F11" s="41"/>
      <c r="G11" s="41"/>
    </row>
    <row r="12" spans="1:9" x14ac:dyDescent="0.2">
      <c r="A12" s="57"/>
      <c r="B12" s="44"/>
      <c r="C12" s="52"/>
      <c r="D12" s="53"/>
      <c r="E12" s="59"/>
      <c r="F12" s="41"/>
      <c r="G12" s="41"/>
    </row>
    <row r="13" spans="1:9" x14ac:dyDescent="0.2">
      <c r="A13" s="57" t="s">
        <v>29</v>
      </c>
      <c r="B13" s="43"/>
      <c r="C13" s="52">
        <f>C10+C11</f>
        <v>3107095.0199999898</v>
      </c>
      <c r="D13" s="53">
        <f>D10+D11</f>
        <v>-2371857.0838437467</v>
      </c>
      <c r="E13" s="54">
        <f>E10+E11</f>
        <v>-216514.89568187296</v>
      </c>
      <c r="F13" s="41"/>
      <c r="G13" s="41"/>
    </row>
    <row r="14" spans="1:9" x14ac:dyDescent="0.2">
      <c r="A14" s="57" t="s">
        <v>30</v>
      </c>
      <c r="B14" s="43"/>
      <c r="C14" s="60" t="s">
        <v>31</v>
      </c>
      <c r="D14" s="61" t="s">
        <v>31</v>
      </c>
      <c r="E14" s="62" t="s">
        <v>31</v>
      </c>
      <c r="F14" s="41"/>
      <c r="G14" s="41"/>
    </row>
    <row r="15" spans="1:9" x14ac:dyDescent="0.2">
      <c r="A15" s="57" t="s">
        <v>32</v>
      </c>
      <c r="B15" s="43"/>
      <c r="C15" s="63">
        <f>C13/2</f>
        <v>1553547.5099999949</v>
      </c>
      <c r="D15" s="64">
        <f>D13/2</f>
        <v>-1185928.5419218733</v>
      </c>
      <c r="E15" s="59">
        <f>E13/2</f>
        <v>-108257.44784093648</v>
      </c>
      <c r="F15" s="41"/>
      <c r="G15" s="41"/>
    </row>
    <row r="16" spans="1:9" x14ac:dyDescent="0.2">
      <c r="A16" s="51" t="s">
        <v>33</v>
      </c>
      <c r="B16" s="43">
        <v>2018</v>
      </c>
      <c r="C16" s="52">
        <f>C11</f>
        <v>1553547.5099999949</v>
      </c>
      <c r="D16" s="53">
        <f>'E-DDC-12'!E106</f>
        <v>-1122545.9612187489</v>
      </c>
      <c r="E16" s="54">
        <f>-(C16+D16)*0.21</f>
        <v>-90510.325244061649</v>
      </c>
      <c r="F16" s="41"/>
      <c r="G16" s="41"/>
    </row>
    <row r="17" spans="1:9" x14ac:dyDescent="0.2">
      <c r="A17" s="51" t="s">
        <v>34</v>
      </c>
      <c r="B17" s="44">
        <f>B16</f>
        <v>2018</v>
      </c>
      <c r="C17" s="52">
        <f>$C$16</f>
        <v>1553547.5099999949</v>
      </c>
      <c r="D17" s="53">
        <f>'E-DDC-12'!E107</f>
        <v>-1135222.4773593738</v>
      </c>
      <c r="E17" s="54">
        <f>-(C17+D17)*0.21</f>
        <v>-87848.256854530424</v>
      </c>
      <c r="F17" s="41"/>
      <c r="G17" s="41"/>
    </row>
    <row r="18" spans="1:9" x14ac:dyDescent="0.2">
      <c r="A18" s="51" t="s">
        <v>35</v>
      </c>
      <c r="B18" s="44">
        <f t="shared" ref="B18:B26" si="0">B17</f>
        <v>2018</v>
      </c>
      <c r="C18" s="52">
        <f t="shared" ref="C18:C25" si="1">$C$16</f>
        <v>1553547.5099999949</v>
      </c>
      <c r="D18" s="53">
        <f>'E-DDC-12'!E108</f>
        <v>-1147898.9934999987</v>
      </c>
      <c r="E18" s="54">
        <f>-(C18+D18)*0.21</f>
        <v>-85186.188464999199</v>
      </c>
      <c r="G18" s="41"/>
    </row>
    <row r="19" spans="1:9" x14ac:dyDescent="0.2">
      <c r="A19" s="51" t="s">
        <v>36</v>
      </c>
      <c r="B19" s="44">
        <f t="shared" si="0"/>
        <v>2018</v>
      </c>
      <c r="C19" s="52">
        <f>$C$16</f>
        <v>1553547.5099999949</v>
      </c>
      <c r="D19" s="53">
        <f>'E-DDC-12'!E109</f>
        <v>-1160575.5096406236</v>
      </c>
      <c r="E19" s="54">
        <f t="shared" ref="E19:E26" si="2">-(C19+D19)*0.21</f>
        <v>-82524.120075467974</v>
      </c>
      <c r="F19" s="90">
        <f>(C18+D18)*0.21+E18</f>
        <v>0</v>
      </c>
      <c r="G19" s="41"/>
    </row>
    <row r="20" spans="1:9" x14ac:dyDescent="0.2">
      <c r="A20" s="51" t="s">
        <v>37</v>
      </c>
      <c r="B20" s="44">
        <f t="shared" si="0"/>
        <v>2018</v>
      </c>
      <c r="C20" s="52">
        <f>$C$16</f>
        <v>1553547.5099999949</v>
      </c>
      <c r="D20" s="53">
        <f>'E-DDC-12'!E110</f>
        <v>-1173252.0257812485</v>
      </c>
      <c r="E20" s="54">
        <f t="shared" si="2"/>
        <v>-79862.051685936749</v>
      </c>
      <c r="F20" s="41"/>
      <c r="G20" s="41"/>
    </row>
    <row r="21" spans="1:9" x14ac:dyDescent="0.2">
      <c r="A21" s="51" t="s">
        <v>52</v>
      </c>
      <c r="B21" s="44">
        <f t="shared" si="0"/>
        <v>2018</v>
      </c>
      <c r="C21" s="52">
        <f t="shared" si="1"/>
        <v>1553547.5099999949</v>
      </c>
      <c r="D21" s="53">
        <f>'E-DDC-12'!E111</f>
        <v>-1185928.5419218733</v>
      </c>
      <c r="E21" s="54">
        <f t="shared" si="2"/>
        <v>-77199.983296405524</v>
      </c>
      <c r="F21" s="41"/>
      <c r="G21" s="41"/>
    </row>
    <row r="22" spans="1:9" x14ac:dyDescent="0.2">
      <c r="A22" s="51" t="s">
        <v>53</v>
      </c>
      <c r="B22" s="44">
        <f t="shared" si="0"/>
        <v>2018</v>
      </c>
      <c r="C22" s="52">
        <f t="shared" si="1"/>
        <v>1553547.5099999949</v>
      </c>
      <c r="D22" s="53">
        <f>'E-DDC-12'!E112</f>
        <v>-1198605.0580624982</v>
      </c>
      <c r="E22" s="54">
        <f t="shared" si="2"/>
        <v>-74537.914906874299</v>
      </c>
      <c r="F22" s="41"/>
      <c r="G22" s="41"/>
    </row>
    <row r="23" spans="1:9" x14ac:dyDescent="0.2">
      <c r="A23" s="51" t="s">
        <v>38</v>
      </c>
      <c r="B23" s="44">
        <f t="shared" si="0"/>
        <v>2018</v>
      </c>
      <c r="C23" s="52">
        <f t="shared" si="1"/>
        <v>1553547.5099999949</v>
      </c>
      <c r="D23" s="53">
        <f>'E-DDC-12'!E113</f>
        <v>-1211281.5742031231</v>
      </c>
      <c r="E23" s="54">
        <f t="shared" si="2"/>
        <v>-71875.846517343074</v>
      </c>
      <c r="F23" s="41"/>
      <c r="G23" s="41"/>
    </row>
    <row r="24" spans="1:9" x14ac:dyDescent="0.2">
      <c r="A24" s="51" t="s">
        <v>56</v>
      </c>
      <c r="B24" s="44">
        <f t="shared" si="0"/>
        <v>2018</v>
      </c>
      <c r="C24" s="52">
        <f t="shared" si="1"/>
        <v>1553547.5099999949</v>
      </c>
      <c r="D24" s="53">
        <f>'E-DDC-12'!E114</f>
        <v>-1223958.090343748</v>
      </c>
      <c r="E24" s="54">
        <f t="shared" si="2"/>
        <v>-69213.778127811849</v>
      </c>
      <c r="F24" s="41"/>
      <c r="G24" s="41"/>
    </row>
    <row r="25" spans="1:9" x14ac:dyDescent="0.2">
      <c r="A25" s="51" t="s">
        <v>39</v>
      </c>
      <c r="B25" s="44">
        <f t="shared" si="0"/>
        <v>2018</v>
      </c>
      <c r="C25" s="52">
        <f t="shared" si="1"/>
        <v>1553547.5099999949</v>
      </c>
      <c r="D25" s="53">
        <f>'E-DDC-12'!E115</f>
        <v>-1236634.6064843729</v>
      </c>
      <c r="E25" s="54">
        <f t="shared" si="2"/>
        <v>-66551.709738280624</v>
      </c>
      <c r="F25" s="41"/>
      <c r="G25" s="41"/>
      <c r="H25" s="41"/>
      <c r="I25" s="41"/>
    </row>
    <row r="26" spans="1:9" x14ac:dyDescent="0.2">
      <c r="A26" s="51" t="s">
        <v>40</v>
      </c>
      <c r="B26" s="44">
        <f t="shared" si="0"/>
        <v>2018</v>
      </c>
      <c r="C26" s="52">
        <f>$C$16</f>
        <v>1553547.5099999949</v>
      </c>
      <c r="D26" s="53">
        <f>'E-DDC-12'!E116</f>
        <v>-1249311.1226249977</v>
      </c>
      <c r="E26" s="54">
        <f t="shared" si="2"/>
        <v>-63889.641348749399</v>
      </c>
      <c r="F26" s="41"/>
      <c r="G26" s="41"/>
      <c r="H26" s="41"/>
      <c r="I26" s="41"/>
    </row>
    <row r="27" spans="1:9" x14ac:dyDescent="0.2">
      <c r="A27" s="47"/>
      <c r="B27" s="44"/>
      <c r="C27" s="55"/>
      <c r="D27" s="56"/>
      <c r="E27" s="65"/>
    </row>
    <row r="28" spans="1:9" x14ac:dyDescent="0.2">
      <c r="A28" s="47" t="s">
        <v>29</v>
      </c>
      <c r="B28" s="43"/>
      <c r="C28" s="58">
        <f>SUM(C15:C27)</f>
        <v>18642570.119999934</v>
      </c>
      <c r="D28" s="53">
        <f>SUM(D15:D27)</f>
        <v>-14231142.503062477</v>
      </c>
      <c r="E28" s="59">
        <f>SUM(E15:E27)</f>
        <v>-957457.26410139725</v>
      </c>
    </row>
    <row r="29" spans="1:9" x14ac:dyDescent="0.2">
      <c r="A29" s="47" t="s">
        <v>41</v>
      </c>
      <c r="B29" s="43"/>
      <c r="C29" s="60" t="s">
        <v>42</v>
      </c>
      <c r="D29" s="61" t="s">
        <v>42</v>
      </c>
      <c r="E29" s="62" t="s">
        <v>42</v>
      </c>
    </row>
    <row r="30" spans="1:9" x14ac:dyDescent="0.2">
      <c r="A30" s="47"/>
      <c r="B30" s="43"/>
      <c r="C30" s="52"/>
      <c r="D30" s="53"/>
      <c r="E30" s="59"/>
    </row>
    <row r="31" spans="1:9" x14ac:dyDescent="0.2">
      <c r="A31" s="47" t="s">
        <v>43</v>
      </c>
      <c r="B31" s="43"/>
      <c r="C31" s="66">
        <f>C28/12</f>
        <v>1553547.5099999944</v>
      </c>
      <c r="D31" s="67">
        <f>D28/12</f>
        <v>-1185928.5419218731</v>
      </c>
      <c r="E31" s="65">
        <f>E28/12</f>
        <v>-79788.105341783099</v>
      </c>
    </row>
    <row r="32" spans="1:9" ht="13.5" thickBot="1" x14ac:dyDescent="0.25">
      <c r="A32" s="47"/>
      <c r="B32" s="69"/>
      <c r="C32" s="47"/>
      <c r="D32" s="47"/>
      <c r="E32" s="47"/>
    </row>
    <row r="33" spans="1:5" ht="14.25" thickTop="1" thickBot="1" x14ac:dyDescent="0.25">
      <c r="A33" s="47" t="s">
        <v>55</v>
      </c>
      <c r="B33" s="69"/>
      <c r="D33" s="80">
        <f>SUM(C31:E31)</f>
        <v>287830.86273633823</v>
      </c>
      <c r="E33" s="70"/>
    </row>
    <row r="34" spans="1:5" ht="13.5" hidden="1" thickTop="1" x14ac:dyDescent="0.2">
      <c r="A34" s="47"/>
      <c r="B34" s="69"/>
      <c r="D34" s="77"/>
      <c r="E34" s="70"/>
    </row>
    <row r="35" spans="1:5" hidden="1" x14ac:dyDescent="0.2">
      <c r="A35" s="71" t="s">
        <v>50</v>
      </c>
      <c r="B35" s="72"/>
      <c r="C35" s="49"/>
      <c r="D35" s="49"/>
      <c r="E35" s="49"/>
    </row>
    <row r="36" spans="1:5" hidden="1" x14ac:dyDescent="0.2">
      <c r="A36" s="47"/>
      <c r="B36" s="69"/>
      <c r="C36" s="79" t="s">
        <v>49</v>
      </c>
      <c r="E36" s="75"/>
    </row>
    <row r="37" spans="1:5" hidden="1" x14ac:dyDescent="0.2">
      <c r="A37" s="47" t="s">
        <v>46</v>
      </c>
      <c r="B37" s="69"/>
      <c r="C37" s="53">
        <f>D10-D11</f>
        <v>152118.19368749857</v>
      </c>
      <c r="E37" s="53"/>
    </row>
    <row r="38" spans="1:5" hidden="1" x14ac:dyDescent="0.2">
      <c r="A38" s="47" t="s">
        <v>47</v>
      </c>
      <c r="B38" s="69"/>
      <c r="C38" s="53">
        <v>152118</v>
      </c>
      <c r="E38" s="53"/>
    </row>
    <row r="39" spans="1:5" hidden="1" x14ac:dyDescent="0.2">
      <c r="A39" s="47"/>
      <c r="B39" s="69" t="s">
        <v>48</v>
      </c>
      <c r="C39" s="78">
        <f>C37-C38</f>
        <v>0.19368749856948853</v>
      </c>
      <c r="E39" s="53"/>
    </row>
    <row r="40" spans="1:5" ht="13.5" thickTop="1" x14ac:dyDescent="0.2">
      <c r="A40" s="47"/>
      <c r="B40" s="69"/>
      <c r="E40" s="53"/>
    </row>
    <row r="41" spans="1:5" x14ac:dyDescent="0.2">
      <c r="A41" s="73"/>
      <c r="B41" s="69"/>
      <c r="E41" s="76"/>
    </row>
  </sheetData>
  <mergeCells count="4">
    <mergeCell ref="A1:E1"/>
    <mergeCell ref="A2:E2"/>
    <mergeCell ref="A3:E3"/>
    <mergeCell ref="C6:E6"/>
  </mergeCells>
  <printOptions horizontalCentered="1"/>
  <pageMargins left="0.75" right="0.75" top="1" bottom="1" header="0.5" footer="0.5"/>
  <pageSetup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rowBreaks count="1" manualBreakCount="1">
    <brk id="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zoomScaleNormal="100" workbookViewId="0">
      <pane xSplit="1" ySplit="4" topLeftCell="B5" activePane="bottomRight" state="frozen"/>
      <selection activeCell="I32" sqref="I32"/>
      <selection pane="topRight" activeCell="I32" sqref="I32"/>
      <selection pane="bottomLeft" activeCell="I32" sqref="I32"/>
      <selection pane="bottomRight" activeCell="C142" sqref="C142"/>
    </sheetView>
  </sheetViews>
  <sheetFormatPr defaultColWidth="9.140625" defaultRowHeight="12.75" x14ac:dyDescent="0.2"/>
  <cols>
    <col min="1" max="1" width="12.5703125" style="1" bestFit="1" customWidth="1"/>
    <col min="2" max="2" width="14.7109375" style="6" bestFit="1" customWidth="1"/>
    <col min="3" max="3" width="14.28515625" style="6" customWidth="1"/>
    <col min="4" max="4" width="14.5703125" style="6" customWidth="1"/>
    <col min="5" max="5" width="16.85546875" style="6" customWidth="1"/>
    <col min="6" max="6" width="16.7109375" style="6" bestFit="1" customWidth="1"/>
    <col min="7" max="8" width="13.7109375" style="6" bestFit="1" customWidth="1"/>
    <col min="9" max="9" width="15.42578125" style="7" customWidth="1"/>
    <col min="10" max="10" width="39.5703125" style="6" bestFit="1" customWidth="1"/>
    <col min="11" max="11" width="10.140625" style="6" hidden="1" customWidth="1"/>
    <col min="12" max="12" width="11.85546875" style="1" bestFit="1" customWidth="1"/>
    <col min="13" max="16384" width="9.140625" style="1"/>
  </cols>
  <sheetData>
    <row r="1" spans="1:12" x14ac:dyDescent="0.2">
      <c r="A1" s="106" t="s">
        <v>3</v>
      </c>
      <c r="B1" s="107"/>
      <c r="C1" s="107"/>
      <c r="D1" s="107"/>
      <c r="E1" s="107"/>
      <c r="F1" s="107"/>
      <c r="G1" s="107"/>
      <c r="H1" s="107"/>
      <c r="I1" s="108"/>
      <c r="J1" s="3"/>
      <c r="K1" s="8" t="s">
        <v>3</v>
      </c>
    </row>
    <row r="2" spans="1:12" s="9" customFormat="1" x14ac:dyDescent="0.2">
      <c r="A2" s="15"/>
      <c r="B2" s="16"/>
      <c r="C2" s="39" t="s">
        <v>20</v>
      </c>
      <c r="D2" s="39"/>
      <c r="E2" s="39"/>
      <c r="F2" s="33"/>
      <c r="G2" s="12"/>
      <c r="H2" s="12"/>
      <c r="I2" s="27"/>
      <c r="J2" s="12"/>
      <c r="K2" s="12"/>
    </row>
    <row r="3" spans="1:12" x14ac:dyDescent="0.2">
      <c r="A3" s="17" t="s">
        <v>0</v>
      </c>
      <c r="B3" s="18" t="s">
        <v>5</v>
      </c>
      <c r="C3" s="18">
        <v>528</v>
      </c>
      <c r="D3" s="74">
        <v>120</v>
      </c>
      <c r="E3" s="74"/>
      <c r="F3" s="12"/>
      <c r="G3" s="12"/>
      <c r="H3" s="12"/>
      <c r="I3" s="27"/>
      <c r="K3" s="1"/>
    </row>
    <row r="4" spans="1:12" s="4" customFormat="1" ht="51.75" thickBot="1" x14ac:dyDescent="0.25">
      <c r="A4" s="19" t="s">
        <v>1</v>
      </c>
      <c r="B4" s="24" t="s">
        <v>19</v>
      </c>
      <c r="C4" s="20" t="s">
        <v>13</v>
      </c>
      <c r="D4" s="24" t="s">
        <v>16</v>
      </c>
      <c r="E4" s="24" t="s">
        <v>2</v>
      </c>
      <c r="F4" s="24" t="s">
        <v>18</v>
      </c>
      <c r="G4" s="20" t="s">
        <v>15</v>
      </c>
      <c r="H4" s="20" t="s">
        <v>6</v>
      </c>
      <c r="I4" s="21" t="s">
        <v>8</v>
      </c>
      <c r="J4" s="5" t="s">
        <v>4</v>
      </c>
      <c r="K4" s="4" t="s">
        <v>1</v>
      </c>
      <c r="L4" s="5"/>
    </row>
    <row r="5" spans="1:12" s="4" customFormat="1" ht="39" hidden="1" thickBot="1" x14ac:dyDescent="0.25">
      <c r="A5" s="19"/>
      <c r="B5" s="19"/>
      <c r="C5" s="30" t="s">
        <v>14</v>
      </c>
      <c r="D5" s="24"/>
      <c r="E5" s="24"/>
      <c r="F5" s="24"/>
      <c r="G5" s="20"/>
      <c r="H5" s="20"/>
      <c r="I5" s="21"/>
      <c r="J5" s="5"/>
      <c r="L5" s="5"/>
    </row>
    <row r="6" spans="1:12" s="4" customFormat="1" ht="26.25" thickBot="1" x14ac:dyDescent="0.25">
      <c r="A6" s="22" t="s">
        <v>7</v>
      </c>
      <c r="B6" s="26" t="s">
        <v>9</v>
      </c>
      <c r="C6" s="25" t="s">
        <v>17</v>
      </c>
      <c r="D6" s="26" t="s">
        <v>9</v>
      </c>
      <c r="E6" s="26"/>
      <c r="F6" s="31" t="s">
        <v>12</v>
      </c>
      <c r="G6" s="32" t="s">
        <v>10</v>
      </c>
      <c r="H6" s="32" t="s">
        <v>11</v>
      </c>
      <c r="I6" s="23" t="s">
        <v>11</v>
      </c>
      <c r="J6" s="5"/>
      <c r="L6" s="5"/>
    </row>
    <row r="7" spans="1:12" s="36" customFormat="1" x14ac:dyDescent="0.2">
      <c r="A7" s="10">
        <v>40148</v>
      </c>
      <c r="B7" s="37">
        <v>1553547.51</v>
      </c>
      <c r="C7" s="34"/>
      <c r="D7" s="34"/>
      <c r="E7" s="34"/>
      <c r="F7" s="7">
        <f t="shared" ref="F7:F38" si="0">+B7+D7</f>
        <v>1553547.51</v>
      </c>
      <c r="G7" s="34"/>
      <c r="H7" s="34"/>
      <c r="I7" s="34">
        <f>F7*-0.35</f>
        <v>-543741.62849999999</v>
      </c>
      <c r="J7" s="5"/>
      <c r="L7" s="35"/>
    </row>
    <row r="8" spans="1:12" s="29" customFormat="1" x14ac:dyDescent="0.2">
      <c r="A8" s="28">
        <v>40178</v>
      </c>
      <c r="B8" s="6">
        <f t="shared" ref="B8:B39" si="1">F7</f>
        <v>1553547.51</v>
      </c>
      <c r="C8" s="6"/>
      <c r="D8" s="6">
        <f>-C8</f>
        <v>0</v>
      </c>
      <c r="E8" s="6"/>
      <c r="F8" s="7">
        <f t="shared" si="0"/>
        <v>1553547.51</v>
      </c>
      <c r="G8" s="7">
        <f>(-C8)*0.35</f>
        <v>0</v>
      </c>
      <c r="H8" s="7">
        <f>-G8</f>
        <v>0</v>
      </c>
      <c r="I8" s="34">
        <f>F8*-0.35</f>
        <v>-543741.62849999999</v>
      </c>
      <c r="J8" s="5"/>
      <c r="K8" s="28">
        <v>40178</v>
      </c>
      <c r="L8" s="38" t="s">
        <v>4</v>
      </c>
    </row>
    <row r="9" spans="1:12" hidden="1" x14ac:dyDescent="0.2">
      <c r="A9" s="10">
        <v>40209</v>
      </c>
      <c r="B9" s="6">
        <f t="shared" si="1"/>
        <v>1553547.51</v>
      </c>
      <c r="C9" s="6">
        <f t="shared" ref="C9:C19" si="2">$B$7/$C$3</f>
        <v>2942.3248295454546</v>
      </c>
      <c r="D9" s="7">
        <f>-C9</f>
        <v>-2942.3248295454546</v>
      </c>
      <c r="E9" s="7">
        <f>D9</f>
        <v>-2942.3248295454546</v>
      </c>
      <c r="F9" s="7">
        <f t="shared" si="0"/>
        <v>1550605.1851704544</v>
      </c>
      <c r="G9" s="7">
        <f>(-C9)*0.35</f>
        <v>-1029.813690340909</v>
      </c>
      <c r="H9" s="7">
        <f t="shared" ref="H9:H56" si="3">-G9</f>
        <v>1029.813690340909</v>
      </c>
      <c r="I9" s="34">
        <f>F9*-0.35</f>
        <v>-542711.81480965903</v>
      </c>
      <c r="J9" s="5"/>
      <c r="K9" s="10">
        <v>40209</v>
      </c>
    </row>
    <row r="10" spans="1:12" hidden="1" x14ac:dyDescent="0.2">
      <c r="A10" s="10">
        <v>40237</v>
      </c>
      <c r="B10" s="6">
        <f t="shared" si="1"/>
        <v>1550605.1851704544</v>
      </c>
      <c r="C10" s="6">
        <f t="shared" si="2"/>
        <v>2942.3248295454546</v>
      </c>
      <c r="D10" s="7">
        <f t="shared" ref="D10:D56" si="4">-C10</f>
        <v>-2942.3248295454546</v>
      </c>
      <c r="E10" s="7">
        <f>D10+E9</f>
        <v>-5884.6496590909092</v>
      </c>
      <c r="F10" s="7">
        <f t="shared" si="0"/>
        <v>1547662.8603409089</v>
      </c>
      <c r="G10" s="7">
        <f t="shared" ref="G10:G20" si="5">(-C10)*0.35</f>
        <v>-1029.813690340909</v>
      </c>
      <c r="H10" s="7">
        <f t="shared" si="3"/>
        <v>1029.813690340909</v>
      </c>
      <c r="I10" s="34">
        <f>F10*-0.35</f>
        <v>-541682.00111931807</v>
      </c>
      <c r="J10" s="5"/>
      <c r="K10" s="10">
        <v>40237</v>
      </c>
    </row>
    <row r="11" spans="1:12" hidden="1" x14ac:dyDescent="0.2">
      <c r="A11" s="10">
        <v>40268</v>
      </c>
      <c r="B11" s="6">
        <f t="shared" si="1"/>
        <v>1547662.8603409089</v>
      </c>
      <c r="C11" s="6">
        <f t="shared" si="2"/>
        <v>2942.3248295454546</v>
      </c>
      <c r="D11" s="7">
        <f t="shared" si="4"/>
        <v>-2942.3248295454546</v>
      </c>
      <c r="E11" s="7">
        <f t="shared" ref="E11:E56" si="6">D11+E10</f>
        <v>-8826.9744886363642</v>
      </c>
      <c r="F11" s="7">
        <f t="shared" si="0"/>
        <v>1544720.5355113633</v>
      </c>
      <c r="G11" s="7">
        <f t="shared" si="5"/>
        <v>-1029.813690340909</v>
      </c>
      <c r="H11" s="7">
        <f t="shared" si="3"/>
        <v>1029.813690340909</v>
      </c>
      <c r="I11" s="34">
        <f>F11*-0.35</f>
        <v>-540652.18742897711</v>
      </c>
      <c r="K11" s="10">
        <v>40268</v>
      </c>
    </row>
    <row r="12" spans="1:12" hidden="1" x14ac:dyDescent="0.2">
      <c r="A12" s="10">
        <v>40298</v>
      </c>
      <c r="B12" s="6">
        <f t="shared" si="1"/>
        <v>1544720.5355113633</v>
      </c>
      <c r="C12" s="6">
        <f t="shared" si="2"/>
        <v>2942.3248295454546</v>
      </c>
      <c r="D12" s="7">
        <f t="shared" si="4"/>
        <v>-2942.3248295454546</v>
      </c>
      <c r="E12" s="7">
        <f t="shared" si="6"/>
        <v>-11769.299318181818</v>
      </c>
      <c r="F12" s="7">
        <f t="shared" si="0"/>
        <v>1541778.2106818177</v>
      </c>
      <c r="G12" s="7">
        <f t="shared" si="5"/>
        <v>-1029.813690340909</v>
      </c>
      <c r="H12" s="7">
        <f t="shared" si="3"/>
        <v>1029.813690340909</v>
      </c>
      <c r="I12" s="11">
        <f t="shared" ref="I12:I56" si="7">I11+H12</f>
        <v>-539622.37373863615</v>
      </c>
      <c r="K12" s="10">
        <v>40298</v>
      </c>
    </row>
    <row r="13" spans="1:12" hidden="1" x14ac:dyDescent="0.2">
      <c r="A13" s="10">
        <v>40329</v>
      </c>
      <c r="B13" s="6">
        <f t="shared" si="1"/>
        <v>1541778.2106818177</v>
      </c>
      <c r="C13" s="6">
        <f t="shared" si="2"/>
        <v>2942.3248295454546</v>
      </c>
      <c r="D13" s="7">
        <f t="shared" si="4"/>
        <v>-2942.3248295454546</v>
      </c>
      <c r="E13" s="7">
        <f t="shared" si="6"/>
        <v>-14711.624147727272</v>
      </c>
      <c r="F13" s="7">
        <f t="shared" si="0"/>
        <v>1538835.8858522722</v>
      </c>
      <c r="G13" s="7">
        <f t="shared" si="5"/>
        <v>-1029.813690340909</v>
      </c>
      <c r="H13" s="7">
        <f t="shared" si="3"/>
        <v>1029.813690340909</v>
      </c>
      <c r="I13" s="11">
        <f t="shared" si="7"/>
        <v>-538592.56004829518</v>
      </c>
      <c r="K13" s="10">
        <v>40329</v>
      </c>
    </row>
    <row r="14" spans="1:12" hidden="1" x14ac:dyDescent="0.2">
      <c r="A14" s="10">
        <v>40359</v>
      </c>
      <c r="B14" s="6">
        <f t="shared" si="1"/>
        <v>1538835.8858522722</v>
      </c>
      <c r="C14" s="6">
        <f t="shared" si="2"/>
        <v>2942.3248295454546</v>
      </c>
      <c r="D14" s="7">
        <f t="shared" si="4"/>
        <v>-2942.3248295454546</v>
      </c>
      <c r="E14" s="7">
        <f t="shared" si="6"/>
        <v>-17653.948977272728</v>
      </c>
      <c r="F14" s="7">
        <f t="shared" si="0"/>
        <v>1535893.5610227266</v>
      </c>
      <c r="G14" s="7">
        <f t="shared" si="5"/>
        <v>-1029.813690340909</v>
      </c>
      <c r="H14" s="7">
        <f t="shared" si="3"/>
        <v>1029.813690340909</v>
      </c>
      <c r="I14" s="11">
        <f t="shared" si="7"/>
        <v>-537562.74635795422</v>
      </c>
      <c r="K14" s="10">
        <v>40359</v>
      </c>
    </row>
    <row r="15" spans="1:12" hidden="1" x14ac:dyDescent="0.2">
      <c r="A15" s="10">
        <v>40390</v>
      </c>
      <c r="B15" s="6">
        <f t="shared" si="1"/>
        <v>1535893.5610227266</v>
      </c>
      <c r="C15" s="6">
        <f t="shared" si="2"/>
        <v>2942.3248295454546</v>
      </c>
      <c r="D15" s="7">
        <f t="shared" si="4"/>
        <v>-2942.3248295454546</v>
      </c>
      <c r="E15" s="7">
        <f t="shared" si="6"/>
        <v>-20596.273806818182</v>
      </c>
      <c r="F15" s="7">
        <f t="shared" si="0"/>
        <v>1532951.236193181</v>
      </c>
      <c r="G15" s="7">
        <f t="shared" si="5"/>
        <v>-1029.813690340909</v>
      </c>
      <c r="H15" s="7">
        <f t="shared" si="3"/>
        <v>1029.813690340909</v>
      </c>
      <c r="I15" s="11">
        <f t="shared" si="7"/>
        <v>-536532.93266761326</v>
      </c>
      <c r="K15" s="10">
        <v>40390</v>
      </c>
    </row>
    <row r="16" spans="1:12" hidden="1" x14ac:dyDescent="0.2">
      <c r="A16" s="10">
        <v>40421</v>
      </c>
      <c r="B16" s="6">
        <f t="shared" si="1"/>
        <v>1532951.236193181</v>
      </c>
      <c r="C16" s="6">
        <f t="shared" si="2"/>
        <v>2942.3248295454546</v>
      </c>
      <c r="D16" s="7">
        <f t="shared" si="4"/>
        <v>-2942.3248295454546</v>
      </c>
      <c r="E16" s="7">
        <f t="shared" si="6"/>
        <v>-23538.598636363637</v>
      </c>
      <c r="F16" s="7">
        <f t="shared" si="0"/>
        <v>1530008.9113636354</v>
      </c>
      <c r="G16" s="7">
        <f t="shared" si="5"/>
        <v>-1029.813690340909</v>
      </c>
      <c r="H16" s="7">
        <f t="shared" si="3"/>
        <v>1029.813690340909</v>
      </c>
      <c r="I16" s="11">
        <f t="shared" si="7"/>
        <v>-535503.1189772723</v>
      </c>
      <c r="K16" s="10">
        <v>40421</v>
      </c>
    </row>
    <row r="17" spans="1:11" hidden="1" x14ac:dyDescent="0.2">
      <c r="A17" s="10">
        <v>40451</v>
      </c>
      <c r="B17" s="6">
        <f t="shared" si="1"/>
        <v>1530008.9113636354</v>
      </c>
      <c r="C17" s="6">
        <f t="shared" si="2"/>
        <v>2942.3248295454546</v>
      </c>
      <c r="D17" s="7">
        <f t="shared" si="4"/>
        <v>-2942.3248295454546</v>
      </c>
      <c r="E17" s="7">
        <f t="shared" si="6"/>
        <v>-26480.923465909091</v>
      </c>
      <c r="F17" s="7">
        <f t="shared" si="0"/>
        <v>1527066.5865340899</v>
      </c>
      <c r="G17" s="7">
        <f t="shared" si="5"/>
        <v>-1029.813690340909</v>
      </c>
      <c r="H17" s="7">
        <f t="shared" si="3"/>
        <v>1029.813690340909</v>
      </c>
      <c r="I17" s="11">
        <f t="shared" si="7"/>
        <v>-534473.30528693134</v>
      </c>
      <c r="K17" s="10">
        <v>40451</v>
      </c>
    </row>
    <row r="18" spans="1:11" hidden="1" x14ac:dyDescent="0.2">
      <c r="A18" s="10">
        <v>40482</v>
      </c>
      <c r="B18" s="6">
        <f t="shared" si="1"/>
        <v>1527066.5865340899</v>
      </c>
      <c r="C18" s="6">
        <f t="shared" si="2"/>
        <v>2942.3248295454546</v>
      </c>
      <c r="D18" s="7">
        <f t="shared" si="4"/>
        <v>-2942.3248295454546</v>
      </c>
      <c r="E18" s="7">
        <f t="shared" si="6"/>
        <v>-29423.248295454545</v>
      </c>
      <c r="F18" s="7">
        <f t="shared" si="0"/>
        <v>1524124.2617045443</v>
      </c>
      <c r="G18" s="7">
        <f t="shared" si="5"/>
        <v>-1029.813690340909</v>
      </c>
      <c r="H18" s="7">
        <f t="shared" si="3"/>
        <v>1029.813690340909</v>
      </c>
      <c r="I18" s="11">
        <f t="shared" si="7"/>
        <v>-533443.49159659038</v>
      </c>
      <c r="K18" s="10">
        <v>40482</v>
      </c>
    </row>
    <row r="19" spans="1:11" hidden="1" x14ac:dyDescent="0.2">
      <c r="A19" s="10">
        <v>40512</v>
      </c>
      <c r="B19" s="6">
        <f t="shared" si="1"/>
        <v>1524124.2617045443</v>
      </c>
      <c r="C19" s="6">
        <f t="shared" si="2"/>
        <v>2942.3248295454546</v>
      </c>
      <c r="D19" s="7">
        <f t="shared" si="4"/>
        <v>-2942.3248295454546</v>
      </c>
      <c r="E19" s="7">
        <f t="shared" si="6"/>
        <v>-32365.573124999999</v>
      </c>
      <c r="F19" s="7">
        <f t="shared" si="0"/>
        <v>1521181.9368749987</v>
      </c>
      <c r="G19" s="7">
        <f t="shared" si="5"/>
        <v>-1029.813690340909</v>
      </c>
      <c r="H19" s="7">
        <f t="shared" si="3"/>
        <v>1029.813690340909</v>
      </c>
      <c r="I19" s="11">
        <f t="shared" si="7"/>
        <v>-532413.67790624942</v>
      </c>
      <c r="K19" s="10">
        <v>40512</v>
      </c>
    </row>
    <row r="20" spans="1:11" hidden="1" x14ac:dyDescent="0.2">
      <c r="A20" s="10">
        <v>40543</v>
      </c>
      <c r="B20" s="6">
        <f>F19</f>
        <v>1521181.9368749987</v>
      </c>
      <c r="C20" s="6">
        <f>$B$20/$D$3</f>
        <v>12676.51614062499</v>
      </c>
      <c r="D20" s="7">
        <f t="shared" si="4"/>
        <v>-12676.51614062499</v>
      </c>
      <c r="E20" s="7">
        <f t="shared" si="6"/>
        <v>-45042.089265624993</v>
      </c>
      <c r="F20" s="7">
        <f t="shared" si="0"/>
        <v>1508505.4207343739</v>
      </c>
      <c r="G20" s="7">
        <f t="shared" si="5"/>
        <v>-4436.7806492187465</v>
      </c>
      <c r="H20" s="7">
        <f t="shared" si="3"/>
        <v>4436.7806492187465</v>
      </c>
      <c r="I20" s="11">
        <f>-F20*0.35</f>
        <v>-527976.89725703083</v>
      </c>
      <c r="K20" s="10">
        <v>40543</v>
      </c>
    </row>
    <row r="21" spans="1:11" hidden="1" x14ac:dyDescent="0.2">
      <c r="A21" s="10">
        <v>40574</v>
      </c>
      <c r="B21" s="6">
        <f t="shared" si="1"/>
        <v>1508505.4207343739</v>
      </c>
      <c r="C21" s="6">
        <f t="shared" ref="C21:C84" si="8">$B$20/$D$3</f>
        <v>12676.51614062499</v>
      </c>
      <c r="D21" s="7">
        <f t="shared" si="4"/>
        <v>-12676.51614062499</v>
      </c>
      <c r="E21" s="7">
        <f t="shared" si="6"/>
        <v>-57718.605406249982</v>
      </c>
      <c r="F21" s="7">
        <f t="shared" si="0"/>
        <v>1495828.904593749</v>
      </c>
      <c r="G21" s="7">
        <f t="shared" ref="G21:G56" si="9">(-C21)*0.35</f>
        <v>-4436.7806492187465</v>
      </c>
      <c r="H21" s="7">
        <f t="shared" si="3"/>
        <v>4436.7806492187465</v>
      </c>
      <c r="I21" s="11">
        <f>I20+H21</f>
        <v>-523540.11660781206</v>
      </c>
      <c r="K21" s="10">
        <v>40574</v>
      </c>
    </row>
    <row r="22" spans="1:11" hidden="1" x14ac:dyDescent="0.2">
      <c r="A22" s="10">
        <v>40602</v>
      </c>
      <c r="B22" s="6">
        <f t="shared" si="1"/>
        <v>1495828.904593749</v>
      </c>
      <c r="C22" s="6">
        <f t="shared" si="8"/>
        <v>12676.51614062499</v>
      </c>
      <c r="D22" s="7">
        <f t="shared" si="4"/>
        <v>-12676.51614062499</v>
      </c>
      <c r="E22" s="7">
        <f t="shared" si="6"/>
        <v>-70395.121546874972</v>
      </c>
      <c r="F22" s="7">
        <f t="shared" si="0"/>
        <v>1483152.3884531241</v>
      </c>
      <c r="G22" s="7">
        <f t="shared" si="9"/>
        <v>-4436.7806492187465</v>
      </c>
      <c r="H22" s="7">
        <f t="shared" si="3"/>
        <v>4436.7806492187465</v>
      </c>
      <c r="I22" s="11">
        <f t="shared" si="7"/>
        <v>-519103.33595859329</v>
      </c>
      <c r="K22" s="10">
        <v>40602</v>
      </c>
    </row>
    <row r="23" spans="1:11" hidden="1" x14ac:dyDescent="0.2">
      <c r="A23" s="10">
        <v>40633</v>
      </c>
      <c r="B23" s="6">
        <f t="shared" si="1"/>
        <v>1483152.3884531241</v>
      </c>
      <c r="C23" s="6">
        <f t="shared" si="8"/>
        <v>12676.51614062499</v>
      </c>
      <c r="D23" s="7">
        <f t="shared" si="4"/>
        <v>-12676.51614062499</v>
      </c>
      <c r="E23" s="7">
        <f t="shared" si="6"/>
        <v>-83071.637687499955</v>
      </c>
      <c r="F23" s="7">
        <f t="shared" si="0"/>
        <v>1470475.8723124992</v>
      </c>
      <c r="G23" s="7">
        <f t="shared" si="9"/>
        <v>-4436.7806492187465</v>
      </c>
      <c r="H23" s="7">
        <f t="shared" si="3"/>
        <v>4436.7806492187465</v>
      </c>
      <c r="I23" s="11">
        <f t="shared" si="7"/>
        <v>-514666.55530937453</v>
      </c>
      <c r="K23" s="10">
        <v>40633</v>
      </c>
    </row>
    <row r="24" spans="1:11" hidden="1" x14ac:dyDescent="0.2">
      <c r="A24" s="10">
        <v>40663</v>
      </c>
      <c r="B24" s="6">
        <f t="shared" si="1"/>
        <v>1470475.8723124992</v>
      </c>
      <c r="C24" s="6">
        <f t="shared" si="8"/>
        <v>12676.51614062499</v>
      </c>
      <c r="D24" s="7">
        <f t="shared" si="4"/>
        <v>-12676.51614062499</v>
      </c>
      <c r="E24" s="7">
        <f t="shared" si="6"/>
        <v>-95748.153828124952</v>
      </c>
      <c r="F24" s="7">
        <f t="shared" si="0"/>
        <v>1457799.3561718743</v>
      </c>
      <c r="G24" s="7">
        <f t="shared" si="9"/>
        <v>-4436.7806492187465</v>
      </c>
      <c r="H24" s="7">
        <f t="shared" si="3"/>
        <v>4436.7806492187465</v>
      </c>
      <c r="I24" s="11">
        <f t="shared" si="7"/>
        <v>-510229.77466015576</v>
      </c>
      <c r="K24" s="10">
        <v>40663</v>
      </c>
    </row>
    <row r="25" spans="1:11" hidden="1" x14ac:dyDescent="0.2">
      <c r="A25" s="10">
        <v>40694</v>
      </c>
      <c r="B25" s="6">
        <f t="shared" si="1"/>
        <v>1457799.3561718743</v>
      </c>
      <c r="C25" s="6">
        <f t="shared" si="8"/>
        <v>12676.51614062499</v>
      </c>
      <c r="D25" s="7">
        <f t="shared" si="4"/>
        <v>-12676.51614062499</v>
      </c>
      <c r="E25" s="7">
        <f t="shared" si="6"/>
        <v>-108424.66996874995</v>
      </c>
      <c r="F25" s="7">
        <f t="shared" si="0"/>
        <v>1445122.8400312494</v>
      </c>
      <c r="G25" s="7">
        <f t="shared" si="9"/>
        <v>-4436.7806492187465</v>
      </c>
      <c r="H25" s="7">
        <f t="shared" si="3"/>
        <v>4436.7806492187465</v>
      </c>
      <c r="I25" s="11">
        <f t="shared" si="7"/>
        <v>-505792.99401093699</v>
      </c>
      <c r="K25" s="10">
        <v>40694</v>
      </c>
    </row>
    <row r="26" spans="1:11" hidden="1" x14ac:dyDescent="0.2">
      <c r="A26" s="10">
        <v>40724</v>
      </c>
      <c r="B26" s="6">
        <f t="shared" si="1"/>
        <v>1445122.8400312494</v>
      </c>
      <c r="C26" s="6">
        <f t="shared" si="8"/>
        <v>12676.51614062499</v>
      </c>
      <c r="D26" s="7">
        <f t="shared" si="4"/>
        <v>-12676.51614062499</v>
      </c>
      <c r="E26" s="7">
        <f t="shared" si="6"/>
        <v>-121101.18610937495</v>
      </c>
      <c r="F26" s="7">
        <f t="shared" si="0"/>
        <v>1432446.3238906246</v>
      </c>
      <c r="G26" s="7">
        <f t="shared" si="9"/>
        <v>-4436.7806492187465</v>
      </c>
      <c r="H26" s="7">
        <f t="shared" si="3"/>
        <v>4436.7806492187465</v>
      </c>
      <c r="I26" s="11">
        <f t="shared" si="7"/>
        <v>-501356.21336171823</v>
      </c>
      <c r="K26" s="10">
        <v>40724</v>
      </c>
    </row>
    <row r="27" spans="1:11" hidden="1" x14ac:dyDescent="0.2">
      <c r="A27" s="10">
        <v>40755</v>
      </c>
      <c r="B27" s="6">
        <f t="shared" si="1"/>
        <v>1432446.3238906246</v>
      </c>
      <c r="C27" s="6">
        <f t="shared" si="8"/>
        <v>12676.51614062499</v>
      </c>
      <c r="D27" s="7">
        <f t="shared" si="4"/>
        <v>-12676.51614062499</v>
      </c>
      <c r="E27" s="7">
        <f t="shared" si="6"/>
        <v>-133777.70224999994</v>
      </c>
      <c r="F27" s="7">
        <f t="shared" si="0"/>
        <v>1419769.8077499997</v>
      </c>
      <c r="G27" s="7">
        <f t="shared" si="9"/>
        <v>-4436.7806492187465</v>
      </c>
      <c r="H27" s="7">
        <f t="shared" si="3"/>
        <v>4436.7806492187465</v>
      </c>
      <c r="I27" s="11">
        <f t="shared" si="7"/>
        <v>-496919.43271249946</v>
      </c>
      <c r="K27" s="10">
        <v>40755</v>
      </c>
    </row>
    <row r="28" spans="1:11" hidden="1" x14ac:dyDescent="0.2">
      <c r="A28" s="10">
        <v>40786</v>
      </c>
      <c r="B28" s="6">
        <f t="shared" si="1"/>
        <v>1419769.8077499997</v>
      </c>
      <c r="C28" s="6">
        <f t="shared" si="8"/>
        <v>12676.51614062499</v>
      </c>
      <c r="D28" s="7">
        <f t="shared" si="4"/>
        <v>-12676.51614062499</v>
      </c>
      <c r="E28" s="7">
        <f t="shared" si="6"/>
        <v>-146454.21839062494</v>
      </c>
      <c r="F28" s="7">
        <f t="shared" si="0"/>
        <v>1407093.2916093748</v>
      </c>
      <c r="G28" s="7">
        <f t="shared" si="9"/>
        <v>-4436.7806492187465</v>
      </c>
      <c r="H28" s="7">
        <f t="shared" si="3"/>
        <v>4436.7806492187465</v>
      </c>
      <c r="I28" s="11">
        <f t="shared" si="7"/>
        <v>-492482.65206328069</v>
      </c>
      <c r="K28" s="10">
        <v>40786</v>
      </c>
    </row>
    <row r="29" spans="1:11" hidden="1" x14ac:dyDescent="0.2">
      <c r="A29" s="10">
        <v>40816</v>
      </c>
      <c r="B29" s="6">
        <f t="shared" si="1"/>
        <v>1407093.2916093748</v>
      </c>
      <c r="C29" s="6">
        <f t="shared" si="8"/>
        <v>12676.51614062499</v>
      </c>
      <c r="D29" s="7">
        <f t="shared" si="4"/>
        <v>-12676.51614062499</v>
      </c>
      <c r="E29" s="7">
        <f t="shared" si="6"/>
        <v>-159130.73453124994</v>
      </c>
      <c r="F29" s="7">
        <f t="shared" si="0"/>
        <v>1394416.7754687499</v>
      </c>
      <c r="G29" s="7">
        <f t="shared" si="9"/>
        <v>-4436.7806492187465</v>
      </c>
      <c r="H29" s="7">
        <f t="shared" si="3"/>
        <v>4436.7806492187465</v>
      </c>
      <c r="I29" s="11">
        <f t="shared" si="7"/>
        <v>-488045.87141406193</v>
      </c>
      <c r="K29" s="10">
        <v>40816</v>
      </c>
    </row>
    <row r="30" spans="1:11" hidden="1" x14ac:dyDescent="0.2">
      <c r="A30" s="10">
        <v>40847</v>
      </c>
      <c r="B30" s="6">
        <f t="shared" si="1"/>
        <v>1394416.7754687499</v>
      </c>
      <c r="C30" s="6">
        <f t="shared" si="8"/>
        <v>12676.51614062499</v>
      </c>
      <c r="D30" s="7">
        <f t="shared" si="4"/>
        <v>-12676.51614062499</v>
      </c>
      <c r="E30" s="7">
        <f t="shared" si="6"/>
        <v>-171807.25067187494</v>
      </c>
      <c r="F30" s="7">
        <f t="shared" si="0"/>
        <v>1381740.259328125</v>
      </c>
      <c r="G30" s="7">
        <f t="shared" si="9"/>
        <v>-4436.7806492187465</v>
      </c>
      <c r="H30" s="7">
        <f t="shared" si="3"/>
        <v>4436.7806492187465</v>
      </c>
      <c r="I30" s="11">
        <f t="shared" si="7"/>
        <v>-483609.09076484316</v>
      </c>
      <c r="K30" s="10">
        <v>40847</v>
      </c>
    </row>
    <row r="31" spans="1:11" hidden="1" x14ac:dyDescent="0.2">
      <c r="A31" s="10">
        <v>40877</v>
      </c>
      <c r="B31" s="6">
        <f t="shared" si="1"/>
        <v>1381740.259328125</v>
      </c>
      <c r="C31" s="6">
        <f t="shared" si="8"/>
        <v>12676.51614062499</v>
      </c>
      <c r="D31" s="7">
        <f t="shared" si="4"/>
        <v>-12676.51614062499</v>
      </c>
      <c r="E31" s="7">
        <f t="shared" si="6"/>
        <v>-184483.76681249993</v>
      </c>
      <c r="F31" s="7">
        <f t="shared" si="0"/>
        <v>1369063.7431875002</v>
      </c>
      <c r="G31" s="7">
        <f t="shared" si="9"/>
        <v>-4436.7806492187465</v>
      </c>
      <c r="H31" s="7">
        <f t="shared" si="3"/>
        <v>4436.7806492187465</v>
      </c>
      <c r="I31" s="11">
        <f t="shared" si="7"/>
        <v>-479172.31011562439</v>
      </c>
      <c r="K31" s="10">
        <v>40877</v>
      </c>
    </row>
    <row r="32" spans="1:11" hidden="1" x14ac:dyDescent="0.2">
      <c r="A32" s="10">
        <v>40908</v>
      </c>
      <c r="B32" s="6">
        <f t="shared" si="1"/>
        <v>1369063.7431875002</v>
      </c>
      <c r="C32" s="6">
        <f t="shared" si="8"/>
        <v>12676.51614062499</v>
      </c>
      <c r="D32" s="7">
        <f t="shared" si="4"/>
        <v>-12676.51614062499</v>
      </c>
      <c r="E32" s="7">
        <f t="shared" si="6"/>
        <v>-197160.28295312493</v>
      </c>
      <c r="F32" s="7">
        <f t="shared" si="0"/>
        <v>1356387.2270468753</v>
      </c>
      <c r="G32" s="7">
        <f t="shared" si="9"/>
        <v>-4436.7806492187465</v>
      </c>
      <c r="H32" s="7">
        <f t="shared" si="3"/>
        <v>4436.7806492187465</v>
      </c>
      <c r="I32" s="11">
        <f t="shared" si="7"/>
        <v>-474735.52946640563</v>
      </c>
      <c r="K32" s="10">
        <v>40908</v>
      </c>
    </row>
    <row r="33" spans="1:11" hidden="1" x14ac:dyDescent="0.2">
      <c r="A33" s="10">
        <v>40939</v>
      </c>
      <c r="B33" s="6">
        <f t="shared" si="1"/>
        <v>1356387.2270468753</v>
      </c>
      <c r="C33" s="6">
        <f t="shared" si="8"/>
        <v>12676.51614062499</v>
      </c>
      <c r="D33" s="7">
        <f t="shared" si="4"/>
        <v>-12676.51614062499</v>
      </c>
      <c r="E33" s="7">
        <f t="shared" si="6"/>
        <v>-209836.79909374993</v>
      </c>
      <c r="F33" s="7">
        <f t="shared" si="0"/>
        <v>1343710.7109062504</v>
      </c>
      <c r="G33" s="7">
        <f t="shared" si="9"/>
        <v>-4436.7806492187465</v>
      </c>
      <c r="H33" s="7">
        <f t="shared" si="3"/>
        <v>4436.7806492187465</v>
      </c>
      <c r="I33" s="11">
        <f t="shared" si="7"/>
        <v>-470298.74881718686</v>
      </c>
      <c r="K33" s="10">
        <v>40939</v>
      </c>
    </row>
    <row r="34" spans="1:11" hidden="1" x14ac:dyDescent="0.2">
      <c r="A34" s="10">
        <v>40968</v>
      </c>
      <c r="B34" s="6">
        <f t="shared" si="1"/>
        <v>1343710.7109062504</v>
      </c>
      <c r="C34" s="6">
        <f t="shared" si="8"/>
        <v>12676.51614062499</v>
      </c>
      <c r="D34" s="7">
        <f t="shared" si="4"/>
        <v>-12676.51614062499</v>
      </c>
      <c r="E34" s="7">
        <f t="shared" si="6"/>
        <v>-222513.31523437492</v>
      </c>
      <c r="F34" s="7">
        <f t="shared" si="0"/>
        <v>1331034.1947656255</v>
      </c>
      <c r="G34" s="7">
        <f t="shared" si="9"/>
        <v>-4436.7806492187465</v>
      </c>
      <c r="H34" s="7">
        <f t="shared" si="3"/>
        <v>4436.7806492187465</v>
      </c>
      <c r="I34" s="11">
        <f t="shared" si="7"/>
        <v>-465861.96816796809</v>
      </c>
      <c r="K34" s="10">
        <v>40968</v>
      </c>
    </row>
    <row r="35" spans="1:11" hidden="1" x14ac:dyDescent="0.2">
      <c r="A35" s="10">
        <v>40999</v>
      </c>
      <c r="B35" s="6">
        <f t="shared" si="1"/>
        <v>1331034.1947656255</v>
      </c>
      <c r="C35" s="6">
        <f t="shared" si="8"/>
        <v>12676.51614062499</v>
      </c>
      <c r="D35" s="7">
        <f t="shared" si="4"/>
        <v>-12676.51614062499</v>
      </c>
      <c r="E35" s="7">
        <f t="shared" si="6"/>
        <v>-235189.83137499992</v>
      </c>
      <c r="F35" s="7">
        <f t="shared" si="0"/>
        <v>1318357.6786250006</v>
      </c>
      <c r="G35" s="7">
        <f t="shared" si="9"/>
        <v>-4436.7806492187465</v>
      </c>
      <c r="H35" s="7">
        <f t="shared" si="3"/>
        <v>4436.7806492187465</v>
      </c>
      <c r="I35" s="11">
        <f t="shared" si="7"/>
        <v>-461425.18751874933</v>
      </c>
      <c r="K35" s="10">
        <v>40999</v>
      </c>
    </row>
    <row r="36" spans="1:11" hidden="1" x14ac:dyDescent="0.2">
      <c r="A36" s="10">
        <v>41029</v>
      </c>
      <c r="B36" s="6">
        <f t="shared" si="1"/>
        <v>1318357.6786250006</v>
      </c>
      <c r="C36" s="6">
        <f t="shared" si="8"/>
        <v>12676.51614062499</v>
      </c>
      <c r="D36" s="7">
        <f t="shared" si="4"/>
        <v>-12676.51614062499</v>
      </c>
      <c r="E36" s="7">
        <f t="shared" si="6"/>
        <v>-247866.34751562492</v>
      </c>
      <c r="F36" s="7">
        <f t="shared" si="0"/>
        <v>1305681.1624843758</v>
      </c>
      <c r="G36" s="7">
        <f t="shared" si="9"/>
        <v>-4436.7806492187465</v>
      </c>
      <c r="H36" s="7">
        <f t="shared" si="3"/>
        <v>4436.7806492187465</v>
      </c>
      <c r="I36" s="11">
        <f t="shared" si="7"/>
        <v>-456988.40686953056</v>
      </c>
      <c r="K36" s="10">
        <v>41029</v>
      </c>
    </row>
    <row r="37" spans="1:11" hidden="1" x14ac:dyDescent="0.2">
      <c r="A37" s="10">
        <v>41060</v>
      </c>
      <c r="B37" s="6">
        <f t="shared" si="1"/>
        <v>1305681.1624843758</v>
      </c>
      <c r="C37" s="6">
        <f t="shared" si="8"/>
        <v>12676.51614062499</v>
      </c>
      <c r="D37" s="7">
        <f t="shared" si="4"/>
        <v>-12676.51614062499</v>
      </c>
      <c r="E37" s="7">
        <f t="shared" si="6"/>
        <v>-260542.86365624992</v>
      </c>
      <c r="F37" s="7">
        <f t="shared" si="0"/>
        <v>1293004.6463437509</v>
      </c>
      <c r="G37" s="7">
        <f t="shared" si="9"/>
        <v>-4436.7806492187465</v>
      </c>
      <c r="H37" s="7">
        <f t="shared" si="3"/>
        <v>4436.7806492187465</v>
      </c>
      <c r="I37" s="11">
        <f t="shared" si="7"/>
        <v>-452551.62622031179</v>
      </c>
      <c r="K37" s="10">
        <v>41060</v>
      </c>
    </row>
    <row r="38" spans="1:11" hidden="1" x14ac:dyDescent="0.2">
      <c r="A38" s="10">
        <v>41090</v>
      </c>
      <c r="B38" s="6">
        <f t="shared" si="1"/>
        <v>1293004.6463437509</v>
      </c>
      <c r="C38" s="6">
        <f t="shared" si="8"/>
        <v>12676.51614062499</v>
      </c>
      <c r="D38" s="7">
        <f t="shared" si="4"/>
        <v>-12676.51614062499</v>
      </c>
      <c r="E38" s="7">
        <f t="shared" si="6"/>
        <v>-273219.37979687488</v>
      </c>
      <c r="F38" s="7">
        <f t="shared" si="0"/>
        <v>1280328.130203126</v>
      </c>
      <c r="G38" s="7">
        <f t="shared" si="9"/>
        <v>-4436.7806492187465</v>
      </c>
      <c r="H38" s="7">
        <f t="shared" si="3"/>
        <v>4436.7806492187465</v>
      </c>
      <c r="I38" s="11">
        <f t="shared" si="7"/>
        <v>-448114.84557109303</v>
      </c>
      <c r="K38" s="10">
        <v>41090</v>
      </c>
    </row>
    <row r="39" spans="1:11" hidden="1" x14ac:dyDescent="0.2">
      <c r="A39" s="10">
        <v>41121</v>
      </c>
      <c r="B39" s="6">
        <f t="shared" si="1"/>
        <v>1280328.130203126</v>
      </c>
      <c r="C39" s="6">
        <f t="shared" si="8"/>
        <v>12676.51614062499</v>
      </c>
      <c r="D39" s="7">
        <f t="shared" si="4"/>
        <v>-12676.51614062499</v>
      </c>
      <c r="E39" s="7">
        <f t="shared" si="6"/>
        <v>-285895.89593749988</v>
      </c>
      <c r="F39" s="7">
        <f t="shared" ref="F39:F56" si="10">+B39+D39</f>
        <v>1267651.6140625011</v>
      </c>
      <c r="G39" s="7">
        <f t="shared" si="9"/>
        <v>-4436.7806492187465</v>
      </c>
      <c r="H39" s="7">
        <f t="shared" si="3"/>
        <v>4436.7806492187465</v>
      </c>
      <c r="I39" s="11">
        <f t="shared" si="7"/>
        <v>-443678.06492187426</v>
      </c>
      <c r="K39" s="10">
        <v>41121</v>
      </c>
    </row>
    <row r="40" spans="1:11" hidden="1" x14ac:dyDescent="0.2">
      <c r="A40" s="10">
        <v>41152</v>
      </c>
      <c r="B40" s="6">
        <f t="shared" ref="B40:B56" si="11">F39</f>
        <v>1267651.6140625011</v>
      </c>
      <c r="C40" s="6">
        <f t="shared" si="8"/>
        <v>12676.51614062499</v>
      </c>
      <c r="D40" s="7">
        <f t="shared" si="4"/>
        <v>-12676.51614062499</v>
      </c>
      <c r="E40" s="7">
        <f t="shared" si="6"/>
        <v>-298572.41207812488</v>
      </c>
      <c r="F40" s="7">
        <f t="shared" si="10"/>
        <v>1254975.0979218762</v>
      </c>
      <c r="G40" s="7">
        <f t="shared" si="9"/>
        <v>-4436.7806492187465</v>
      </c>
      <c r="H40" s="7">
        <f t="shared" si="3"/>
        <v>4436.7806492187465</v>
      </c>
      <c r="I40" s="11">
        <f t="shared" si="7"/>
        <v>-439241.2842726555</v>
      </c>
      <c r="K40" s="10">
        <v>41152</v>
      </c>
    </row>
    <row r="41" spans="1:11" hidden="1" x14ac:dyDescent="0.2">
      <c r="A41" s="10">
        <v>41182</v>
      </c>
      <c r="B41" s="6">
        <f t="shared" si="11"/>
        <v>1254975.0979218762</v>
      </c>
      <c r="C41" s="6">
        <f t="shared" si="8"/>
        <v>12676.51614062499</v>
      </c>
      <c r="D41" s="7">
        <f t="shared" si="4"/>
        <v>-12676.51614062499</v>
      </c>
      <c r="E41" s="7">
        <f t="shared" si="6"/>
        <v>-311248.92821874988</v>
      </c>
      <c r="F41" s="7">
        <f t="shared" si="10"/>
        <v>1242298.5817812514</v>
      </c>
      <c r="G41" s="7">
        <f t="shared" si="9"/>
        <v>-4436.7806492187465</v>
      </c>
      <c r="H41" s="7">
        <f t="shared" si="3"/>
        <v>4436.7806492187465</v>
      </c>
      <c r="I41" s="11">
        <f t="shared" si="7"/>
        <v>-434804.50362343673</v>
      </c>
      <c r="K41" s="10">
        <v>41182</v>
      </c>
    </row>
    <row r="42" spans="1:11" hidden="1" x14ac:dyDescent="0.2">
      <c r="A42" s="10">
        <v>41213</v>
      </c>
      <c r="B42" s="6">
        <f t="shared" si="11"/>
        <v>1242298.5817812514</v>
      </c>
      <c r="C42" s="6">
        <f t="shared" si="8"/>
        <v>12676.51614062499</v>
      </c>
      <c r="D42" s="7">
        <f t="shared" si="4"/>
        <v>-12676.51614062499</v>
      </c>
      <c r="E42" s="7">
        <f t="shared" si="6"/>
        <v>-323925.44435937487</v>
      </c>
      <c r="F42" s="7">
        <f t="shared" si="10"/>
        <v>1229622.0656406265</v>
      </c>
      <c r="G42" s="7">
        <f t="shared" si="9"/>
        <v>-4436.7806492187465</v>
      </c>
      <c r="H42" s="7">
        <f t="shared" si="3"/>
        <v>4436.7806492187465</v>
      </c>
      <c r="I42" s="11">
        <f t="shared" si="7"/>
        <v>-430367.72297421796</v>
      </c>
      <c r="K42" s="10">
        <v>41213</v>
      </c>
    </row>
    <row r="43" spans="1:11" hidden="1" x14ac:dyDescent="0.2">
      <c r="A43" s="10">
        <v>41243</v>
      </c>
      <c r="B43" s="6">
        <f t="shared" si="11"/>
        <v>1229622.0656406265</v>
      </c>
      <c r="C43" s="6">
        <f t="shared" si="8"/>
        <v>12676.51614062499</v>
      </c>
      <c r="D43" s="7">
        <f t="shared" si="4"/>
        <v>-12676.51614062499</v>
      </c>
      <c r="E43" s="7">
        <f t="shared" si="6"/>
        <v>-336601.96049999987</v>
      </c>
      <c r="F43" s="7">
        <f t="shared" si="10"/>
        <v>1216945.5495000016</v>
      </c>
      <c r="G43" s="7">
        <f t="shared" si="9"/>
        <v>-4436.7806492187465</v>
      </c>
      <c r="H43" s="7">
        <f t="shared" si="3"/>
        <v>4436.7806492187465</v>
      </c>
      <c r="I43" s="11">
        <f t="shared" si="7"/>
        <v>-425930.9423249992</v>
      </c>
      <c r="K43" s="10">
        <v>41243</v>
      </c>
    </row>
    <row r="44" spans="1:11" hidden="1" x14ac:dyDescent="0.2">
      <c r="A44" s="10">
        <v>41274</v>
      </c>
      <c r="B44" s="6">
        <f t="shared" si="11"/>
        <v>1216945.5495000016</v>
      </c>
      <c r="C44" s="6">
        <f t="shared" si="8"/>
        <v>12676.51614062499</v>
      </c>
      <c r="D44" s="7">
        <f t="shared" si="4"/>
        <v>-12676.51614062499</v>
      </c>
      <c r="E44" s="7">
        <f t="shared" si="6"/>
        <v>-349278.47664062487</v>
      </c>
      <c r="F44" s="7">
        <f t="shared" si="10"/>
        <v>1204269.0333593767</v>
      </c>
      <c r="G44" s="7">
        <f t="shared" si="9"/>
        <v>-4436.7806492187465</v>
      </c>
      <c r="H44" s="7">
        <f t="shared" si="3"/>
        <v>4436.7806492187465</v>
      </c>
      <c r="I44" s="11">
        <f t="shared" si="7"/>
        <v>-421494.16167578043</v>
      </c>
      <c r="K44" s="10">
        <v>41274</v>
      </c>
    </row>
    <row r="45" spans="1:11" hidden="1" x14ac:dyDescent="0.2">
      <c r="A45" s="10">
        <v>41305</v>
      </c>
      <c r="B45" s="6">
        <f t="shared" si="11"/>
        <v>1204269.0333593767</v>
      </c>
      <c r="C45" s="6">
        <f t="shared" si="8"/>
        <v>12676.51614062499</v>
      </c>
      <c r="D45" s="7">
        <f t="shared" si="4"/>
        <v>-12676.51614062499</v>
      </c>
      <c r="E45" s="7">
        <f t="shared" si="6"/>
        <v>-361954.99278124986</v>
      </c>
      <c r="F45" s="7">
        <f t="shared" si="10"/>
        <v>1191592.5172187518</v>
      </c>
      <c r="G45" s="7">
        <f t="shared" si="9"/>
        <v>-4436.7806492187465</v>
      </c>
      <c r="H45" s="7">
        <f t="shared" si="3"/>
        <v>4436.7806492187465</v>
      </c>
      <c r="I45" s="11">
        <f t="shared" si="7"/>
        <v>-417057.38102656166</v>
      </c>
      <c r="K45" s="10">
        <v>41305</v>
      </c>
    </row>
    <row r="46" spans="1:11" hidden="1" x14ac:dyDescent="0.2">
      <c r="A46" s="10">
        <v>41333</v>
      </c>
      <c r="B46" s="6">
        <f t="shared" si="11"/>
        <v>1191592.5172187518</v>
      </c>
      <c r="C46" s="6">
        <f t="shared" si="8"/>
        <v>12676.51614062499</v>
      </c>
      <c r="D46" s="7">
        <f t="shared" si="4"/>
        <v>-12676.51614062499</v>
      </c>
      <c r="E46" s="7">
        <f t="shared" si="6"/>
        <v>-374631.50892187486</v>
      </c>
      <c r="F46" s="7">
        <f t="shared" si="10"/>
        <v>1178916.001078127</v>
      </c>
      <c r="G46" s="7">
        <f t="shared" si="9"/>
        <v>-4436.7806492187465</v>
      </c>
      <c r="H46" s="7">
        <f t="shared" si="3"/>
        <v>4436.7806492187465</v>
      </c>
      <c r="I46" s="11">
        <f t="shared" si="7"/>
        <v>-412620.6003773429</v>
      </c>
      <c r="K46" s="10">
        <v>41333</v>
      </c>
    </row>
    <row r="47" spans="1:11" hidden="1" x14ac:dyDescent="0.2">
      <c r="A47" s="10">
        <v>41364</v>
      </c>
      <c r="B47" s="6">
        <f t="shared" si="11"/>
        <v>1178916.001078127</v>
      </c>
      <c r="C47" s="6">
        <f t="shared" si="8"/>
        <v>12676.51614062499</v>
      </c>
      <c r="D47" s="7">
        <f t="shared" si="4"/>
        <v>-12676.51614062499</v>
      </c>
      <c r="E47" s="7">
        <f t="shared" si="6"/>
        <v>-387308.02506249986</v>
      </c>
      <c r="F47" s="7">
        <f t="shared" si="10"/>
        <v>1166239.4849375021</v>
      </c>
      <c r="G47" s="7">
        <f t="shared" si="9"/>
        <v>-4436.7806492187465</v>
      </c>
      <c r="H47" s="7">
        <f t="shared" si="3"/>
        <v>4436.7806492187465</v>
      </c>
      <c r="I47" s="11">
        <f t="shared" si="7"/>
        <v>-408183.81972812413</v>
      </c>
      <c r="K47" s="10">
        <v>41364</v>
      </c>
    </row>
    <row r="48" spans="1:11" hidden="1" x14ac:dyDescent="0.2">
      <c r="A48" s="10">
        <v>41394</v>
      </c>
      <c r="B48" s="6">
        <f t="shared" si="11"/>
        <v>1166239.4849375021</v>
      </c>
      <c r="C48" s="6">
        <f t="shared" si="8"/>
        <v>12676.51614062499</v>
      </c>
      <c r="D48" s="7">
        <f t="shared" si="4"/>
        <v>-12676.51614062499</v>
      </c>
      <c r="E48" s="7">
        <f t="shared" si="6"/>
        <v>-399984.54120312486</v>
      </c>
      <c r="F48" s="7">
        <f t="shared" si="10"/>
        <v>1153562.9687968772</v>
      </c>
      <c r="G48" s="7">
        <f t="shared" si="9"/>
        <v>-4436.7806492187465</v>
      </c>
      <c r="H48" s="7">
        <f t="shared" si="3"/>
        <v>4436.7806492187465</v>
      </c>
      <c r="I48" s="11">
        <f t="shared" si="7"/>
        <v>-403747.03907890536</v>
      </c>
      <c r="K48" s="10">
        <v>41394</v>
      </c>
    </row>
    <row r="49" spans="1:11" hidden="1" x14ac:dyDescent="0.2">
      <c r="A49" s="10">
        <v>41425</v>
      </c>
      <c r="B49" s="6">
        <f t="shared" si="11"/>
        <v>1153562.9687968772</v>
      </c>
      <c r="C49" s="6">
        <f t="shared" si="8"/>
        <v>12676.51614062499</v>
      </c>
      <c r="D49" s="7">
        <f t="shared" si="4"/>
        <v>-12676.51614062499</v>
      </c>
      <c r="E49" s="7">
        <f t="shared" si="6"/>
        <v>-412661.05734374985</v>
      </c>
      <c r="F49" s="7">
        <f t="shared" si="10"/>
        <v>1140886.4526562523</v>
      </c>
      <c r="G49" s="7">
        <f t="shared" si="9"/>
        <v>-4436.7806492187465</v>
      </c>
      <c r="H49" s="7">
        <f t="shared" si="3"/>
        <v>4436.7806492187465</v>
      </c>
      <c r="I49" s="11">
        <f t="shared" si="7"/>
        <v>-399310.2584296866</v>
      </c>
      <c r="K49" s="10">
        <v>41425</v>
      </c>
    </row>
    <row r="50" spans="1:11" hidden="1" x14ac:dyDescent="0.2">
      <c r="A50" s="10">
        <v>41455</v>
      </c>
      <c r="B50" s="6">
        <f t="shared" si="11"/>
        <v>1140886.4526562523</v>
      </c>
      <c r="C50" s="6">
        <f t="shared" si="8"/>
        <v>12676.51614062499</v>
      </c>
      <c r="D50" s="7">
        <f t="shared" si="4"/>
        <v>-12676.51614062499</v>
      </c>
      <c r="E50" s="7">
        <f t="shared" si="6"/>
        <v>-425337.57348437485</v>
      </c>
      <c r="F50" s="7">
        <f t="shared" si="10"/>
        <v>1128209.9365156274</v>
      </c>
      <c r="G50" s="7">
        <f t="shared" si="9"/>
        <v>-4436.7806492187465</v>
      </c>
      <c r="H50" s="7">
        <f t="shared" si="3"/>
        <v>4436.7806492187465</v>
      </c>
      <c r="I50" s="11">
        <f t="shared" si="7"/>
        <v>-394873.47778046783</v>
      </c>
      <c r="K50" s="10">
        <v>41455</v>
      </c>
    </row>
    <row r="51" spans="1:11" hidden="1" x14ac:dyDescent="0.2">
      <c r="A51" s="10">
        <v>41486</v>
      </c>
      <c r="B51" s="6">
        <f t="shared" si="11"/>
        <v>1128209.9365156274</v>
      </c>
      <c r="C51" s="6">
        <f t="shared" si="8"/>
        <v>12676.51614062499</v>
      </c>
      <c r="D51" s="7">
        <f t="shared" si="4"/>
        <v>-12676.51614062499</v>
      </c>
      <c r="E51" s="7">
        <f t="shared" si="6"/>
        <v>-438014.08962499985</v>
      </c>
      <c r="F51" s="7">
        <f t="shared" si="10"/>
        <v>1115533.4203750025</v>
      </c>
      <c r="G51" s="7">
        <f t="shared" si="9"/>
        <v>-4436.7806492187465</v>
      </c>
      <c r="H51" s="7">
        <f t="shared" si="3"/>
        <v>4436.7806492187465</v>
      </c>
      <c r="I51" s="11">
        <f t="shared" si="7"/>
        <v>-390436.69713124906</v>
      </c>
      <c r="K51" s="10">
        <v>41486</v>
      </c>
    </row>
    <row r="52" spans="1:11" hidden="1" x14ac:dyDescent="0.2">
      <c r="A52" s="10">
        <v>41517</v>
      </c>
      <c r="B52" s="6">
        <f t="shared" si="11"/>
        <v>1115533.4203750025</v>
      </c>
      <c r="C52" s="6">
        <f t="shared" si="8"/>
        <v>12676.51614062499</v>
      </c>
      <c r="D52" s="7">
        <f t="shared" si="4"/>
        <v>-12676.51614062499</v>
      </c>
      <c r="E52" s="7">
        <f t="shared" si="6"/>
        <v>-450690.60576562484</v>
      </c>
      <c r="F52" s="7">
        <f t="shared" si="10"/>
        <v>1102856.9042343777</v>
      </c>
      <c r="G52" s="7">
        <f t="shared" si="9"/>
        <v>-4436.7806492187465</v>
      </c>
      <c r="H52" s="7">
        <f t="shared" si="3"/>
        <v>4436.7806492187465</v>
      </c>
      <c r="I52" s="11">
        <f t="shared" si="7"/>
        <v>-385999.9164820303</v>
      </c>
      <c r="K52" s="10">
        <v>41517</v>
      </c>
    </row>
    <row r="53" spans="1:11" hidden="1" x14ac:dyDescent="0.2">
      <c r="A53" s="10">
        <v>41547</v>
      </c>
      <c r="B53" s="6">
        <f t="shared" si="11"/>
        <v>1102856.9042343777</v>
      </c>
      <c r="C53" s="6">
        <f t="shared" si="8"/>
        <v>12676.51614062499</v>
      </c>
      <c r="D53" s="7">
        <f t="shared" si="4"/>
        <v>-12676.51614062499</v>
      </c>
      <c r="E53" s="7">
        <f t="shared" si="6"/>
        <v>-463367.12190624984</v>
      </c>
      <c r="F53" s="7">
        <f t="shared" si="10"/>
        <v>1090180.3880937528</v>
      </c>
      <c r="G53" s="7">
        <f t="shared" si="9"/>
        <v>-4436.7806492187465</v>
      </c>
      <c r="H53" s="7">
        <f t="shared" si="3"/>
        <v>4436.7806492187465</v>
      </c>
      <c r="I53" s="11">
        <f t="shared" si="7"/>
        <v>-381563.13583281153</v>
      </c>
      <c r="K53" s="10">
        <v>41547</v>
      </c>
    </row>
    <row r="54" spans="1:11" hidden="1" x14ac:dyDescent="0.2">
      <c r="A54" s="10">
        <v>41578</v>
      </c>
      <c r="B54" s="6">
        <f t="shared" si="11"/>
        <v>1090180.3880937528</v>
      </c>
      <c r="C54" s="85">
        <f t="shared" si="8"/>
        <v>12676.51614062499</v>
      </c>
      <c r="D54" s="7">
        <f t="shared" si="4"/>
        <v>-12676.51614062499</v>
      </c>
      <c r="E54" s="7">
        <f t="shared" si="6"/>
        <v>-476043.63804687484</v>
      </c>
      <c r="F54" s="7">
        <f t="shared" si="10"/>
        <v>1077503.8719531279</v>
      </c>
      <c r="G54" s="7">
        <f t="shared" si="9"/>
        <v>-4436.7806492187465</v>
      </c>
      <c r="H54" s="7">
        <f t="shared" si="3"/>
        <v>4436.7806492187465</v>
      </c>
      <c r="I54" s="11">
        <f t="shared" si="7"/>
        <v>-377126.35518359276</v>
      </c>
      <c r="K54" s="10">
        <v>41578</v>
      </c>
    </row>
    <row r="55" spans="1:11" hidden="1" x14ac:dyDescent="0.2">
      <c r="A55" s="10">
        <v>41608</v>
      </c>
      <c r="B55" s="6">
        <f t="shared" si="11"/>
        <v>1077503.8719531279</v>
      </c>
      <c r="C55" s="85">
        <f t="shared" si="8"/>
        <v>12676.51614062499</v>
      </c>
      <c r="D55" s="7">
        <f t="shared" si="4"/>
        <v>-12676.51614062499</v>
      </c>
      <c r="E55" s="7">
        <f t="shared" si="6"/>
        <v>-488720.15418749984</v>
      </c>
      <c r="F55" s="7">
        <f t="shared" si="10"/>
        <v>1064827.355812503</v>
      </c>
      <c r="G55" s="7">
        <f t="shared" si="9"/>
        <v>-4436.7806492187465</v>
      </c>
      <c r="H55" s="7">
        <f t="shared" si="3"/>
        <v>4436.7806492187465</v>
      </c>
      <c r="I55" s="11">
        <f t="shared" si="7"/>
        <v>-372689.574534374</v>
      </c>
      <c r="K55" s="10">
        <v>41608</v>
      </c>
    </row>
    <row r="56" spans="1:11" hidden="1" x14ac:dyDescent="0.2">
      <c r="A56" s="10">
        <v>41639</v>
      </c>
      <c r="B56" s="6">
        <f t="shared" si="11"/>
        <v>1064827.355812503</v>
      </c>
      <c r="C56" s="85">
        <f t="shared" si="8"/>
        <v>12676.51614062499</v>
      </c>
      <c r="D56" s="7">
        <f t="shared" si="4"/>
        <v>-12676.51614062499</v>
      </c>
      <c r="E56" s="7">
        <f t="shared" si="6"/>
        <v>-501396.67032812483</v>
      </c>
      <c r="F56" s="7">
        <f t="shared" si="10"/>
        <v>1052150.8396718781</v>
      </c>
      <c r="G56" s="7">
        <f t="shared" si="9"/>
        <v>-4436.7806492187465</v>
      </c>
      <c r="H56" s="7">
        <f t="shared" si="3"/>
        <v>4436.7806492187465</v>
      </c>
      <c r="I56" s="11">
        <f t="shared" si="7"/>
        <v>-368252.79388515523</v>
      </c>
      <c r="K56" s="10">
        <v>41639</v>
      </c>
    </row>
    <row r="57" spans="1:11" hidden="1" x14ac:dyDescent="0.2">
      <c r="A57" s="10">
        <v>41670</v>
      </c>
      <c r="B57" s="6">
        <f t="shared" ref="B57:B121" si="12">F56</f>
        <v>1052150.8396718781</v>
      </c>
      <c r="C57" s="85">
        <f t="shared" si="8"/>
        <v>12676.51614062499</v>
      </c>
      <c r="D57" s="7">
        <f t="shared" ref="D57:D121" si="13">-C57</f>
        <v>-12676.51614062499</v>
      </c>
      <c r="E57" s="7">
        <f t="shared" ref="E57:E121" si="14">D57+E56</f>
        <v>-514073.18646874983</v>
      </c>
      <c r="F57" s="7">
        <f t="shared" ref="F57:F121" si="15">+B57+D57</f>
        <v>1039474.3235312531</v>
      </c>
      <c r="G57" s="7">
        <f t="shared" ref="G57:G104" si="16">(-C57)*0.35</f>
        <v>-4436.7806492187465</v>
      </c>
      <c r="H57" s="7">
        <f t="shared" ref="H57:H121" si="17">-G57</f>
        <v>4436.7806492187465</v>
      </c>
      <c r="I57" s="11">
        <f t="shared" ref="I57:I121" si="18">I56+H57</f>
        <v>-363816.01323593647</v>
      </c>
      <c r="K57" s="10">
        <v>41670</v>
      </c>
    </row>
    <row r="58" spans="1:11" hidden="1" x14ac:dyDescent="0.2">
      <c r="A58" s="10">
        <v>41698</v>
      </c>
      <c r="B58" s="6">
        <f t="shared" si="12"/>
        <v>1039474.3235312531</v>
      </c>
      <c r="C58" s="85">
        <f t="shared" si="8"/>
        <v>12676.51614062499</v>
      </c>
      <c r="D58" s="7">
        <f t="shared" si="13"/>
        <v>-12676.51614062499</v>
      </c>
      <c r="E58" s="7">
        <f t="shared" si="14"/>
        <v>-526749.70260937477</v>
      </c>
      <c r="F58" s="7">
        <f t="shared" si="15"/>
        <v>1026797.8073906281</v>
      </c>
      <c r="G58" s="7">
        <f t="shared" si="16"/>
        <v>-4436.7806492187465</v>
      </c>
      <c r="H58" s="7">
        <f t="shared" si="17"/>
        <v>4436.7806492187465</v>
      </c>
      <c r="I58" s="11">
        <f t="shared" si="18"/>
        <v>-359379.2325867177</v>
      </c>
      <c r="K58" s="10">
        <v>41698</v>
      </c>
    </row>
    <row r="59" spans="1:11" hidden="1" x14ac:dyDescent="0.2">
      <c r="A59" s="10">
        <v>41729</v>
      </c>
      <c r="B59" s="6">
        <f t="shared" si="12"/>
        <v>1026797.8073906281</v>
      </c>
      <c r="C59" s="85">
        <f t="shared" si="8"/>
        <v>12676.51614062499</v>
      </c>
      <c r="D59" s="7">
        <f t="shared" si="13"/>
        <v>-12676.51614062499</v>
      </c>
      <c r="E59" s="7">
        <f t="shared" si="14"/>
        <v>-539426.21874999977</v>
      </c>
      <c r="F59" s="7">
        <f t="shared" si="15"/>
        <v>1014121.2912500032</v>
      </c>
      <c r="G59" s="7">
        <f t="shared" si="16"/>
        <v>-4436.7806492187465</v>
      </c>
      <c r="H59" s="7">
        <f t="shared" si="17"/>
        <v>4436.7806492187465</v>
      </c>
      <c r="I59" s="11">
        <f t="shared" si="18"/>
        <v>-354942.45193749893</v>
      </c>
      <c r="K59" s="10">
        <v>41729</v>
      </c>
    </row>
    <row r="60" spans="1:11" hidden="1" x14ac:dyDescent="0.2">
      <c r="A60" s="10">
        <v>41759</v>
      </c>
      <c r="B60" s="6">
        <f t="shared" si="12"/>
        <v>1014121.2912500032</v>
      </c>
      <c r="C60" s="85">
        <f t="shared" si="8"/>
        <v>12676.51614062499</v>
      </c>
      <c r="D60" s="7">
        <f t="shared" si="13"/>
        <v>-12676.51614062499</v>
      </c>
      <c r="E60" s="7">
        <f t="shared" si="14"/>
        <v>-552102.73489062476</v>
      </c>
      <c r="F60" s="7">
        <f t="shared" si="15"/>
        <v>1001444.7751093782</v>
      </c>
      <c r="G60" s="7">
        <f t="shared" si="16"/>
        <v>-4436.7806492187465</v>
      </c>
      <c r="H60" s="7">
        <f t="shared" si="17"/>
        <v>4436.7806492187465</v>
      </c>
      <c r="I60" s="11">
        <f t="shared" si="18"/>
        <v>-350505.67128828017</v>
      </c>
      <c r="K60" s="10">
        <v>41759</v>
      </c>
    </row>
    <row r="61" spans="1:11" hidden="1" x14ac:dyDescent="0.2">
      <c r="A61" s="10">
        <v>41790</v>
      </c>
      <c r="B61" s="6">
        <f t="shared" si="12"/>
        <v>1001444.7751093782</v>
      </c>
      <c r="C61" s="85">
        <f t="shared" si="8"/>
        <v>12676.51614062499</v>
      </c>
      <c r="D61" s="7">
        <f t="shared" si="13"/>
        <v>-12676.51614062499</v>
      </c>
      <c r="E61" s="7">
        <f t="shared" si="14"/>
        <v>-564779.25103124976</v>
      </c>
      <c r="F61" s="7">
        <f t="shared" si="15"/>
        <v>988768.25896875316</v>
      </c>
      <c r="G61" s="7">
        <f t="shared" si="16"/>
        <v>-4436.7806492187465</v>
      </c>
      <c r="H61" s="7">
        <f t="shared" si="17"/>
        <v>4436.7806492187465</v>
      </c>
      <c r="I61" s="11">
        <f t="shared" si="18"/>
        <v>-346068.8906390614</v>
      </c>
      <c r="K61" s="10">
        <v>41790</v>
      </c>
    </row>
    <row r="62" spans="1:11" hidden="1" x14ac:dyDescent="0.2">
      <c r="A62" s="10">
        <v>41820</v>
      </c>
      <c r="B62" s="6">
        <f t="shared" si="12"/>
        <v>988768.25896875316</v>
      </c>
      <c r="C62" s="85">
        <f t="shared" si="8"/>
        <v>12676.51614062499</v>
      </c>
      <c r="D62" s="7">
        <f t="shared" si="13"/>
        <v>-12676.51614062499</v>
      </c>
      <c r="E62" s="7">
        <f t="shared" si="14"/>
        <v>-577455.76717187476</v>
      </c>
      <c r="F62" s="7">
        <f t="shared" si="15"/>
        <v>976091.74282812816</v>
      </c>
      <c r="G62" s="7">
        <f t="shared" si="16"/>
        <v>-4436.7806492187465</v>
      </c>
      <c r="H62" s="7">
        <f t="shared" si="17"/>
        <v>4436.7806492187465</v>
      </c>
      <c r="I62" s="11">
        <f t="shared" si="18"/>
        <v>-341632.10998984263</v>
      </c>
      <c r="K62" s="10">
        <v>41820</v>
      </c>
    </row>
    <row r="63" spans="1:11" hidden="1" x14ac:dyDescent="0.2">
      <c r="A63" s="10">
        <v>41851</v>
      </c>
      <c r="B63" s="6">
        <f t="shared" si="12"/>
        <v>976091.74282812816</v>
      </c>
      <c r="C63" s="85">
        <f t="shared" si="8"/>
        <v>12676.51614062499</v>
      </c>
      <c r="D63" s="7">
        <f t="shared" si="13"/>
        <v>-12676.51614062499</v>
      </c>
      <c r="E63" s="7">
        <f t="shared" si="14"/>
        <v>-590132.28331249976</v>
      </c>
      <c r="F63" s="7">
        <f t="shared" si="15"/>
        <v>963415.22668750316</v>
      </c>
      <c r="G63" s="7">
        <f t="shared" si="16"/>
        <v>-4436.7806492187465</v>
      </c>
      <c r="H63" s="7">
        <f t="shared" si="17"/>
        <v>4436.7806492187465</v>
      </c>
      <c r="I63" s="11">
        <f t="shared" si="18"/>
        <v>-337195.32934062387</v>
      </c>
      <c r="K63" s="10">
        <v>41851</v>
      </c>
    </row>
    <row r="64" spans="1:11" hidden="1" x14ac:dyDescent="0.2">
      <c r="A64" s="10">
        <v>41882</v>
      </c>
      <c r="B64" s="6">
        <f t="shared" si="12"/>
        <v>963415.22668750316</v>
      </c>
      <c r="C64" s="85">
        <f t="shared" si="8"/>
        <v>12676.51614062499</v>
      </c>
      <c r="D64" s="7">
        <f t="shared" si="13"/>
        <v>-12676.51614062499</v>
      </c>
      <c r="E64" s="7">
        <f t="shared" si="14"/>
        <v>-602808.79945312475</v>
      </c>
      <c r="F64" s="7">
        <f t="shared" si="15"/>
        <v>950738.71054687817</v>
      </c>
      <c r="G64" s="7">
        <f t="shared" si="16"/>
        <v>-4436.7806492187465</v>
      </c>
      <c r="H64" s="7">
        <f t="shared" si="17"/>
        <v>4436.7806492187465</v>
      </c>
      <c r="I64" s="11">
        <f t="shared" si="18"/>
        <v>-332758.5486914051</v>
      </c>
      <c r="K64" s="10">
        <v>41882</v>
      </c>
    </row>
    <row r="65" spans="1:11" hidden="1" x14ac:dyDescent="0.2">
      <c r="A65" s="10">
        <v>41912</v>
      </c>
      <c r="B65" s="6">
        <f t="shared" si="12"/>
        <v>950738.71054687817</v>
      </c>
      <c r="C65" s="85">
        <f t="shared" si="8"/>
        <v>12676.51614062499</v>
      </c>
      <c r="D65" s="7">
        <f t="shared" si="13"/>
        <v>-12676.51614062499</v>
      </c>
      <c r="E65" s="7">
        <f t="shared" si="14"/>
        <v>-615485.31559374975</v>
      </c>
      <c r="F65" s="7">
        <f t="shared" si="15"/>
        <v>938062.19440625317</v>
      </c>
      <c r="G65" s="7">
        <f t="shared" si="16"/>
        <v>-4436.7806492187465</v>
      </c>
      <c r="H65" s="7">
        <f t="shared" si="17"/>
        <v>4436.7806492187465</v>
      </c>
      <c r="I65" s="11">
        <f t="shared" si="18"/>
        <v>-328321.76804218633</v>
      </c>
      <c r="K65" s="10">
        <v>41912</v>
      </c>
    </row>
    <row r="66" spans="1:11" hidden="1" x14ac:dyDescent="0.2">
      <c r="A66" s="10">
        <v>41943</v>
      </c>
      <c r="B66" s="6">
        <f t="shared" si="12"/>
        <v>938062.19440625317</v>
      </c>
      <c r="C66" s="85">
        <f t="shared" si="8"/>
        <v>12676.51614062499</v>
      </c>
      <c r="D66" s="7">
        <f t="shared" si="13"/>
        <v>-12676.51614062499</v>
      </c>
      <c r="E66" s="7">
        <f t="shared" si="14"/>
        <v>-628161.83173437475</v>
      </c>
      <c r="F66" s="7">
        <f t="shared" si="15"/>
        <v>925385.67826562817</v>
      </c>
      <c r="G66" s="7">
        <f t="shared" si="16"/>
        <v>-4436.7806492187465</v>
      </c>
      <c r="H66" s="7">
        <f t="shared" si="17"/>
        <v>4436.7806492187465</v>
      </c>
      <c r="I66" s="11">
        <f t="shared" si="18"/>
        <v>-323884.98739296757</v>
      </c>
      <c r="K66" s="10">
        <v>41943</v>
      </c>
    </row>
    <row r="67" spans="1:11" hidden="1" x14ac:dyDescent="0.2">
      <c r="A67" s="10">
        <v>41973</v>
      </c>
      <c r="B67" s="6">
        <f t="shared" si="12"/>
        <v>925385.67826562817</v>
      </c>
      <c r="C67" s="85">
        <f t="shared" si="8"/>
        <v>12676.51614062499</v>
      </c>
      <c r="D67" s="7">
        <f t="shared" si="13"/>
        <v>-12676.51614062499</v>
      </c>
      <c r="E67" s="7">
        <f t="shared" si="14"/>
        <v>-640838.34787499974</v>
      </c>
      <c r="F67" s="7">
        <f t="shared" si="15"/>
        <v>912709.16212500317</v>
      </c>
      <c r="G67" s="7">
        <f t="shared" si="16"/>
        <v>-4436.7806492187465</v>
      </c>
      <c r="H67" s="7">
        <f t="shared" si="17"/>
        <v>4436.7806492187465</v>
      </c>
      <c r="I67" s="11">
        <f t="shared" si="18"/>
        <v>-319448.2067437488</v>
      </c>
      <c r="K67" s="10">
        <v>41973</v>
      </c>
    </row>
    <row r="68" spans="1:11" s="2" customFormat="1" hidden="1" x14ac:dyDescent="0.2">
      <c r="A68" s="81">
        <v>42004</v>
      </c>
      <c r="B68" s="82">
        <f t="shared" si="12"/>
        <v>912709.16212500317</v>
      </c>
      <c r="C68" s="85">
        <f t="shared" si="8"/>
        <v>12676.51614062499</v>
      </c>
      <c r="D68" s="83">
        <f t="shared" si="13"/>
        <v>-12676.51614062499</v>
      </c>
      <c r="E68" s="83">
        <f t="shared" si="14"/>
        <v>-653514.86401562474</v>
      </c>
      <c r="F68" s="83">
        <f t="shared" si="15"/>
        <v>900032.64598437818</v>
      </c>
      <c r="G68" s="83">
        <f t="shared" si="16"/>
        <v>-4436.7806492187465</v>
      </c>
      <c r="H68" s="83">
        <f t="shared" si="17"/>
        <v>4436.7806492187465</v>
      </c>
      <c r="I68" s="84">
        <f t="shared" si="18"/>
        <v>-315011.42609453003</v>
      </c>
      <c r="J68" s="82"/>
      <c r="K68" s="81">
        <v>42004</v>
      </c>
    </row>
    <row r="69" spans="1:11" hidden="1" x14ac:dyDescent="0.2">
      <c r="A69" s="10">
        <v>42035</v>
      </c>
      <c r="B69" s="6">
        <f t="shared" si="12"/>
        <v>900032.64598437818</v>
      </c>
      <c r="C69" s="85">
        <f t="shared" si="8"/>
        <v>12676.51614062499</v>
      </c>
      <c r="D69" s="7">
        <f t="shared" si="13"/>
        <v>-12676.51614062499</v>
      </c>
      <c r="E69" s="7">
        <f t="shared" si="14"/>
        <v>-666191.38015624974</v>
      </c>
      <c r="F69" s="7">
        <f t="shared" si="15"/>
        <v>887356.12984375318</v>
      </c>
      <c r="G69" s="7">
        <f t="shared" si="16"/>
        <v>-4436.7806492187465</v>
      </c>
      <c r="H69" s="7">
        <f t="shared" si="17"/>
        <v>4436.7806492187465</v>
      </c>
      <c r="I69" s="11">
        <f t="shared" si="18"/>
        <v>-310574.64544531127</v>
      </c>
      <c r="K69" s="10">
        <v>42035</v>
      </c>
    </row>
    <row r="70" spans="1:11" hidden="1" x14ac:dyDescent="0.2">
      <c r="A70" s="10">
        <v>42063</v>
      </c>
      <c r="B70" s="6">
        <f t="shared" si="12"/>
        <v>887356.12984375318</v>
      </c>
      <c r="C70" s="85">
        <f t="shared" si="8"/>
        <v>12676.51614062499</v>
      </c>
      <c r="D70" s="7">
        <f t="shared" si="13"/>
        <v>-12676.51614062499</v>
      </c>
      <c r="E70" s="7">
        <f t="shared" si="14"/>
        <v>-678867.89629687474</v>
      </c>
      <c r="F70" s="7">
        <f t="shared" si="15"/>
        <v>874679.61370312818</v>
      </c>
      <c r="G70" s="7">
        <f t="shared" si="16"/>
        <v>-4436.7806492187465</v>
      </c>
      <c r="H70" s="7">
        <f t="shared" si="17"/>
        <v>4436.7806492187465</v>
      </c>
      <c r="I70" s="11">
        <f t="shared" si="18"/>
        <v>-306137.8647960925</v>
      </c>
      <c r="K70" s="10">
        <v>42063</v>
      </c>
    </row>
    <row r="71" spans="1:11" hidden="1" x14ac:dyDescent="0.2">
      <c r="A71" s="10">
        <v>42094</v>
      </c>
      <c r="B71" s="6">
        <f t="shared" si="12"/>
        <v>874679.61370312818</v>
      </c>
      <c r="C71" s="85">
        <f t="shared" si="8"/>
        <v>12676.51614062499</v>
      </c>
      <c r="D71" s="7">
        <f t="shared" si="13"/>
        <v>-12676.51614062499</v>
      </c>
      <c r="E71" s="7">
        <f t="shared" si="14"/>
        <v>-691544.41243749973</v>
      </c>
      <c r="F71" s="7">
        <f t="shared" si="15"/>
        <v>862003.09756250319</v>
      </c>
      <c r="G71" s="7">
        <f t="shared" si="16"/>
        <v>-4436.7806492187465</v>
      </c>
      <c r="H71" s="7">
        <f t="shared" si="17"/>
        <v>4436.7806492187465</v>
      </c>
      <c r="I71" s="11">
        <f t="shared" si="18"/>
        <v>-301701.08414687373</v>
      </c>
      <c r="K71" s="10">
        <v>42094</v>
      </c>
    </row>
    <row r="72" spans="1:11" hidden="1" x14ac:dyDescent="0.2">
      <c r="A72" s="10">
        <v>42124</v>
      </c>
      <c r="B72" s="6">
        <f t="shared" si="12"/>
        <v>862003.09756250319</v>
      </c>
      <c r="C72" s="85">
        <f t="shared" si="8"/>
        <v>12676.51614062499</v>
      </c>
      <c r="D72" s="7">
        <f t="shared" si="13"/>
        <v>-12676.51614062499</v>
      </c>
      <c r="E72" s="7">
        <f t="shared" si="14"/>
        <v>-704220.92857812473</v>
      </c>
      <c r="F72" s="7">
        <f t="shared" si="15"/>
        <v>849326.58142187819</v>
      </c>
      <c r="G72" s="7">
        <f t="shared" si="16"/>
        <v>-4436.7806492187465</v>
      </c>
      <c r="H72" s="7">
        <f t="shared" si="17"/>
        <v>4436.7806492187465</v>
      </c>
      <c r="I72" s="11">
        <f t="shared" si="18"/>
        <v>-297264.30349765497</v>
      </c>
      <c r="K72" s="10">
        <v>42124</v>
      </c>
    </row>
    <row r="73" spans="1:11" hidden="1" x14ac:dyDescent="0.2">
      <c r="A73" s="10">
        <v>42155</v>
      </c>
      <c r="B73" s="6">
        <f t="shared" si="12"/>
        <v>849326.58142187819</v>
      </c>
      <c r="C73" s="85">
        <f t="shared" si="8"/>
        <v>12676.51614062499</v>
      </c>
      <c r="D73" s="7">
        <f t="shared" si="13"/>
        <v>-12676.51614062499</v>
      </c>
      <c r="E73" s="7">
        <f t="shared" si="14"/>
        <v>-716897.44471874973</v>
      </c>
      <c r="F73" s="7">
        <f t="shared" si="15"/>
        <v>836650.06528125319</v>
      </c>
      <c r="G73" s="7">
        <f t="shared" si="16"/>
        <v>-4436.7806492187465</v>
      </c>
      <c r="H73" s="7">
        <f t="shared" si="17"/>
        <v>4436.7806492187465</v>
      </c>
      <c r="I73" s="11">
        <f t="shared" si="18"/>
        <v>-292827.5228484362</v>
      </c>
      <c r="K73" s="10">
        <v>42155</v>
      </c>
    </row>
    <row r="74" spans="1:11" hidden="1" x14ac:dyDescent="0.2">
      <c r="A74" s="10">
        <v>42185</v>
      </c>
      <c r="B74" s="6">
        <f t="shared" si="12"/>
        <v>836650.06528125319</v>
      </c>
      <c r="C74" s="85">
        <f t="shared" si="8"/>
        <v>12676.51614062499</v>
      </c>
      <c r="D74" s="7">
        <f t="shared" si="13"/>
        <v>-12676.51614062499</v>
      </c>
      <c r="E74" s="7">
        <f t="shared" si="14"/>
        <v>-729573.96085937473</v>
      </c>
      <c r="F74" s="7">
        <f t="shared" si="15"/>
        <v>823973.54914062819</v>
      </c>
      <c r="G74" s="7">
        <f t="shared" si="16"/>
        <v>-4436.7806492187465</v>
      </c>
      <c r="H74" s="7">
        <f t="shared" si="17"/>
        <v>4436.7806492187465</v>
      </c>
      <c r="I74" s="11">
        <f t="shared" si="18"/>
        <v>-288390.74219921743</v>
      </c>
      <c r="K74" s="10">
        <v>42185</v>
      </c>
    </row>
    <row r="75" spans="1:11" hidden="1" x14ac:dyDescent="0.2">
      <c r="A75" s="10">
        <v>42216</v>
      </c>
      <c r="B75" s="6">
        <f t="shared" si="12"/>
        <v>823973.54914062819</v>
      </c>
      <c r="C75" s="85">
        <f t="shared" si="8"/>
        <v>12676.51614062499</v>
      </c>
      <c r="D75" s="7">
        <f t="shared" si="13"/>
        <v>-12676.51614062499</v>
      </c>
      <c r="E75" s="7">
        <f t="shared" si="14"/>
        <v>-742250.47699999972</v>
      </c>
      <c r="F75" s="7">
        <f t="shared" si="15"/>
        <v>811297.0330000032</v>
      </c>
      <c r="G75" s="7">
        <f t="shared" si="16"/>
        <v>-4436.7806492187465</v>
      </c>
      <c r="H75" s="7">
        <f t="shared" si="17"/>
        <v>4436.7806492187465</v>
      </c>
      <c r="I75" s="11">
        <f t="shared" si="18"/>
        <v>-283953.96154999867</v>
      </c>
      <c r="K75" s="10">
        <v>42216</v>
      </c>
    </row>
    <row r="76" spans="1:11" hidden="1" x14ac:dyDescent="0.2">
      <c r="A76" s="10">
        <v>42247</v>
      </c>
      <c r="B76" s="6">
        <f t="shared" si="12"/>
        <v>811297.0330000032</v>
      </c>
      <c r="C76" s="85">
        <f t="shared" si="8"/>
        <v>12676.51614062499</v>
      </c>
      <c r="D76" s="7">
        <f t="shared" si="13"/>
        <v>-12676.51614062499</v>
      </c>
      <c r="E76" s="7">
        <f t="shared" si="14"/>
        <v>-754926.99314062472</v>
      </c>
      <c r="F76" s="7">
        <f t="shared" si="15"/>
        <v>798620.5168593782</v>
      </c>
      <c r="G76" s="7">
        <f t="shared" si="16"/>
        <v>-4436.7806492187465</v>
      </c>
      <c r="H76" s="7">
        <f t="shared" si="17"/>
        <v>4436.7806492187465</v>
      </c>
      <c r="I76" s="11">
        <f t="shared" si="18"/>
        <v>-279517.1809007799</v>
      </c>
      <c r="K76" s="10">
        <v>42247</v>
      </c>
    </row>
    <row r="77" spans="1:11" hidden="1" x14ac:dyDescent="0.2">
      <c r="A77" s="10">
        <v>42277</v>
      </c>
      <c r="B77" s="6">
        <f t="shared" si="12"/>
        <v>798620.5168593782</v>
      </c>
      <c r="C77" s="85">
        <f t="shared" si="8"/>
        <v>12676.51614062499</v>
      </c>
      <c r="D77" s="7">
        <f t="shared" si="13"/>
        <v>-12676.51614062499</v>
      </c>
      <c r="E77" s="7">
        <f t="shared" si="14"/>
        <v>-767603.50928124972</v>
      </c>
      <c r="F77" s="7">
        <f t="shared" si="15"/>
        <v>785944.0007187532</v>
      </c>
      <c r="G77" s="7">
        <f t="shared" si="16"/>
        <v>-4436.7806492187465</v>
      </c>
      <c r="H77" s="7">
        <f t="shared" si="17"/>
        <v>4436.7806492187465</v>
      </c>
      <c r="I77" s="11">
        <f t="shared" si="18"/>
        <v>-275080.40025156114</v>
      </c>
      <c r="K77" s="10">
        <v>42277</v>
      </c>
    </row>
    <row r="78" spans="1:11" hidden="1" x14ac:dyDescent="0.2">
      <c r="A78" s="10">
        <v>42308</v>
      </c>
      <c r="B78" s="6">
        <f t="shared" si="12"/>
        <v>785944.0007187532</v>
      </c>
      <c r="C78" s="85">
        <f t="shared" si="8"/>
        <v>12676.51614062499</v>
      </c>
      <c r="D78" s="7">
        <f t="shared" si="13"/>
        <v>-12676.51614062499</v>
      </c>
      <c r="E78" s="7">
        <f t="shared" si="14"/>
        <v>-780280.02542187471</v>
      </c>
      <c r="F78" s="7">
        <f t="shared" si="15"/>
        <v>773267.48457812821</v>
      </c>
      <c r="G78" s="7">
        <f t="shared" si="16"/>
        <v>-4436.7806492187465</v>
      </c>
      <c r="H78" s="7">
        <f t="shared" si="17"/>
        <v>4436.7806492187465</v>
      </c>
      <c r="I78" s="11">
        <f t="shared" si="18"/>
        <v>-270643.61960234237</v>
      </c>
      <c r="K78" s="10">
        <v>42308</v>
      </c>
    </row>
    <row r="79" spans="1:11" hidden="1" x14ac:dyDescent="0.2">
      <c r="A79" s="10">
        <v>42338</v>
      </c>
      <c r="B79" s="6">
        <f t="shared" si="12"/>
        <v>773267.48457812821</v>
      </c>
      <c r="C79" s="85">
        <f t="shared" si="8"/>
        <v>12676.51614062499</v>
      </c>
      <c r="D79" s="7">
        <f t="shared" si="13"/>
        <v>-12676.51614062499</v>
      </c>
      <c r="E79" s="7">
        <f t="shared" si="14"/>
        <v>-792956.54156249971</v>
      </c>
      <c r="F79" s="7">
        <f t="shared" si="15"/>
        <v>760590.96843750321</v>
      </c>
      <c r="G79" s="7">
        <f t="shared" si="16"/>
        <v>-4436.7806492187465</v>
      </c>
      <c r="H79" s="7">
        <f t="shared" si="17"/>
        <v>4436.7806492187465</v>
      </c>
      <c r="I79" s="11">
        <f t="shared" si="18"/>
        <v>-266206.8389531236</v>
      </c>
      <c r="K79" s="10">
        <v>42338</v>
      </c>
    </row>
    <row r="80" spans="1:11" s="2" customFormat="1" hidden="1" x14ac:dyDescent="0.2">
      <c r="A80" s="81">
        <v>42369</v>
      </c>
      <c r="B80" s="82">
        <f t="shared" si="12"/>
        <v>760590.96843750321</v>
      </c>
      <c r="C80" s="85">
        <f t="shared" si="8"/>
        <v>12676.51614062499</v>
      </c>
      <c r="D80" s="83">
        <f t="shared" si="13"/>
        <v>-12676.51614062499</v>
      </c>
      <c r="E80" s="83">
        <f t="shared" si="14"/>
        <v>-805633.05770312471</v>
      </c>
      <c r="F80" s="83">
        <f t="shared" si="15"/>
        <v>747914.45229687821</v>
      </c>
      <c r="G80" s="83">
        <f t="shared" si="16"/>
        <v>-4436.7806492187465</v>
      </c>
      <c r="H80" s="83">
        <f t="shared" si="17"/>
        <v>4436.7806492187465</v>
      </c>
      <c r="I80" s="84">
        <f t="shared" si="18"/>
        <v>-261770.05830390487</v>
      </c>
      <c r="J80" s="82"/>
      <c r="K80" s="81">
        <v>42369</v>
      </c>
    </row>
    <row r="81" spans="1:11" hidden="1" x14ac:dyDescent="0.2">
      <c r="A81" s="10">
        <v>42400</v>
      </c>
      <c r="B81" s="6">
        <f t="shared" si="12"/>
        <v>747914.45229687821</v>
      </c>
      <c r="C81" s="85">
        <f t="shared" si="8"/>
        <v>12676.51614062499</v>
      </c>
      <c r="D81" s="7">
        <f t="shared" si="13"/>
        <v>-12676.51614062499</v>
      </c>
      <c r="E81" s="7">
        <f t="shared" si="14"/>
        <v>-818309.57384374971</v>
      </c>
      <c r="F81" s="7">
        <f t="shared" si="15"/>
        <v>735237.93615625321</v>
      </c>
      <c r="G81" s="7">
        <f t="shared" si="16"/>
        <v>-4436.7806492187465</v>
      </c>
      <c r="H81" s="7">
        <f t="shared" si="17"/>
        <v>4436.7806492187465</v>
      </c>
      <c r="I81" s="11">
        <f t="shared" si="18"/>
        <v>-257333.27765468613</v>
      </c>
      <c r="K81" s="10">
        <v>42400</v>
      </c>
    </row>
    <row r="82" spans="1:11" hidden="1" x14ac:dyDescent="0.2">
      <c r="A82" s="10">
        <v>42429</v>
      </c>
      <c r="B82" s="6">
        <f t="shared" si="12"/>
        <v>735237.93615625321</v>
      </c>
      <c r="C82" s="85">
        <f t="shared" si="8"/>
        <v>12676.51614062499</v>
      </c>
      <c r="D82" s="7">
        <f t="shared" si="13"/>
        <v>-12676.51614062499</v>
      </c>
      <c r="E82" s="7">
        <f t="shared" si="14"/>
        <v>-830986.0899843747</v>
      </c>
      <c r="F82" s="7">
        <f t="shared" si="15"/>
        <v>722561.42001562822</v>
      </c>
      <c r="G82" s="7">
        <f t="shared" si="16"/>
        <v>-4436.7806492187465</v>
      </c>
      <c r="H82" s="7">
        <f t="shared" si="17"/>
        <v>4436.7806492187465</v>
      </c>
      <c r="I82" s="11">
        <f t="shared" si="18"/>
        <v>-252896.49700546739</v>
      </c>
      <c r="K82" s="10">
        <v>42429</v>
      </c>
    </row>
    <row r="83" spans="1:11" hidden="1" x14ac:dyDescent="0.2">
      <c r="A83" s="10">
        <v>42460</v>
      </c>
      <c r="B83" s="6">
        <f t="shared" si="12"/>
        <v>722561.42001562822</v>
      </c>
      <c r="C83" s="85">
        <f t="shared" si="8"/>
        <v>12676.51614062499</v>
      </c>
      <c r="D83" s="7">
        <f t="shared" si="13"/>
        <v>-12676.51614062499</v>
      </c>
      <c r="E83" s="7">
        <f t="shared" si="14"/>
        <v>-843662.6061249997</v>
      </c>
      <c r="F83" s="7">
        <f t="shared" si="15"/>
        <v>709884.90387500322</v>
      </c>
      <c r="G83" s="7">
        <f t="shared" si="16"/>
        <v>-4436.7806492187465</v>
      </c>
      <c r="H83" s="7">
        <f t="shared" si="17"/>
        <v>4436.7806492187465</v>
      </c>
      <c r="I83" s="11">
        <f t="shared" si="18"/>
        <v>-248459.71635624865</v>
      </c>
      <c r="K83" s="10">
        <v>42460</v>
      </c>
    </row>
    <row r="84" spans="1:11" hidden="1" x14ac:dyDescent="0.2">
      <c r="A84" s="10">
        <v>42490</v>
      </c>
      <c r="B84" s="6">
        <f t="shared" si="12"/>
        <v>709884.90387500322</v>
      </c>
      <c r="C84" s="85">
        <f t="shared" si="8"/>
        <v>12676.51614062499</v>
      </c>
      <c r="D84" s="7">
        <f t="shared" si="13"/>
        <v>-12676.51614062499</v>
      </c>
      <c r="E84" s="7">
        <f t="shared" si="14"/>
        <v>-856339.1222656247</v>
      </c>
      <c r="F84" s="7">
        <f t="shared" si="15"/>
        <v>697208.38773437822</v>
      </c>
      <c r="G84" s="7">
        <f t="shared" si="16"/>
        <v>-4436.7806492187465</v>
      </c>
      <c r="H84" s="7">
        <f t="shared" si="17"/>
        <v>4436.7806492187465</v>
      </c>
      <c r="I84" s="11">
        <f t="shared" si="18"/>
        <v>-244022.93570702992</v>
      </c>
      <c r="K84" s="10">
        <v>42490</v>
      </c>
    </row>
    <row r="85" spans="1:11" hidden="1" x14ac:dyDescent="0.2">
      <c r="A85" s="10">
        <v>42521</v>
      </c>
      <c r="B85" s="6">
        <f t="shared" si="12"/>
        <v>697208.38773437822</v>
      </c>
      <c r="C85" s="85">
        <f t="shared" ref="C85:C140" si="19">$B$20/$D$3</f>
        <v>12676.51614062499</v>
      </c>
      <c r="D85" s="7">
        <f t="shared" si="13"/>
        <v>-12676.51614062499</v>
      </c>
      <c r="E85" s="7">
        <f t="shared" si="14"/>
        <v>-869015.63840624969</v>
      </c>
      <c r="F85" s="7">
        <f t="shared" si="15"/>
        <v>684531.87159375323</v>
      </c>
      <c r="G85" s="7">
        <f t="shared" si="16"/>
        <v>-4436.7806492187465</v>
      </c>
      <c r="H85" s="7">
        <f t="shared" si="17"/>
        <v>4436.7806492187465</v>
      </c>
      <c r="I85" s="11">
        <f t="shared" si="18"/>
        <v>-239586.15505781118</v>
      </c>
      <c r="K85" s="10">
        <v>42521</v>
      </c>
    </row>
    <row r="86" spans="1:11" hidden="1" x14ac:dyDescent="0.2">
      <c r="A86" s="10">
        <v>42551</v>
      </c>
      <c r="B86" s="6">
        <f t="shared" si="12"/>
        <v>684531.87159375323</v>
      </c>
      <c r="C86" s="85">
        <f t="shared" si="19"/>
        <v>12676.51614062499</v>
      </c>
      <c r="D86" s="7">
        <f t="shared" si="13"/>
        <v>-12676.51614062499</v>
      </c>
      <c r="E86" s="7">
        <f t="shared" si="14"/>
        <v>-881692.15454687469</v>
      </c>
      <c r="F86" s="7">
        <f t="shared" si="15"/>
        <v>671855.35545312823</v>
      </c>
      <c r="G86" s="7">
        <f t="shared" si="16"/>
        <v>-4436.7806492187465</v>
      </c>
      <c r="H86" s="7">
        <f t="shared" si="17"/>
        <v>4436.7806492187465</v>
      </c>
      <c r="I86" s="11">
        <f t="shared" si="18"/>
        <v>-235149.37440859244</v>
      </c>
      <c r="K86" s="10">
        <v>42551</v>
      </c>
    </row>
    <row r="87" spans="1:11" hidden="1" x14ac:dyDescent="0.2">
      <c r="A87" s="10">
        <v>42582</v>
      </c>
      <c r="B87" s="6">
        <f t="shared" si="12"/>
        <v>671855.35545312823</v>
      </c>
      <c r="C87" s="85">
        <f t="shared" si="19"/>
        <v>12676.51614062499</v>
      </c>
      <c r="D87" s="7">
        <f t="shared" si="13"/>
        <v>-12676.51614062499</v>
      </c>
      <c r="E87" s="7">
        <f t="shared" si="14"/>
        <v>-894368.67068749969</v>
      </c>
      <c r="F87" s="7">
        <f t="shared" si="15"/>
        <v>659178.83931250323</v>
      </c>
      <c r="G87" s="7">
        <f t="shared" si="16"/>
        <v>-4436.7806492187465</v>
      </c>
      <c r="H87" s="7">
        <f t="shared" si="17"/>
        <v>4436.7806492187465</v>
      </c>
      <c r="I87" s="11">
        <f t="shared" si="18"/>
        <v>-230712.5937593737</v>
      </c>
      <c r="K87" s="10">
        <v>42582</v>
      </c>
    </row>
    <row r="88" spans="1:11" hidden="1" x14ac:dyDescent="0.2">
      <c r="A88" s="10">
        <v>42613</v>
      </c>
      <c r="B88" s="6">
        <f t="shared" si="12"/>
        <v>659178.83931250323</v>
      </c>
      <c r="C88" s="85">
        <f t="shared" si="19"/>
        <v>12676.51614062499</v>
      </c>
      <c r="D88" s="7">
        <f t="shared" si="13"/>
        <v>-12676.51614062499</v>
      </c>
      <c r="E88" s="7">
        <f t="shared" si="14"/>
        <v>-907045.18682812469</v>
      </c>
      <c r="F88" s="7">
        <f t="shared" si="15"/>
        <v>646502.32317187823</v>
      </c>
      <c r="G88" s="7">
        <f t="shared" si="16"/>
        <v>-4436.7806492187465</v>
      </c>
      <c r="H88" s="7">
        <f t="shared" si="17"/>
        <v>4436.7806492187465</v>
      </c>
      <c r="I88" s="11">
        <f t="shared" si="18"/>
        <v>-226275.81311015497</v>
      </c>
      <c r="K88" s="10">
        <v>42613</v>
      </c>
    </row>
    <row r="89" spans="1:11" hidden="1" x14ac:dyDescent="0.2">
      <c r="A89" s="10">
        <v>42643</v>
      </c>
      <c r="B89" s="6">
        <f t="shared" si="12"/>
        <v>646502.32317187823</v>
      </c>
      <c r="C89" s="85">
        <f t="shared" si="19"/>
        <v>12676.51614062499</v>
      </c>
      <c r="D89" s="7">
        <f t="shared" si="13"/>
        <v>-12676.51614062499</v>
      </c>
      <c r="E89" s="7">
        <f t="shared" si="14"/>
        <v>-919721.70296874968</v>
      </c>
      <c r="F89" s="7">
        <f t="shared" si="15"/>
        <v>633825.80703125324</v>
      </c>
      <c r="G89" s="7">
        <f t="shared" si="16"/>
        <v>-4436.7806492187465</v>
      </c>
      <c r="H89" s="7">
        <f t="shared" si="17"/>
        <v>4436.7806492187465</v>
      </c>
      <c r="I89" s="11">
        <f t="shared" si="18"/>
        <v>-221839.03246093623</v>
      </c>
      <c r="K89" s="10">
        <v>42643</v>
      </c>
    </row>
    <row r="90" spans="1:11" hidden="1" x14ac:dyDescent="0.2">
      <c r="A90" s="10">
        <v>42674</v>
      </c>
      <c r="B90" s="6">
        <f t="shared" si="12"/>
        <v>633825.80703125324</v>
      </c>
      <c r="C90" s="85">
        <f t="shared" si="19"/>
        <v>12676.51614062499</v>
      </c>
      <c r="D90" s="7">
        <f t="shared" si="13"/>
        <v>-12676.51614062499</v>
      </c>
      <c r="E90" s="7">
        <f t="shared" si="14"/>
        <v>-932398.21910937468</v>
      </c>
      <c r="F90" s="7">
        <f t="shared" si="15"/>
        <v>621149.29089062824</v>
      </c>
      <c r="G90" s="7">
        <f t="shared" si="16"/>
        <v>-4436.7806492187465</v>
      </c>
      <c r="H90" s="7">
        <f t="shared" si="17"/>
        <v>4436.7806492187465</v>
      </c>
      <c r="I90" s="11">
        <f t="shared" si="18"/>
        <v>-217402.25181171749</v>
      </c>
      <c r="K90" s="10">
        <v>42674</v>
      </c>
    </row>
    <row r="91" spans="1:11" hidden="1" x14ac:dyDescent="0.2">
      <c r="A91" s="10">
        <v>42704</v>
      </c>
      <c r="B91" s="6">
        <f t="shared" si="12"/>
        <v>621149.29089062824</v>
      </c>
      <c r="C91" s="85">
        <f t="shared" si="19"/>
        <v>12676.51614062499</v>
      </c>
      <c r="D91" s="7">
        <f t="shared" si="13"/>
        <v>-12676.51614062499</v>
      </c>
      <c r="E91" s="7">
        <f t="shared" si="14"/>
        <v>-945074.73524999968</v>
      </c>
      <c r="F91" s="7">
        <f t="shared" si="15"/>
        <v>608472.77475000324</v>
      </c>
      <c r="G91" s="7">
        <f t="shared" si="16"/>
        <v>-4436.7806492187465</v>
      </c>
      <c r="H91" s="7">
        <f t="shared" si="17"/>
        <v>4436.7806492187465</v>
      </c>
      <c r="I91" s="11">
        <f t="shared" si="18"/>
        <v>-212965.47116249875</v>
      </c>
      <c r="K91" s="10">
        <v>42704</v>
      </c>
    </row>
    <row r="92" spans="1:11" s="2" customFormat="1" hidden="1" x14ac:dyDescent="0.2">
      <c r="A92" s="81">
        <v>42735</v>
      </c>
      <c r="B92" s="82">
        <f t="shared" si="12"/>
        <v>608472.77475000324</v>
      </c>
      <c r="C92" s="88">
        <f t="shared" si="19"/>
        <v>12676.51614062499</v>
      </c>
      <c r="D92" s="83">
        <f t="shared" si="13"/>
        <v>-12676.51614062499</v>
      </c>
      <c r="E92" s="83">
        <f t="shared" si="14"/>
        <v>-957751.25139062467</v>
      </c>
      <c r="F92" s="83">
        <f t="shared" si="15"/>
        <v>595796.25860937824</v>
      </c>
      <c r="G92" s="83">
        <f t="shared" si="16"/>
        <v>-4436.7806492187465</v>
      </c>
      <c r="H92" s="83">
        <f t="shared" si="17"/>
        <v>4436.7806492187465</v>
      </c>
      <c r="I92" s="84">
        <f t="shared" si="18"/>
        <v>-208528.69051328002</v>
      </c>
      <c r="J92" s="82"/>
      <c r="K92" s="81">
        <v>42735</v>
      </c>
    </row>
    <row r="93" spans="1:11" hidden="1" x14ac:dyDescent="0.2">
      <c r="A93" s="10">
        <v>42766</v>
      </c>
      <c r="B93" s="6">
        <f t="shared" si="12"/>
        <v>595796.25860937824</v>
      </c>
      <c r="C93" s="7">
        <f t="shared" si="19"/>
        <v>12676.51614062499</v>
      </c>
      <c r="D93" s="7">
        <f t="shared" si="13"/>
        <v>-12676.51614062499</v>
      </c>
      <c r="E93" s="7">
        <f t="shared" si="14"/>
        <v>-970427.76753124967</v>
      </c>
      <c r="F93" s="7">
        <f t="shared" si="15"/>
        <v>583119.74246875325</v>
      </c>
      <c r="G93" s="7">
        <f t="shared" si="16"/>
        <v>-4436.7806492187465</v>
      </c>
      <c r="H93" s="7">
        <f t="shared" si="17"/>
        <v>4436.7806492187465</v>
      </c>
      <c r="I93" s="11">
        <f t="shared" si="18"/>
        <v>-204091.90986406128</v>
      </c>
      <c r="K93" s="10">
        <v>42766</v>
      </c>
    </row>
    <row r="94" spans="1:11" hidden="1" x14ac:dyDescent="0.2">
      <c r="A94" s="10">
        <v>42794</v>
      </c>
      <c r="B94" s="6">
        <f t="shared" si="12"/>
        <v>583119.74246875325</v>
      </c>
      <c r="C94" s="7">
        <f t="shared" si="19"/>
        <v>12676.51614062499</v>
      </c>
      <c r="D94" s="7">
        <f t="shared" si="13"/>
        <v>-12676.51614062499</v>
      </c>
      <c r="E94" s="7">
        <f t="shared" si="14"/>
        <v>-983104.28367187467</v>
      </c>
      <c r="F94" s="7">
        <f t="shared" si="15"/>
        <v>570443.22632812825</v>
      </c>
      <c r="G94" s="7">
        <f t="shared" si="16"/>
        <v>-4436.7806492187465</v>
      </c>
      <c r="H94" s="7">
        <f t="shared" si="17"/>
        <v>4436.7806492187465</v>
      </c>
      <c r="I94" s="11">
        <f t="shared" si="18"/>
        <v>-199655.12921484254</v>
      </c>
      <c r="K94" s="10">
        <v>42794</v>
      </c>
    </row>
    <row r="95" spans="1:11" hidden="1" x14ac:dyDescent="0.2">
      <c r="A95" s="10">
        <v>42825</v>
      </c>
      <c r="B95" s="6">
        <f t="shared" si="12"/>
        <v>570443.22632812825</v>
      </c>
      <c r="C95" s="7">
        <f t="shared" si="19"/>
        <v>12676.51614062499</v>
      </c>
      <c r="D95" s="7">
        <f t="shared" si="13"/>
        <v>-12676.51614062499</v>
      </c>
      <c r="E95" s="7">
        <f t="shared" si="14"/>
        <v>-995780.79981249967</v>
      </c>
      <c r="F95" s="7">
        <f t="shared" si="15"/>
        <v>557766.71018750325</v>
      </c>
      <c r="G95" s="7">
        <f t="shared" si="16"/>
        <v>-4436.7806492187465</v>
      </c>
      <c r="H95" s="7">
        <f t="shared" si="17"/>
        <v>4436.7806492187465</v>
      </c>
      <c r="I95" s="11">
        <f t="shared" si="18"/>
        <v>-195218.3485656238</v>
      </c>
      <c r="K95" s="10">
        <v>42825</v>
      </c>
    </row>
    <row r="96" spans="1:11" hidden="1" x14ac:dyDescent="0.2">
      <c r="A96" s="10">
        <v>42855</v>
      </c>
      <c r="B96" s="6">
        <f t="shared" si="12"/>
        <v>557766.71018750325</v>
      </c>
      <c r="C96" s="7">
        <f t="shared" si="19"/>
        <v>12676.51614062499</v>
      </c>
      <c r="D96" s="7">
        <f t="shared" si="13"/>
        <v>-12676.51614062499</v>
      </c>
      <c r="E96" s="7">
        <f t="shared" si="14"/>
        <v>-1008457.3159531247</v>
      </c>
      <c r="F96" s="7">
        <f t="shared" si="15"/>
        <v>545090.19404687826</v>
      </c>
      <c r="G96" s="7">
        <f t="shared" si="16"/>
        <v>-4436.7806492187465</v>
      </c>
      <c r="H96" s="7">
        <f t="shared" si="17"/>
        <v>4436.7806492187465</v>
      </c>
      <c r="I96" s="11">
        <f t="shared" si="18"/>
        <v>-190781.56791640507</v>
      </c>
      <c r="K96" s="10">
        <v>42855</v>
      </c>
    </row>
    <row r="97" spans="1:11" hidden="1" x14ac:dyDescent="0.2">
      <c r="A97" s="10">
        <v>42886</v>
      </c>
      <c r="B97" s="6">
        <f t="shared" si="12"/>
        <v>545090.19404687826</v>
      </c>
      <c r="C97" s="7">
        <f t="shared" si="19"/>
        <v>12676.51614062499</v>
      </c>
      <c r="D97" s="7">
        <f t="shared" si="13"/>
        <v>-12676.51614062499</v>
      </c>
      <c r="E97" s="7">
        <f t="shared" si="14"/>
        <v>-1021133.8320937497</v>
      </c>
      <c r="F97" s="7">
        <f t="shared" si="15"/>
        <v>532413.67790625326</v>
      </c>
      <c r="G97" s="7">
        <f t="shared" si="16"/>
        <v>-4436.7806492187465</v>
      </c>
      <c r="H97" s="7">
        <f t="shared" si="17"/>
        <v>4436.7806492187465</v>
      </c>
      <c r="I97" s="11">
        <f t="shared" si="18"/>
        <v>-186344.78726718633</v>
      </c>
      <c r="K97" s="10">
        <v>42886</v>
      </c>
    </row>
    <row r="98" spans="1:11" hidden="1" x14ac:dyDescent="0.2">
      <c r="A98" s="10">
        <v>42916</v>
      </c>
      <c r="B98" s="6">
        <f t="shared" si="12"/>
        <v>532413.67790625326</v>
      </c>
      <c r="C98" s="7">
        <f t="shared" si="19"/>
        <v>12676.51614062499</v>
      </c>
      <c r="D98" s="7">
        <f t="shared" si="13"/>
        <v>-12676.51614062499</v>
      </c>
      <c r="E98" s="7">
        <f t="shared" si="14"/>
        <v>-1033810.3482343747</v>
      </c>
      <c r="F98" s="7">
        <f t="shared" si="15"/>
        <v>519737.16176562826</v>
      </c>
      <c r="G98" s="7">
        <f t="shared" si="16"/>
        <v>-4436.7806492187465</v>
      </c>
      <c r="H98" s="7">
        <f t="shared" si="17"/>
        <v>4436.7806492187465</v>
      </c>
      <c r="I98" s="11">
        <f t="shared" si="18"/>
        <v>-181908.00661796759</v>
      </c>
      <c r="K98" s="10">
        <v>42916</v>
      </c>
    </row>
    <row r="99" spans="1:11" x14ac:dyDescent="0.2">
      <c r="A99" s="10">
        <v>42947</v>
      </c>
      <c r="B99" s="6">
        <f t="shared" si="12"/>
        <v>519737.16176562826</v>
      </c>
      <c r="C99" s="7">
        <f t="shared" si="19"/>
        <v>12676.51614062499</v>
      </c>
      <c r="D99" s="7">
        <f t="shared" si="13"/>
        <v>-12676.51614062499</v>
      </c>
      <c r="E99" s="7">
        <f t="shared" si="14"/>
        <v>-1046486.8643749997</v>
      </c>
      <c r="F99" s="7">
        <f t="shared" si="15"/>
        <v>507060.64562500326</v>
      </c>
      <c r="G99" s="7">
        <f t="shared" si="16"/>
        <v>-4436.7806492187465</v>
      </c>
      <c r="H99" s="7">
        <f t="shared" si="17"/>
        <v>4436.7806492187465</v>
      </c>
      <c r="I99" s="11">
        <f t="shared" si="18"/>
        <v>-177471.22596874885</v>
      </c>
      <c r="K99" s="10">
        <v>42947</v>
      </c>
    </row>
    <row r="100" spans="1:11" x14ac:dyDescent="0.2">
      <c r="A100" s="10">
        <v>42978</v>
      </c>
      <c r="B100" s="6">
        <f t="shared" si="12"/>
        <v>507060.64562500326</v>
      </c>
      <c r="C100" s="7">
        <f t="shared" si="19"/>
        <v>12676.51614062499</v>
      </c>
      <c r="D100" s="7">
        <f t="shared" si="13"/>
        <v>-12676.51614062499</v>
      </c>
      <c r="E100" s="7">
        <f t="shared" si="14"/>
        <v>-1059163.3805156245</v>
      </c>
      <c r="F100" s="7">
        <f t="shared" si="15"/>
        <v>494384.12948437827</v>
      </c>
      <c r="G100" s="7">
        <f t="shared" si="16"/>
        <v>-4436.7806492187465</v>
      </c>
      <c r="H100" s="7">
        <f t="shared" si="17"/>
        <v>4436.7806492187465</v>
      </c>
      <c r="I100" s="11">
        <f t="shared" si="18"/>
        <v>-173034.44531953012</v>
      </c>
      <c r="K100" s="10">
        <v>42978</v>
      </c>
    </row>
    <row r="101" spans="1:11" s="2" customFormat="1" x14ac:dyDescent="0.2">
      <c r="A101" s="91">
        <v>43008</v>
      </c>
      <c r="B101" s="92">
        <f t="shared" si="12"/>
        <v>494384.12948437827</v>
      </c>
      <c r="C101" s="97">
        <f t="shared" si="19"/>
        <v>12676.51614062499</v>
      </c>
      <c r="D101" s="93">
        <f t="shared" si="13"/>
        <v>-12676.51614062499</v>
      </c>
      <c r="E101" s="93">
        <f t="shared" si="14"/>
        <v>-1071839.8966562494</v>
      </c>
      <c r="F101" s="93">
        <f t="shared" si="15"/>
        <v>481707.61334375327</v>
      </c>
      <c r="G101" s="93">
        <f t="shared" si="16"/>
        <v>-4436.7806492187465</v>
      </c>
      <c r="H101" s="93">
        <f t="shared" si="17"/>
        <v>4436.7806492187465</v>
      </c>
      <c r="I101" s="11">
        <f t="shared" si="18"/>
        <v>-168597.66467031138</v>
      </c>
      <c r="J101" s="82"/>
      <c r="K101" s="81">
        <v>43008</v>
      </c>
    </row>
    <row r="102" spans="1:11" x14ac:dyDescent="0.2">
      <c r="A102" s="10">
        <v>43039</v>
      </c>
      <c r="B102" s="6">
        <f t="shared" si="12"/>
        <v>481707.61334375327</v>
      </c>
      <c r="C102" s="85">
        <f t="shared" si="19"/>
        <v>12676.51614062499</v>
      </c>
      <c r="D102" s="7">
        <f t="shared" si="13"/>
        <v>-12676.51614062499</v>
      </c>
      <c r="E102" s="7">
        <f t="shared" si="14"/>
        <v>-1084516.4127968743</v>
      </c>
      <c r="F102" s="7">
        <f t="shared" si="15"/>
        <v>469031.09720312827</v>
      </c>
      <c r="G102" s="7">
        <f t="shared" si="16"/>
        <v>-4436.7806492187465</v>
      </c>
      <c r="H102" s="7">
        <f t="shared" si="17"/>
        <v>4436.7806492187465</v>
      </c>
      <c r="I102" s="11">
        <f t="shared" si="18"/>
        <v>-164160.88402109264</v>
      </c>
      <c r="K102" s="10">
        <v>43039</v>
      </c>
    </row>
    <row r="103" spans="1:11" x14ac:dyDescent="0.2">
      <c r="A103" s="10">
        <v>43069</v>
      </c>
      <c r="B103" s="6">
        <f t="shared" si="12"/>
        <v>469031.09720312827</v>
      </c>
      <c r="C103" s="85">
        <f t="shared" si="19"/>
        <v>12676.51614062499</v>
      </c>
      <c r="D103" s="7">
        <f t="shared" si="13"/>
        <v>-12676.51614062499</v>
      </c>
      <c r="E103" s="7">
        <f t="shared" si="14"/>
        <v>-1097192.9289374992</v>
      </c>
      <c r="F103" s="7">
        <f t="shared" si="15"/>
        <v>456354.58106250328</v>
      </c>
      <c r="G103" s="7">
        <f t="shared" si="16"/>
        <v>-4436.7806492187465</v>
      </c>
      <c r="H103" s="7">
        <f t="shared" si="17"/>
        <v>4436.7806492187465</v>
      </c>
      <c r="I103" s="11">
        <f t="shared" si="18"/>
        <v>-159724.10337187391</v>
      </c>
      <c r="K103" s="10">
        <v>43069</v>
      </c>
    </row>
    <row r="104" spans="1:11" s="94" customFormat="1" x14ac:dyDescent="0.2">
      <c r="A104" s="91">
        <v>43100</v>
      </c>
      <c r="B104" s="92">
        <f t="shared" si="12"/>
        <v>456354.58106250328</v>
      </c>
      <c r="C104" s="97">
        <f t="shared" si="19"/>
        <v>12676.51614062499</v>
      </c>
      <c r="D104" s="93">
        <f t="shared" si="13"/>
        <v>-12676.51614062499</v>
      </c>
      <c r="E104" s="93">
        <f t="shared" si="14"/>
        <v>-1109869.4450781241</v>
      </c>
      <c r="F104" s="93">
        <f t="shared" si="15"/>
        <v>443678.06492187828</v>
      </c>
      <c r="G104" s="93">
        <f t="shared" si="16"/>
        <v>-4436.7806492187465</v>
      </c>
      <c r="H104" s="93">
        <f t="shared" si="17"/>
        <v>4436.7806492187465</v>
      </c>
      <c r="I104" s="11">
        <f t="shared" si="18"/>
        <v>-155287.32272265517</v>
      </c>
      <c r="J104" s="92"/>
      <c r="K104" s="91">
        <v>43100</v>
      </c>
    </row>
    <row r="105" spans="1:11" ht="13.5" thickBot="1" x14ac:dyDescent="0.25">
      <c r="A105" s="81">
        <v>43100</v>
      </c>
      <c r="B105" s="82" t="s">
        <v>60</v>
      </c>
      <c r="C105" s="88"/>
      <c r="D105" s="83"/>
      <c r="E105" s="83"/>
      <c r="F105" s="83"/>
      <c r="G105" s="83"/>
      <c r="H105" s="83">
        <f>F104*-0.21-I104</f>
        <v>62114.929089060737</v>
      </c>
      <c r="I105" s="84">
        <f t="shared" si="18"/>
        <v>-93172.393633594431</v>
      </c>
      <c r="J105" s="6" t="s">
        <v>59</v>
      </c>
      <c r="K105" s="10"/>
    </row>
    <row r="106" spans="1:11" ht="13.5" thickTop="1" x14ac:dyDescent="0.2">
      <c r="A106" s="81">
        <v>43131</v>
      </c>
      <c r="B106" s="82">
        <f>F104</f>
        <v>443678.06492187828</v>
      </c>
      <c r="C106" s="98">
        <f t="shared" si="19"/>
        <v>12676.51614062499</v>
      </c>
      <c r="D106" s="83">
        <f t="shared" si="13"/>
        <v>-12676.51614062499</v>
      </c>
      <c r="E106" s="83">
        <f>D106+E104</f>
        <v>-1122545.9612187489</v>
      </c>
      <c r="F106" s="83">
        <f t="shared" si="15"/>
        <v>431001.54878125328</v>
      </c>
      <c r="G106" s="83">
        <f>(-C106)*0.21</f>
        <v>-2662.0683895312477</v>
      </c>
      <c r="H106" s="83">
        <f>-G106</f>
        <v>2662.0683895312477</v>
      </c>
      <c r="I106" s="84">
        <f>I105+H106</f>
        <v>-90510.325244063177</v>
      </c>
      <c r="K106" s="10">
        <v>43131</v>
      </c>
    </row>
    <row r="107" spans="1:11" x14ac:dyDescent="0.2">
      <c r="A107" s="10">
        <v>43159</v>
      </c>
      <c r="B107" s="6">
        <f t="shared" si="12"/>
        <v>431001.54878125328</v>
      </c>
      <c r="C107" s="95">
        <f t="shared" si="19"/>
        <v>12676.51614062499</v>
      </c>
      <c r="D107" s="7">
        <f t="shared" si="13"/>
        <v>-12676.51614062499</v>
      </c>
      <c r="E107" s="7">
        <f t="shared" si="14"/>
        <v>-1135222.4773593738</v>
      </c>
      <c r="F107" s="7">
        <f t="shared" si="15"/>
        <v>418325.03264062828</v>
      </c>
      <c r="G107" s="7">
        <f t="shared" ref="G107:G140" si="20">(-C107)*0.21</f>
        <v>-2662.0683895312477</v>
      </c>
      <c r="H107" s="7">
        <f t="shared" si="17"/>
        <v>2662.0683895312477</v>
      </c>
      <c r="I107" s="11">
        <f t="shared" si="18"/>
        <v>-87848.256854531923</v>
      </c>
      <c r="K107" s="10">
        <v>43159</v>
      </c>
    </row>
    <row r="108" spans="1:11" x14ac:dyDescent="0.2">
      <c r="A108" s="10">
        <v>43190</v>
      </c>
      <c r="B108" s="6">
        <f t="shared" si="12"/>
        <v>418325.03264062828</v>
      </c>
      <c r="C108" s="95">
        <f t="shared" si="19"/>
        <v>12676.51614062499</v>
      </c>
      <c r="D108" s="7">
        <f t="shared" si="13"/>
        <v>-12676.51614062499</v>
      </c>
      <c r="E108" s="7">
        <f t="shared" si="14"/>
        <v>-1147898.9934999987</v>
      </c>
      <c r="F108" s="7">
        <f t="shared" si="15"/>
        <v>405648.51650000329</v>
      </c>
      <c r="G108" s="7">
        <f t="shared" si="20"/>
        <v>-2662.0683895312477</v>
      </c>
      <c r="H108" s="7">
        <f t="shared" si="17"/>
        <v>2662.0683895312477</v>
      </c>
      <c r="I108" s="11">
        <f t="shared" si="18"/>
        <v>-85186.188465000669</v>
      </c>
      <c r="K108" s="10">
        <v>43190</v>
      </c>
    </row>
    <row r="109" spans="1:11" x14ac:dyDescent="0.2">
      <c r="A109" s="10">
        <v>43220</v>
      </c>
      <c r="B109" s="6">
        <f t="shared" si="12"/>
        <v>405648.51650000329</v>
      </c>
      <c r="C109" s="95">
        <f t="shared" si="19"/>
        <v>12676.51614062499</v>
      </c>
      <c r="D109" s="7">
        <f t="shared" si="13"/>
        <v>-12676.51614062499</v>
      </c>
      <c r="E109" s="7">
        <f t="shared" si="14"/>
        <v>-1160575.5096406236</v>
      </c>
      <c r="F109" s="7">
        <f t="shared" si="15"/>
        <v>392972.00035937829</v>
      </c>
      <c r="G109" s="7">
        <f t="shared" si="20"/>
        <v>-2662.0683895312477</v>
      </c>
      <c r="H109" s="7">
        <f t="shared" si="17"/>
        <v>2662.0683895312477</v>
      </c>
      <c r="I109" s="11">
        <f t="shared" si="18"/>
        <v>-82524.120075469415</v>
      </c>
      <c r="K109" s="10">
        <v>43220</v>
      </c>
    </row>
    <row r="110" spans="1:11" x14ac:dyDescent="0.2">
      <c r="A110" s="10">
        <v>43251</v>
      </c>
      <c r="B110" s="6">
        <f t="shared" si="12"/>
        <v>392972.00035937829</v>
      </c>
      <c r="C110" s="95">
        <f t="shared" si="19"/>
        <v>12676.51614062499</v>
      </c>
      <c r="D110" s="7">
        <f t="shared" si="13"/>
        <v>-12676.51614062499</v>
      </c>
      <c r="E110" s="7">
        <f t="shared" si="14"/>
        <v>-1173252.0257812485</v>
      </c>
      <c r="F110" s="7">
        <f t="shared" si="15"/>
        <v>380295.48421875329</v>
      </c>
      <c r="G110" s="7">
        <f t="shared" si="20"/>
        <v>-2662.0683895312477</v>
      </c>
      <c r="H110" s="7">
        <f t="shared" si="17"/>
        <v>2662.0683895312477</v>
      </c>
      <c r="I110" s="11">
        <f t="shared" si="18"/>
        <v>-79862.051685938161</v>
      </c>
      <c r="K110" s="10">
        <v>43251</v>
      </c>
    </row>
    <row r="111" spans="1:11" x14ac:dyDescent="0.2">
      <c r="A111" s="10">
        <v>43281</v>
      </c>
      <c r="B111" s="6">
        <f t="shared" si="12"/>
        <v>380295.48421875329</v>
      </c>
      <c r="C111" s="95">
        <f t="shared" si="19"/>
        <v>12676.51614062499</v>
      </c>
      <c r="D111" s="7">
        <f t="shared" si="13"/>
        <v>-12676.51614062499</v>
      </c>
      <c r="E111" s="7">
        <f t="shared" si="14"/>
        <v>-1185928.5419218733</v>
      </c>
      <c r="F111" s="7">
        <f t="shared" si="15"/>
        <v>367618.9680781283</v>
      </c>
      <c r="G111" s="7">
        <f t="shared" si="20"/>
        <v>-2662.0683895312477</v>
      </c>
      <c r="H111" s="7">
        <f t="shared" si="17"/>
        <v>2662.0683895312477</v>
      </c>
      <c r="I111" s="11">
        <f t="shared" si="18"/>
        <v>-77199.983296406906</v>
      </c>
      <c r="K111" s="10">
        <v>43281</v>
      </c>
    </row>
    <row r="112" spans="1:11" x14ac:dyDescent="0.2">
      <c r="A112" s="10">
        <v>43312</v>
      </c>
      <c r="B112" s="6">
        <f t="shared" si="12"/>
        <v>367618.9680781283</v>
      </c>
      <c r="C112" s="95">
        <f t="shared" si="19"/>
        <v>12676.51614062499</v>
      </c>
      <c r="D112" s="7">
        <f t="shared" si="13"/>
        <v>-12676.51614062499</v>
      </c>
      <c r="E112" s="7">
        <f t="shared" si="14"/>
        <v>-1198605.0580624982</v>
      </c>
      <c r="F112" s="7">
        <f t="shared" si="15"/>
        <v>354942.4519375033</v>
      </c>
      <c r="G112" s="7">
        <f t="shared" si="20"/>
        <v>-2662.0683895312477</v>
      </c>
      <c r="H112" s="7">
        <f t="shared" si="17"/>
        <v>2662.0683895312477</v>
      </c>
      <c r="I112" s="11">
        <f t="shared" si="18"/>
        <v>-74537.914906875652</v>
      </c>
      <c r="K112" s="10">
        <v>43312</v>
      </c>
    </row>
    <row r="113" spans="1:11" x14ac:dyDescent="0.2">
      <c r="A113" s="10">
        <v>43343</v>
      </c>
      <c r="B113" s="6">
        <f t="shared" si="12"/>
        <v>354942.4519375033</v>
      </c>
      <c r="C113" s="95">
        <f t="shared" si="19"/>
        <v>12676.51614062499</v>
      </c>
      <c r="D113" s="7">
        <f t="shared" si="13"/>
        <v>-12676.51614062499</v>
      </c>
      <c r="E113" s="7">
        <f t="shared" si="14"/>
        <v>-1211281.5742031231</v>
      </c>
      <c r="F113" s="7">
        <f t="shared" si="15"/>
        <v>342265.9357968783</v>
      </c>
      <c r="G113" s="7">
        <f t="shared" si="20"/>
        <v>-2662.0683895312477</v>
      </c>
      <c r="H113" s="7">
        <f t="shared" si="17"/>
        <v>2662.0683895312477</v>
      </c>
      <c r="I113" s="11">
        <f t="shared" si="18"/>
        <v>-71875.846517344398</v>
      </c>
      <c r="K113" s="10">
        <v>43343</v>
      </c>
    </row>
    <row r="114" spans="1:11" s="2" customFormat="1" x14ac:dyDescent="0.2">
      <c r="A114" s="91">
        <v>43373</v>
      </c>
      <c r="B114" s="92">
        <f t="shared" si="12"/>
        <v>342265.9357968783</v>
      </c>
      <c r="C114" s="99">
        <f t="shared" si="19"/>
        <v>12676.51614062499</v>
      </c>
      <c r="D114" s="93">
        <f t="shared" si="13"/>
        <v>-12676.51614062499</v>
      </c>
      <c r="E114" s="93">
        <f t="shared" si="14"/>
        <v>-1223958.090343748</v>
      </c>
      <c r="F114" s="93">
        <f t="shared" si="15"/>
        <v>329589.4196562533</v>
      </c>
      <c r="G114" s="93">
        <f t="shared" si="20"/>
        <v>-2662.0683895312477</v>
      </c>
      <c r="H114" s="93">
        <f t="shared" si="17"/>
        <v>2662.0683895312477</v>
      </c>
      <c r="I114" s="11">
        <f t="shared" si="18"/>
        <v>-69213.778127813144</v>
      </c>
      <c r="J114" s="82"/>
      <c r="K114" s="81">
        <v>43373</v>
      </c>
    </row>
    <row r="115" spans="1:11" x14ac:dyDescent="0.2">
      <c r="A115" s="10">
        <v>43404</v>
      </c>
      <c r="B115" s="6">
        <f t="shared" si="12"/>
        <v>329589.4196562533</v>
      </c>
      <c r="C115" s="95">
        <f t="shared" si="19"/>
        <v>12676.51614062499</v>
      </c>
      <c r="D115" s="7">
        <f t="shared" si="13"/>
        <v>-12676.51614062499</v>
      </c>
      <c r="E115" s="7">
        <f t="shared" si="14"/>
        <v>-1236634.6064843729</v>
      </c>
      <c r="F115" s="7">
        <f t="shared" si="15"/>
        <v>316912.90351562831</v>
      </c>
      <c r="G115" s="7">
        <f t="shared" si="20"/>
        <v>-2662.0683895312477</v>
      </c>
      <c r="H115" s="7">
        <f t="shared" si="17"/>
        <v>2662.0683895312477</v>
      </c>
      <c r="I115" s="11">
        <f t="shared" si="18"/>
        <v>-66551.70973828189</v>
      </c>
      <c r="K115" s="10">
        <v>43404</v>
      </c>
    </row>
    <row r="116" spans="1:11" x14ac:dyDescent="0.2">
      <c r="A116" s="10">
        <v>43434</v>
      </c>
      <c r="B116" s="6">
        <f t="shared" si="12"/>
        <v>316912.90351562831</v>
      </c>
      <c r="C116" s="95">
        <f t="shared" si="19"/>
        <v>12676.51614062499</v>
      </c>
      <c r="D116" s="7">
        <f t="shared" si="13"/>
        <v>-12676.51614062499</v>
      </c>
      <c r="E116" s="7">
        <f t="shared" si="14"/>
        <v>-1249311.1226249977</v>
      </c>
      <c r="F116" s="7">
        <f t="shared" si="15"/>
        <v>304236.38737500331</v>
      </c>
      <c r="G116" s="7">
        <f t="shared" si="20"/>
        <v>-2662.0683895312477</v>
      </c>
      <c r="H116" s="7">
        <f t="shared" si="17"/>
        <v>2662.0683895312477</v>
      </c>
      <c r="I116" s="11">
        <f t="shared" si="18"/>
        <v>-63889.641348750643</v>
      </c>
      <c r="K116" s="10">
        <v>43434</v>
      </c>
    </row>
    <row r="117" spans="1:11" ht="13.5" thickBot="1" x14ac:dyDescent="0.25">
      <c r="A117" s="81">
        <v>43465</v>
      </c>
      <c r="B117" s="82">
        <f t="shared" si="12"/>
        <v>304236.38737500331</v>
      </c>
      <c r="C117" s="96">
        <f t="shared" si="19"/>
        <v>12676.51614062499</v>
      </c>
      <c r="D117" s="83">
        <f t="shared" si="13"/>
        <v>-12676.51614062499</v>
      </c>
      <c r="E117" s="83">
        <f t="shared" si="14"/>
        <v>-1261987.6387656226</v>
      </c>
      <c r="F117" s="83">
        <f t="shared" si="15"/>
        <v>291559.87123437831</v>
      </c>
      <c r="G117" s="83">
        <f t="shared" si="20"/>
        <v>-2662.0683895312477</v>
      </c>
      <c r="H117" s="83">
        <f t="shared" si="17"/>
        <v>2662.0683895312477</v>
      </c>
      <c r="I117" s="84">
        <f t="shared" si="18"/>
        <v>-61227.572959219397</v>
      </c>
      <c r="K117" s="10">
        <v>43465</v>
      </c>
    </row>
    <row r="118" spans="1:11" hidden="1" x14ac:dyDescent="0.2">
      <c r="A118" s="10">
        <v>43496</v>
      </c>
      <c r="B118" s="6">
        <f t="shared" si="12"/>
        <v>291559.87123437831</v>
      </c>
      <c r="C118" s="6">
        <f t="shared" si="19"/>
        <v>12676.51614062499</v>
      </c>
      <c r="D118" s="7">
        <f t="shared" si="13"/>
        <v>-12676.51614062499</v>
      </c>
      <c r="E118" s="7">
        <f t="shared" si="14"/>
        <v>-1274664.1549062475</v>
      </c>
      <c r="F118" s="7">
        <f t="shared" si="15"/>
        <v>278883.35509375331</v>
      </c>
      <c r="G118" s="7">
        <f t="shared" si="20"/>
        <v>-2662.0683895312477</v>
      </c>
      <c r="H118" s="7">
        <f t="shared" si="17"/>
        <v>2662.0683895312477</v>
      </c>
      <c r="I118" s="11">
        <f t="shared" si="18"/>
        <v>-58565.50456968815</v>
      </c>
      <c r="K118" s="10">
        <v>43496</v>
      </c>
    </row>
    <row r="119" spans="1:11" hidden="1" x14ac:dyDescent="0.2">
      <c r="A119" s="10">
        <v>43524</v>
      </c>
      <c r="B119" s="6">
        <f t="shared" si="12"/>
        <v>278883.35509375331</v>
      </c>
      <c r="C119" s="6">
        <f t="shared" si="19"/>
        <v>12676.51614062499</v>
      </c>
      <c r="D119" s="7">
        <f t="shared" si="13"/>
        <v>-12676.51614062499</v>
      </c>
      <c r="E119" s="7">
        <f t="shared" si="14"/>
        <v>-1287340.6710468724</v>
      </c>
      <c r="F119" s="7">
        <f t="shared" si="15"/>
        <v>266206.83895312832</v>
      </c>
      <c r="G119" s="7">
        <f t="shared" si="20"/>
        <v>-2662.0683895312477</v>
      </c>
      <c r="H119" s="7">
        <f t="shared" si="17"/>
        <v>2662.0683895312477</v>
      </c>
      <c r="I119" s="11">
        <f t="shared" si="18"/>
        <v>-55903.436180156903</v>
      </c>
      <c r="K119" s="10">
        <v>43524</v>
      </c>
    </row>
    <row r="120" spans="1:11" hidden="1" x14ac:dyDescent="0.2">
      <c r="A120" s="10">
        <v>43555</v>
      </c>
      <c r="B120" s="6">
        <f t="shared" si="12"/>
        <v>266206.83895312832</v>
      </c>
      <c r="C120" s="6">
        <f t="shared" si="19"/>
        <v>12676.51614062499</v>
      </c>
      <c r="D120" s="7">
        <f t="shared" si="13"/>
        <v>-12676.51614062499</v>
      </c>
      <c r="E120" s="7">
        <f t="shared" si="14"/>
        <v>-1300017.1871874973</v>
      </c>
      <c r="F120" s="7">
        <f t="shared" si="15"/>
        <v>253530.32281250332</v>
      </c>
      <c r="G120" s="7">
        <f t="shared" si="20"/>
        <v>-2662.0683895312477</v>
      </c>
      <c r="H120" s="7">
        <f t="shared" si="17"/>
        <v>2662.0683895312477</v>
      </c>
      <c r="I120" s="11">
        <f t="shared" si="18"/>
        <v>-53241.367790625656</v>
      </c>
      <c r="K120" s="10">
        <v>43555</v>
      </c>
    </row>
    <row r="121" spans="1:11" hidden="1" x14ac:dyDescent="0.2">
      <c r="A121" s="10">
        <v>43585</v>
      </c>
      <c r="B121" s="6">
        <f t="shared" si="12"/>
        <v>253530.32281250332</v>
      </c>
      <c r="C121" s="6">
        <f t="shared" si="19"/>
        <v>12676.51614062499</v>
      </c>
      <c r="D121" s="7">
        <f t="shared" si="13"/>
        <v>-12676.51614062499</v>
      </c>
      <c r="E121" s="7">
        <f t="shared" si="14"/>
        <v>-1312693.7033281222</v>
      </c>
      <c r="F121" s="7">
        <f t="shared" si="15"/>
        <v>240853.80667187832</v>
      </c>
      <c r="G121" s="7">
        <f t="shared" si="20"/>
        <v>-2662.0683895312477</v>
      </c>
      <c r="H121" s="7">
        <f t="shared" si="17"/>
        <v>2662.0683895312477</v>
      </c>
      <c r="I121" s="11">
        <f t="shared" si="18"/>
        <v>-50579.299401094409</v>
      </c>
      <c r="K121" s="10">
        <v>43585</v>
      </c>
    </row>
    <row r="122" spans="1:11" hidden="1" x14ac:dyDescent="0.2">
      <c r="A122" s="10">
        <v>43616</v>
      </c>
      <c r="B122" s="6">
        <f t="shared" ref="B122:B140" si="21">F121</f>
        <v>240853.80667187832</v>
      </c>
      <c r="C122" s="6">
        <f t="shared" si="19"/>
        <v>12676.51614062499</v>
      </c>
      <c r="D122" s="7">
        <f t="shared" ref="D122:D140" si="22">-C122</f>
        <v>-12676.51614062499</v>
      </c>
      <c r="E122" s="7">
        <f t="shared" ref="E122:E140" si="23">D122+E121</f>
        <v>-1325370.219468747</v>
      </c>
      <c r="F122" s="7">
        <f t="shared" ref="F122:F140" si="24">+B122+D122</f>
        <v>228177.29053125333</v>
      </c>
      <c r="G122" s="7">
        <f t="shared" si="20"/>
        <v>-2662.0683895312477</v>
      </c>
      <c r="H122" s="7">
        <f t="shared" ref="H122:H140" si="25">-G122</f>
        <v>2662.0683895312477</v>
      </c>
      <c r="I122" s="11">
        <f t="shared" ref="I122:I140" si="26">I121+H122</f>
        <v>-47917.231011563163</v>
      </c>
      <c r="K122" s="10">
        <v>43616</v>
      </c>
    </row>
    <row r="123" spans="1:11" hidden="1" x14ac:dyDescent="0.2">
      <c r="A123" s="10">
        <v>43646</v>
      </c>
      <c r="B123" s="6">
        <f t="shared" si="21"/>
        <v>228177.29053125333</v>
      </c>
      <c r="C123" s="6">
        <f t="shared" si="19"/>
        <v>12676.51614062499</v>
      </c>
      <c r="D123" s="7">
        <f t="shared" si="22"/>
        <v>-12676.51614062499</v>
      </c>
      <c r="E123" s="7">
        <f t="shared" si="23"/>
        <v>-1338046.7356093719</v>
      </c>
      <c r="F123" s="7">
        <f t="shared" si="24"/>
        <v>215500.77439062833</v>
      </c>
      <c r="G123" s="7">
        <f t="shared" si="20"/>
        <v>-2662.0683895312477</v>
      </c>
      <c r="H123" s="7">
        <f t="shared" si="25"/>
        <v>2662.0683895312477</v>
      </c>
      <c r="I123" s="11">
        <f t="shared" si="26"/>
        <v>-45255.162622031916</v>
      </c>
      <c r="K123" s="10">
        <v>43646</v>
      </c>
    </row>
    <row r="124" spans="1:11" hidden="1" x14ac:dyDescent="0.2">
      <c r="A124" s="10">
        <v>43677</v>
      </c>
      <c r="B124" s="6">
        <f t="shared" si="21"/>
        <v>215500.77439062833</v>
      </c>
      <c r="C124" s="6">
        <f t="shared" si="19"/>
        <v>12676.51614062499</v>
      </c>
      <c r="D124" s="7">
        <f t="shared" si="22"/>
        <v>-12676.51614062499</v>
      </c>
      <c r="E124" s="7">
        <f t="shared" si="23"/>
        <v>-1350723.2517499968</v>
      </c>
      <c r="F124" s="7">
        <f t="shared" si="24"/>
        <v>202824.25825000333</v>
      </c>
      <c r="G124" s="7">
        <f t="shared" si="20"/>
        <v>-2662.0683895312477</v>
      </c>
      <c r="H124" s="7">
        <f t="shared" si="25"/>
        <v>2662.0683895312477</v>
      </c>
      <c r="I124" s="11">
        <f t="shared" si="26"/>
        <v>-42593.094232500669</v>
      </c>
      <c r="K124" s="10">
        <v>43677</v>
      </c>
    </row>
    <row r="125" spans="1:11" hidden="1" x14ac:dyDescent="0.2">
      <c r="A125" s="10">
        <v>43708</v>
      </c>
      <c r="B125" s="6">
        <f t="shared" si="21"/>
        <v>202824.25825000333</v>
      </c>
      <c r="C125" s="6">
        <f t="shared" si="19"/>
        <v>12676.51614062499</v>
      </c>
      <c r="D125" s="7">
        <f t="shared" si="22"/>
        <v>-12676.51614062499</v>
      </c>
      <c r="E125" s="7">
        <f t="shared" si="23"/>
        <v>-1363399.7678906217</v>
      </c>
      <c r="F125" s="7">
        <f t="shared" si="24"/>
        <v>190147.74210937833</v>
      </c>
      <c r="G125" s="7">
        <f t="shared" si="20"/>
        <v>-2662.0683895312477</v>
      </c>
      <c r="H125" s="7">
        <f t="shared" si="25"/>
        <v>2662.0683895312477</v>
      </c>
      <c r="I125" s="11">
        <f t="shared" si="26"/>
        <v>-39931.025842969422</v>
      </c>
      <c r="K125" s="10">
        <v>43708</v>
      </c>
    </row>
    <row r="126" spans="1:11" hidden="1" x14ac:dyDescent="0.2">
      <c r="A126" s="10">
        <v>43738</v>
      </c>
      <c r="B126" s="6">
        <f t="shared" si="21"/>
        <v>190147.74210937833</v>
      </c>
      <c r="C126" s="6">
        <f t="shared" si="19"/>
        <v>12676.51614062499</v>
      </c>
      <c r="D126" s="7">
        <f t="shared" si="22"/>
        <v>-12676.51614062499</v>
      </c>
      <c r="E126" s="7">
        <f t="shared" si="23"/>
        <v>-1376076.2840312466</v>
      </c>
      <c r="F126" s="7">
        <f t="shared" si="24"/>
        <v>177471.22596875334</v>
      </c>
      <c r="G126" s="7">
        <f t="shared" si="20"/>
        <v>-2662.0683895312477</v>
      </c>
      <c r="H126" s="7">
        <f t="shared" si="25"/>
        <v>2662.0683895312477</v>
      </c>
      <c r="I126" s="11">
        <f t="shared" si="26"/>
        <v>-37268.957453438175</v>
      </c>
      <c r="K126" s="10">
        <v>43738</v>
      </c>
    </row>
    <row r="127" spans="1:11" hidden="1" x14ac:dyDescent="0.2">
      <c r="A127" s="10">
        <v>43769</v>
      </c>
      <c r="B127" s="6">
        <f t="shared" si="21"/>
        <v>177471.22596875334</v>
      </c>
      <c r="C127" s="6">
        <f t="shared" si="19"/>
        <v>12676.51614062499</v>
      </c>
      <c r="D127" s="7">
        <f t="shared" si="22"/>
        <v>-12676.51614062499</v>
      </c>
      <c r="E127" s="7">
        <f t="shared" si="23"/>
        <v>-1388752.8001718714</v>
      </c>
      <c r="F127" s="7">
        <f t="shared" si="24"/>
        <v>164794.70982812834</v>
      </c>
      <c r="G127" s="7">
        <f t="shared" si="20"/>
        <v>-2662.0683895312477</v>
      </c>
      <c r="H127" s="7">
        <f t="shared" si="25"/>
        <v>2662.0683895312477</v>
      </c>
      <c r="I127" s="11">
        <f t="shared" si="26"/>
        <v>-34606.889063906929</v>
      </c>
      <c r="K127" s="10">
        <v>43769</v>
      </c>
    </row>
    <row r="128" spans="1:11" hidden="1" x14ac:dyDescent="0.2">
      <c r="A128" s="10">
        <v>43799</v>
      </c>
      <c r="B128" s="6">
        <f t="shared" si="21"/>
        <v>164794.70982812834</v>
      </c>
      <c r="C128" s="6">
        <f t="shared" si="19"/>
        <v>12676.51614062499</v>
      </c>
      <c r="D128" s="7">
        <f t="shared" si="22"/>
        <v>-12676.51614062499</v>
      </c>
      <c r="E128" s="7">
        <f t="shared" si="23"/>
        <v>-1401429.3163124963</v>
      </c>
      <c r="F128" s="7">
        <f t="shared" si="24"/>
        <v>152118.19368750334</v>
      </c>
      <c r="G128" s="7">
        <f t="shared" si="20"/>
        <v>-2662.0683895312477</v>
      </c>
      <c r="H128" s="7">
        <f t="shared" si="25"/>
        <v>2662.0683895312477</v>
      </c>
      <c r="I128" s="11">
        <f t="shared" si="26"/>
        <v>-31944.820674375682</v>
      </c>
      <c r="K128" s="10">
        <v>43799</v>
      </c>
    </row>
    <row r="129" spans="1:11" hidden="1" x14ac:dyDescent="0.2">
      <c r="A129" s="10">
        <v>43830</v>
      </c>
      <c r="B129" s="6">
        <f t="shared" si="21"/>
        <v>152118.19368750334</v>
      </c>
      <c r="C129" s="6">
        <f t="shared" si="19"/>
        <v>12676.51614062499</v>
      </c>
      <c r="D129" s="7">
        <f t="shared" si="22"/>
        <v>-12676.51614062499</v>
      </c>
      <c r="E129" s="7">
        <f t="shared" si="23"/>
        <v>-1414105.8324531212</v>
      </c>
      <c r="F129" s="7">
        <f t="shared" si="24"/>
        <v>139441.67754687835</v>
      </c>
      <c r="G129" s="7">
        <f t="shared" si="20"/>
        <v>-2662.0683895312477</v>
      </c>
      <c r="H129" s="7">
        <f t="shared" si="25"/>
        <v>2662.0683895312477</v>
      </c>
      <c r="I129" s="11">
        <f t="shared" si="26"/>
        <v>-29282.752284844435</v>
      </c>
      <c r="K129" s="10">
        <v>43830</v>
      </c>
    </row>
    <row r="130" spans="1:11" hidden="1" x14ac:dyDescent="0.2">
      <c r="A130" s="10">
        <v>43861</v>
      </c>
      <c r="B130" s="6">
        <f t="shared" si="21"/>
        <v>139441.67754687835</v>
      </c>
      <c r="C130" s="6">
        <f t="shared" si="19"/>
        <v>12676.51614062499</v>
      </c>
      <c r="D130" s="7">
        <f t="shared" si="22"/>
        <v>-12676.51614062499</v>
      </c>
      <c r="E130" s="7">
        <f t="shared" si="23"/>
        <v>-1426782.3485937461</v>
      </c>
      <c r="F130" s="7">
        <f t="shared" si="24"/>
        <v>126765.16140625335</v>
      </c>
      <c r="G130" s="7">
        <f t="shared" si="20"/>
        <v>-2662.0683895312477</v>
      </c>
      <c r="H130" s="7">
        <f t="shared" si="25"/>
        <v>2662.0683895312477</v>
      </c>
      <c r="I130" s="11">
        <f t="shared" si="26"/>
        <v>-26620.683895313188</v>
      </c>
      <c r="K130" s="10">
        <v>43861</v>
      </c>
    </row>
    <row r="131" spans="1:11" hidden="1" x14ac:dyDescent="0.2">
      <c r="A131" s="10">
        <v>43890</v>
      </c>
      <c r="B131" s="6">
        <f t="shared" si="21"/>
        <v>126765.16140625335</v>
      </c>
      <c r="C131" s="6">
        <f t="shared" si="19"/>
        <v>12676.51614062499</v>
      </c>
      <c r="D131" s="7">
        <f t="shared" si="22"/>
        <v>-12676.51614062499</v>
      </c>
      <c r="E131" s="7">
        <f t="shared" si="23"/>
        <v>-1439458.864734371</v>
      </c>
      <c r="F131" s="7">
        <f t="shared" si="24"/>
        <v>114088.64526562835</v>
      </c>
      <c r="G131" s="7">
        <f t="shared" si="20"/>
        <v>-2662.0683895312477</v>
      </c>
      <c r="H131" s="7">
        <f t="shared" si="25"/>
        <v>2662.0683895312477</v>
      </c>
      <c r="I131" s="11">
        <f t="shared" si="26"/>
        <v>-23958.615505781941</v>
      </c>
      <c r="K131" s="10">
        <v>43890</v>
      </c>
    </row>
    <row r="132" spans="1:11" hidden="1" x14ac:dyDescent="0.2">
      <c r="A132" s="10">
        <v>43921</v>
      </c>
      <c r="B132" s="6">
        <f t="shared" si="21"/>
        <v>114088.64526562835</v>
      </c>
      <c r="C132" s="6">
        <f t="shared" si="19"/>
        <v>12676.51614062499</v>
      </c>
      <c r="D132" s="7">
        <f t="shared" si="22"/>
        <v>-12676.51614062499</v>
      </c>
      <c r="E132" s="7">
        <f t="shared" si="23"/>
        <v>-1452135.3808749958</v>
      </c>
      <c r="F132" s="7">
        <f t="shared" si="24"/>
        <v>101412.12912500335</v>
      </c>
      <c r="G132" s="7">
        <f t="shared" si="20"/>
        <v>-2662.0683895312477</v>
      </c>
      <c r="H132" s="7">
        <f t="shared" si="25"/>
        <v>2662.0683895312477</v>
      </c>
      <c r="I132" s="11">
        <f t="shared" si="26"/>
        <v>-21296.547116250695</v>
      </c>
      <c r="K132" s="10">
        <v>43921</v>
      </c>
    </row>
    <row r="133" spans="1:11" hidden="1" x14ac:dyDescent="0.2">
      <c r="A133" s="10">
        <v>43951</v>
      </c>
      <c r="B133" s="6">
        <f t="shared" si="21"/>
        <v>101412.12912500335</v>
      </c>
      <c r="C133" s="6">
        <f t="shared" si="19"/>
        <v>12676.51614062499</v>
      </c>
      <c r="D133" s="7">
        <f t="shared" si="22"/>
        <v>-12676.51614062499</v>
      </c>
      <c r="E133" s="7">
        <f t="shared" si="23"/>
        <v>-1464811.8970156207</v>
      </c>
      <c r="F133" s="7">
        <f t="shared" si="24"/>
        <v>88735.612984378356</v>
      </c>
      <c r="G133" s="7">
        <f t="shared" si="20"/>
        <v>-2662.0683895312477</v>
      </c>
      <c r="H133" s="7">
        <f t="shared" si="25"/>
        <v>2662.0683895312477</v>
      </c>
      <c r="I133" s="11">
        <f t="shared" si="26"/>
        <v>-18634.478726719448</v>
      </c>
      <c r="K133" s="10">
        <v>43951</v>
      </c>
    </row>
    <row r="134" spans="1:11" hidden="1" x14ac:dyDescent="0.2">
      <c r="A134" s="10">
        <v>43982</v>
      </c>
      <c r="B134" s="6">
        <f t="shared" si="21"/>
        <v>88735.612984378356</v>
      </c>
      <c r="C134" s="6">
        <f t="shared" si="19"/>
        <v>12676.51614062499</v>
      </c>
      <c r="D134" s="7">
        <f t="shared" si="22"/>
        <v>-12676.51614062499</v>
      </c>
      <c r="E134" s="7">
        <f t="shared" si="23"/>
        <v>-1477488.4131562456</v>
      </c>
      <c r="F134" s="7">
        <f t="shared" si="24"/>
        <v>76059.096843753359</v>
      </c>
      <c r="G134" s="7">
        <f t="shared" si="20"/>
        <v>-2662.0683895312477</v>
      </c>
      <c r="H134" s="7">
        <f t="shared" si="25"/>
        <v>2662.0683895312477</v>
      </c>
      <c r="I134" s="11">
        <f t="shared" si="26"/>
        <v>-15972.410337188201</v>
      </c>
      <c r="K134" s="10">
        <v>43982</v>
      </c>
    </row>
    <row r="135" spans="1:11" ht="13.5" thickTop="1" x14ac:dyDescent="0.2">
      <c r="A135" s="10">
        <v>44012</v>
      </c>
      <c r="B135" s="6">
        <f t="shared" si="21"/>
        <v>76059.096843753359</v>
      </c>
      <c r="C135" s="6">
        <f t="shared" si="19"/>
        <v>12676.51614062499</v>
      </c>
      <c r="D135" s="7">
        <f t="shared" si="22"/>
        <v>-12676.51614062499</v>
      </c>
      <c r="E135" s="7">
        <f t="shared" si="23"/>
        <v>-1490164.9292968705</v>
      </c>
      <c r="F135" s="7">
        <f t="shared" si="24"/>
        <v>63382.580703128369</v>
      </c>
      <c r="G135" s="7">
        <f t="shared" si="20"/>
        <v>-2662.0683895312477</v>
      </c>
      <c r="H135" s="7">
        <f t="shared" si="25"/>
        <v>2662.0683895312477</v>
      </c>
      <c r="I135" s="11">
        <f t="shared" si="26"/>
        <v>-13310.341947656954</v>
      </c>
      <c r="K135" s="10">
        <v>44012</v>
      </c>
    </row>
    <row r="136" spans="1:11" x14ac:dyDescent="0.2">
      <c r="A136" s="10">
        <v>44043</v>
      </c>
      <c r="B136" s="6">
        <f t="shared" si="21"/>
        <v>63382.580703128369</v>
      </c>
      <c r="C136" s="6">
        <f t="shared" si="19"/>
        <v>12676.51614062499</v>
      </c>
      <c r="D136" s="7">
        <f t="shared" si="22"/>
        <v>-12676.51614062499</v>
      </c>
      <c r="E136" s="7">
        <f t="shared" si="23"/>
        <v>-1502841.4454374954</v>
      </c>
      <c r="F136" s="7">
        <f t="shared" si="24"/>
        <v>50706.064562503379</v>
      </c>
      <c r="G136" s="7">
        <f t="shared" si="20"/>
        <v>-2662.0683895312477</v>
      </c>
      <c r="H136" s="7">
        <f t="shared" si="25"/>
        <v>2662.0683895312477</v>
      </c>
      <c r="I136" s="11">
        <f t="shared" si="26"/>
        <v>-10648.273558125707</v>
      </c>
      <c r="K136" s="10">
        <v>44043</v>
      </c>
    </row>
    <row r="137" spans="1:11" x14ac:dyDescent="0.2">
      <c r="A137" s="10">
        <v>44074</v>
      </c>
      <c r="B137" s="6">
        <f t="shared" si="21"/>
        <v>50706.064562503379</v>
      </c>
      <c r="C137" s="6">
        <f t="shared" si="19"/>
        <v>12676.51614062499</v>
      </c>
      <c r="D137" s="7">
        <f t="shared" si="22"/>
        <v>-12676.51614062499</v>
      </c>
      <c r="E137" s="7">
        <f t="shared" si="23"/>
        <v>-1515517.9615781202</v>
      </c>
      <c r="F137" s="7">
        <f t="shared" si="24"/>
        <v>38029.548421878389</v>
      </c>
      <c r="G137" s="7">
        <f t="shared" si="20"/>
        <v>-2662.0683895312477</v>
      </c>
      <c r="H137" s="7">
        <f t="shared" si="25"/>
        <v>2662.0683895312477</v>
      </c>
      <c r="I137" s="11">
        <f t="shared" si="26"/>
        <v>-7986.2051685944598</v>
      </c>
      <c r="K137" s="10">
        <v>44074</v>
      </c>
    </row>
    <row r="138" spans="1:11" x14ac:dyDescent="0.2">
      <c r="A138" s="10">
        <v>44104</v>
      </c>
      <c r="B138" s="6">
        <f t="shared" si="21"/>
        <v>38029.548421878389</v>
      </c>
      <c r="C138" s="6">
        <f t="shared" si="19"/>
        <v>12676.51614062499</v>
      </c>
      <c r="D138" s="7">
        <f t="shared" si="22"/>
        <v>-12676.51614062499</v>
      </c>
      <c r="E138" s="7">
        <f t="shared" si="23"/>
        <v>-1528194.4777187451</v>
      </c>
      <c r="F138" s="7">
        <f t="shared" si="24"/>
        <v>25353.0322812534</v>
      </c>
      <c r="G138" s="7">
        <f t="shared" si="20"/>
        <v>-2662.0683895312477</v>
      </c>
      <c r="H138" s="7">
        <f t="shared" si="25"/>
        <v>2662.0683895312477</v>
      </c>
      <c r="I138" s="11">
        <f t="shared" si="26"/>
        <v>-5324.1367790632121</v>
      </c>
      <c r="K138" s="10">
        <v>44104</v>
      </c>
    </row>
    <row r="139" spans="1:11" x14ac:dyDescent="0.2">
      <c r="A139" s="10">
        <v>44135</v>
      </c>
      <c r="B139" s="6">
        <f t="shared" si="21"/>
        <v>25353.0322812534</v>
      </c>
      <c r="C139" s="6">
        <f t="shared" si="19"/>
        <v>12676.51614062499</v>
      </c>
      <c r="D139" s="7">
        <f t="shared" si="22"/>
        <v>-12676.51614062499</v>
      </c>
      <c r="E139" s="7">
        <f t="shared" si="23"/>
        <v>-1540870.99385937</v>
      </c>
      <c r="F139" s="7">
        <f t="shared" si="24"/>
        <v>12676.51614062841</v>
      </c>
      <c r="G139" s="7">
        <f t="shared" si="20"/>
        <v>-2662.0683895312477</v>
      </c>
      <c r="H139" s="7">
        <f t="shared" si="25"/>
        <v>2662.0683895312477</v>
      </c>
      <c r="I139" s="11">
        <f t="shared" si="26"/>
        <v>-2662.0683895319644</v>
      </c>
      <c r="K139" s="10">
        <v>44135</v>
      </c>
    </row>
    <row r="140" spans="1:11" x14ac:dyDescent="0.2">
      <c r="A140" s="10">
        <v>44165</v>
      </c>
      <c r="B140" s="6">
        <f t="shared" si="21"/>
        <v>12676.51614062841</v>
      </c>
      <c r="C140" s="6">
        <f t="shared" si="19"/>
        <v>12676.51614062499</v>
      </c>
      <c r="D140" s="7">
        <f t="shared" si="22"/>
        <v>-12676.51614062499</v>
      </c>
      <c r="E140" s="7">
        <f t="shared" si="23"/>
        <v>-1553547.5099999949</v>
      </c>
      <c r="F140" s="7">
        <f t="shared" si="24"/>
        <v>3.4197000786662102E-9</v>
      </c>
      <c r="G140" s="7">
        <f t="shared" si="20"/>
        <v>-2662.0683895312477</v>
      </c>
      <c r="H140" s="7">
        <f t="shared" si="25"/>
        <v>2662.0683895312477</v>
      </c>
      <c r="I140" s="11">
        <f t="shared" si="26"/>
        <v>-7.1668182499706745E-10</v>
      </c>
      <c r="K140" s="10">
        <v>44165</v>
      </c>
    </row>
    <row r="141" spans="1:11" ht="13.5" thickBot="1" x14ac:dyDescent="0.25">
      <c r="A141" s="10"/>
      <c r="B141" s="13"/>
      <c r="C141" s="13">
        <f>SUM(C8:C140)</f>
        <v>1553547.5099999949</v>
      </c>
      <c r="D141" s="13">
        <f>SUM(D8:D140)</f>
        <v>-1553547.5099999949</v>
      </c>
      <c r="E141" s="13"/>
      <c r="F141" s="13"/>
      <c r="G141" s="13">
        <f>SUM(G8:G140)</f>
        <v>-481626.69941093668</v>
      </c>
      <c r="H141" s="13">
        <f>SUM(H8:H140)</f>
        <v>543741.62849999743</v>
      </c>
      <c r="I141" s="14"/>
      <c r="K141" s="10"/>
    </row>
    <row r="142" spans="1:11" ht="13.5" thickTop="1" x14ac:dyDescent="0.2">
      <c r="A142" s="10"/>
      <c r="K142" s="10"/>
    </row>
    <row r="143" spans="1:11" ht="13.5" thickBot="1" x14ac:dyDescent="0.25">
      <c r="A143" s="10"/>
      <c r="K143" s="10"/>
    </row>
    <row r="144" spans="1:11" ht="27" thickTop="1" thickBot="1" x14ac:dyDescent="0.25">
      <c r="A144" s="10"/>
      <c r="B144" s="86" t="s">
        <v>54</v>
      </c>
      <c r="C144" s="87">
        <f>SUM(C105:C117)</f>
        <v>152118.19368749991</v>
      </c>
      <c r="K144" s="10"/>
    </row>
    <row r="145" spans="1:11" ht="13.5" thickTop="1" x14ac:dyDescent="0.2">
      <c r="A145" s="10"/>
      <c r="K145" s="10"/>
    </row>
    <row r="146" spans="1:11" x14ac:dyDescent="0.2">
      <c r="A146" s="10"/>
      <c r="K146" s="10"/>
    </row>
    <row r="147" spans="1:11" x14ac:dyDescent="0.2">
      <c r="A147" s="10"/>
      <c r="K147" s="10"/>
    </row>
    <row r="148" spans="1:11" x14ac:dyDescent="0.2">
      <c r="A148" s="10"/>
      <c r="K148" s="10"/>
    </row>
    <row r="149" spans="1:11" x14ac:dyDescent="0.2">
      <c r="A149" s="10"/>
      <c r="K149" s="10"/>
    </row>
    <row r="150" spans="1:11" x14ac:dyDescent="0.2">
      <c r="A150" s="10"/>
      <c r="K150" s="10"/>
    </row>
    <row r="151" spans="1:11" x14ac:dyDescent="0.2">
      <c r="A151" s="10"/>
      <c r="K151" s="10"/>
    </row>
    <row r="152" spans="1:11" x14ac:dyDescent="0.2">
      <c r="A152" s="10"/>
      <c r="K152" s="10"/>
    </row>
  </sheetData>
  <mergeCells count="1">
    <mergeCell ref="A1:I1"/>
  </mergeCells>
  <phoneticPr fontId="3" type="noConversion"/>
  <printOptions horizontalCentered="1" gridLines="1"/>
  <pageMargins left="0.75" right="0.75" top="1" bottom="1" header="0.5" footer="0.5"/>
  <pageSetup scale="75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7985439-5226-4E23-A30A-4CB944C721BB}"/>
</file>

<file path=customXml/itemProps2.xml><?xml version="1.0" encoding="utf-8"?>
<ds:datastoreItem xmlns:ds="http://schemas.openxmlformats.org/officeDocument/2006/customXml" ds:itemID="{D28BFE86-FF55-47B3-B869-E58F7089A465}"/>
</file>

<file path=customXml/itemProps3.xml><?xml version="1.0" encoding="utf-8"?>
<ds:datastoreItem xmlns:ds="http://schemas.openxmlformats.org/officeDocument/2006/customXml" ds:itemID="{1301C519-29CA-4971-B731-974470D3D158}"/>
</file>

<file path=customXml/itemProps4.xml><?xml version="1.0" encoding="utf-8"?>
<ds:datastoreItem xmlns:ds="http://schemas.openxmlformats.org/officeDocument/2006/customXml" ds:itemID="{9A693105-AE47-4E3E-A8F6-F015CA038D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E-DDC-11</vt:lpstr>
      <vt:lpstr>E-DDC-12</vt:lpstr>
      <vt:lpstr>'E-DDC-12'!Print_Area</vt:lpstr>
      <vt:lpstr>'E-DDC-12'!Print_Titles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Jaa0175</cp:lastModifiedBy>
  <cp:lastPrinted>2018-10-15T20:44:16Z</cp:lastPrinted>
  <dcterms:created xsi:type="dcterms:W3CDTF">2008-02-08T22:02:15Z</dcterms:created>
  <dcterms:modified xsi:type="dcterms:W3CDTF">2019-02-25T17:11:28Z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