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Page 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Page 9" sheetId="9" r:id="rId9"/>
    <sheet name="Page 10" sheetId="10" r:id="rId10"/>
    <sheet name="Pages 11-12" sheetId="11" r:id="rId11"/>
  </sheets>
  <definedNames>
    <definedName name="Classification" localSheetId="9">'Page 10'!$K$1:$M$2</definedName>
    <definedName name="Classification">'Page 7'!$K$1:$M$2</definedName>
    <definedName name="_xlnm.Print_Area" localSheetId="0">'Page 1'!$A$5:$T$32</definedName>
    <definedName name="_xlnm.Print_Area" localSheetId="9">'Page 10'!$A$7:$V$62</definedName>
    <definedName name="_xlnm.Print_Area" localSheetId="1">'Page 2'!$A$5:$T$32</definedName>
    <definedName name="_xlnm.Print_Area" localSheetId="2">'Page 3'!$A$5:$T$32</definedName>
    <definedName name="_xlnm.Print_Area" localSheetId="3">'Page 4'!$A$5:$T$32</definedName>
    <definedName name="_xlnm.Print_Area" localSheetId="4">'Page 5'!$A$5:$T$32</definedName>
    <definedName name="_xlnm.Print_Area" localSheetId="5">'Page 6'!$A$5:$T$32</definedName>
    <definedName name="_xlnm.Print_Area" localSheetId="6">'Page 7'!$A$7:$V$62</definedName>
    <definedName name="_xlnm.Print_Area" localSheetId="7">'Page 8'!$A$5:$T$32</definedName>
    <definedName name="_xlnm.Print_Area" localSheetId="8">'Page 9'!$A$5:$T$32</definedName>
    <definedName name="_xlnm.Print_Area" localSheetId="10">'Pages 11-12'!$A$5:$U$93</definedName>
    <definedName name="_xlnm.Print_Titles" localSheetId="0">'Page 1'!$A:$C,'Page 1'!$5:$7</definedName>
    <definedName name="_xlnm.Print_Titles" localSheetId="9">'Page 10'!$A:$C,'Page 10'!$7:$9</definedName>
    <definedName name="_xlnm.Print_Titles" localSheetId="1">'Page 2'!$A:$C,'Page 2'!$5:$7</definedName>
    <definedName name="_xlnm.Print_Titles" localSheetId="2">'Page 3'!$A:$C,'Page 3'!$5:$7</definedName>
    <definedName name="_xlnm.Print_Titles" localSheetId="3">'Page 4'!$A:$C,'Page 4'!$5:$7</definedName>
    <definedName name="_xlnm.Print_Titles" localSheetId="4">'Page 5'!$A:$C,'Page 5'!$5:$7</definedName>
    <definedName name="_xlnm.Print_Titles" localSheetId="5">'Page 6'!$A:$C,'Page 6'!$5:$7</definedName>
    <definedName name="_xlnm.Print_Titles" localSheetId="6">'Page 7'!$A:$C,'Page 7'!$7:$9</definedName>
    <definedName name="_xlnm.Print_Titles" localSheetId="7">'Page 8'!$A:$C,'Page 8'!$5:$7</definedName>
    <definedName name="_xlnm.Print_Titles" localSheetId="8">'Page 9'!$A:$C,'Page 9'!$5:$7</definedName>
    <definedName name="_xlnm.Print_Titles" localSheetId="10">'Pages 11-12'!$A:$C,'Pages 11-12'!$5:$7</definedName>
  </definedNames>
  <calcPr fullCalcOnLoad="1"/>
</workbook>
</file>

<file path=xl/sharedStrings.xml><?xml version="1.0" encoding="utf-8"?>
<sst xmlns="http://schemas.openxmlformats.org/spreadsheetml/2006/main" count="1152" uniqueCount="250">
  <si>
    <t>Pages High:</t>
  </si>
  <si>
    <t>ID #</t>
  </si>
  <si>
    <t>Pages Wide:</t>
  </si>
  <si>
    <t>Puget Sound Energy</t>
  </si>
  <si>
    <t>Summary Results of Gas Operations</t>
  </si>
  <si>
    <t>Category</t>
  </si>
  <si>
    <t>Rentals</t>
  </si>
  <si>
    <t>Reference</t>
  </si>
  <si>
    <t>Residential</t>
  </si>
  <si>
    <t>Com &amp; Ind</t>
  </si>
  <si>
    <t>Interruptible</t>
  </si>
  <si>
    <t>Transportation</t>
  </si>
  <si>
    <t>CNG</t>
  </si>
  <si>
    <t>All</t>
  </si>
  <si>
    <t>Small</t>
  </si>
  <si>
    <t>Large</t>
  </si>
  <si>
    <t>General</t>
  </si>
  <si>
    <t>Limited</t>
  </si>
  <si>
    <t>Non-Exclusive</t>
  </si>
  <si>
    <t>Firm &amp; Interruptible</t>
  </si>
  <si>
    <t>Special Contracts</t>
  </si>
  <si>
    <t>Allocation</t>
  </si>
  <si>
    <t>23, 16</t>
  </si>
  <si>
    <t>31, 36, 51 ,61</t>
  </si>
  <si>
    <t>99, 199, 299</t>
  </si>
  <si>
    <t>Operating Revenue</t>
  </si>
  <si>
    <t>REVCLASS.T</t>
  </si>
  <si>
    <t>Operating Expense</t>
  </si>
  <si>
    <t xml:space="preserve">   Operation &amp; Maintenance Expense</t>
  </si>
  <si>
    <t>OME.T</t>
  </si>
  <si>
    <t xml:space="preserve">   Depreciation &amp; Amortization Expense</t>
  </si>
  <si>
    <t>DAE.T</t>
  </si>
  <si>
    <t xml:space="preserve">  Taxes Other Than FIT</t>
  </si>
  <si>
    <t>OT.T</t>
  </si>
  <si>
    <t>Total Expenses Before Fed Income Tax          (EBFIT.T)</t>
  </si>
  <si>
    <t>(2+3+4)</t>
  </si>
  <si>
    <t>Total Income Before Fed Income Tax          (IBFIT.T)</t>
  </si>
  <si>
    <t>(1-5)</t>
  </si>
  <si>
    <t xml:space="preserve">Total Federal Income Tax </t>
  </si>
  <si>
    <t>FIT.T</t>
  </si>
  <si>
    <t>Total Operating Expense           (OE.T)</t>
  </si>
  <si>
    <t>(5+7)</t>
  </si>
  <si>
    <t>Total Operating Income</t>
  </si>
  <si>
    <t>(1-8)</t>
  </si>
  <si>
    <t xml:space="preserve">  Gas Plant in Service</t>
  </si>
  <si>
    <t>GPIS.T</t>
  </si>
  <si>
    <t xml:space="preserve">  Accum Provision For Depr &amp; Amort</t>
  </si>
  <si>
    <t>PFD.T</t>
  </si>
  <si>
    <t xml:space="preserve">  Other Ratebase Credits</t>
  </si>
  <si>
    <t>ORB2.T</t>
  </si>
  <si>
    <t>Net Investment In Plant          (RB.T)</t>
  </si>
  <si>
    <t>(10+11+12)</t>
  </si>
  <si>
    <t>Realized Rate of Return on Net Investment</t>
  </si>
  <si>
    <t>(9/13)</t>
  </si>
  <si>
    <t>Relative Return</t>
  </si>
  <si>
    <t>(restate 14)</t>
  </si>
  <si>
    <t xml:space="preserve"> </t>
  </si>
  <si>
    <t>Allocated Gas Costs Versus Gas Revenue</t>
  </si>
  <si>
    <t xml:space="preserve">  Total Taxes</t>
  </si>
  <si>
    <t>TAX.T</t>
  </si>
  <si>
    <t>Total Operating Expense          (OE.T)</t>
  </si>
  <si>
    <t>(1+2+3)</t>
  </si>
  <si>
    <t>Requested Return On Net Investment  (RRB.T)</t>
  </si>
  <si>
    <t>RRB.T</t>
  </si>
  <si>
    <t>Total Cost of Service          (TC.T)</t>
  </si>
  <si>
    <t>(4+5)</t>
  </si>
  <si>
    <t>Total Operating Revenue</t>
  </si>
  <si>
    <t>REV.T3</t>
  </si>
  <si>
    <t>Operating Income Deficiency          (OID.T)</t>
  </si>
  <si>
    <t>(6-7)</t>
  </si>
  <si>
    <t>Adjusted for Conversion Factor</t>
  </si>
  <si>
    <t>CF.T</t>
  </si>
  <si>
    <t>Total Sales Revenue</t>
  </si>
  <si>
    <t>REV.T1</t>
  </si>
  <si>
    <t>Rent from Gas Property</t>
  </si>
  <si>
    <t>ID493.00</t>
  </si>
  <si>
    <t>(10+11)</t>
  </si>
  <si>
    <t>Revenue Required From Rates</t>
  </si>
  <si>
    <t>(9+12)</t>
  </si>
  <si>
    <t>Revenue to Revenue Requirement</t>
  </si>
  <si>
    <t>(12/13)</t>
  </si>
  <si>
    <t>Adjusted Revenue to Revenue Requirement</t>
  </si>
  <si>
    <t>Description</t>
  </si>
  <si>
    <t>Primary</t>
  </si>
  <si>
    <t>Classification 2</t>
  </si>
  <si>
    <t>PEAKDAY_XT</t>
  </si>
  <si>
    <t>DEM</t>
  </si>
  <si>
    <t>Puget Sound Power &amp; Light Company</t>
  </si>
  <si>
    <t>Gas Unit Cost Calculation</t>
  </si>
  <si>
    <t>COST OF SERVICE</t>
  </si>
  <si>
    <t>GAS SUPPLY</t>
  </si>
  <si>
    <t xml:space="preserve"> - Demand</t>
  </si>
  <si>
    <t>TC.T</t>
  </si>
  <si>
    <t>PROD</t>
  </si>
  <si>
    <t xml:space="preserve"> - Commodity</t>
  </si>
  <si>
    <t>COM</t>
  </si>
  <si>
    <t>Total Gas Supply</t>
  </si>
  <si>
    <t>*</t>
  </si>
  <si>
    <t>STORAGE</t>
  </si>
  <si>
    <t>STOR</t>
  </si>
  <si>
    <t>Total Gas Storage</t>
  </si>
  <si>
    <t>TRANSMISSION</t>
  </si>
  <si>
    <t>TRAN</t>
  </si>
  <si>
    <t>Total Transmission</t>
  </si>
  <si>
    <t>DISTRIBUTION PLANT</t>
  </si>
  <si>
    <t>DIST</t>
  </si>
  <si>
    <t xml:space="preserve"> - Customer</t>
  </si>
  <si>
    <t>CUS</t>
  </si>
  <si>
    <t>Total Distribution</t>
  </si>
  <si>
    <t>TOTAL COST OF SERVICE</t>
  </si>
  <si>
    <t>(1+4+7+10)</t>
  </si>
  <si>
    <t>(2+5+8+11)</t>
  </si>
  <si>
    <t>(12)</t>
  </si>
  <si>
    <t>(14+15+16)</t>
  </si>
  <si>
    <t>Peak Day</t>
  </si>
  <si>
    <t>PEAKDAY</t>
  </si>
  <si>
    <t>Commodity</t>
  </si>
  <si>
    <t>COMMODITY</t>
  </si>
  <si>
    <t>Annual Customers</t>
  </si>
  <si>
    <t>ANN_CUST</t>
  </si>
  <si>
    <t>Peak Day (Excluding Transportation)</t>
  </si>
  <si>
    <t>UNIT COSTS</t>
  </si>
  <si>
    <t>(1/18)</t>
  </si>
  <si>
    <t>(2/19)</t>
  </si>
  <si>
    <t>(4/21)</t>
  </si>
  <si>
    <t>(5/19)</t>
  </si>
  <si>
    <t>(7/18)</t>
  </si>
  <si>
    <t>(8/19)</t>
  </si>
  <si>
    <t>(10/18)</t>
  </si>
  <si>
    <t>(11/19)</t>
  </si>
  <si>
    <t>(12/20)</t>
  </si>
  <si>
    <t>TOTAL</t>
  </si>
  <si>
    <t>(22+24+26+28)</t>
  </si>
  <si>
    <t>(23+25+27+29)</t>
  </si>
  <si>
    <t>(30)</t>
  </si>
  <si>
    <t>Method</t>
  </si>
  <si>
    <t>Allocation of Purchased Gas Costs</t>
  </si>
  <si>
    <t xml:space="preserve">Total </t>
  </si>
  <si>
    <t>FIXED GAS SUPPLY COSTS</t>
  </si>
  <si>
    <t>- Annual Firm</t>
  </si>
  <si>
    <t>ID800.00</t>
  </si>
  <si>
    <t>BLOAD</t>
  </si>
  <si>
    <t xml:space="preserve"> - Winter Firm</t>
  </si>
  <si>
    <t>ID800.01</t>
  </si>
  <si>
    <t>PDAYXT</t>
  </si>
  <si>
    <t>- Peaking Firm</t>
  </si>
  <si>
    <t>ID800.02</t>
  </si>
  <si>
    <t>Total Gas Supply Costs - Fixed        (SUPPLY-F.T)</t>
  </si>
  <si>
    <t>FIXED GAS STORAGE COSTS</t>
  </si>
  <si>
    <t>- Clay Basin Demand</t>
  </si>
  <si>
    <t>ID800.10</t>
  </si>
  <si>
    <t>SEASLOAD</t>
  </si>
  <si>
    <t>- Clay Basin Capacity</t>
  </si>
  <si>
    <t>ID800.11</t>
  </si>
  <si>
    <t>- 80% NWP JP Demand</t>
  </si>
  <si>
    <t>ID800.12</t>
  </si>
  <si>
    <t>SEAS3_DEM</t>
  </si>
  <si>
    <t>- 80% NWP JP Capacity</t>
  </si>
  <si>
    <t>ID800.13</t>
  </si>
  <si>
    <t>- NWP LS-1 Demand</t>
  </si>
  <si>
    <t>ID800.14</t>
  </si>
  <si>
    <t>- NWP LS-1 Capacity</t>
  </si>
  <si>
    <t>ID800.15</t>
  </si>
  <si>
    <t>Total Gas Storage Costs - Fixed (STORAGE-F.T)</t>
  </si>
  <si>
    <t>(5+6+7+8+9+10)</t>
  </si>
  <si>
    <t>FIXED GAS PIPELINE COSTS</t>
  </si>
  <si>
    <t>- TF-1 Annual Firm - Base</t>
  </si>
  <si>
    <t>ID800.20</t>
  </si>
  <si>
    <t>- TF-1 Annual Firm - Seasonal</t>
  </si>
  <si>
    <t>ID800.21</t>
  </si>
  <si>
    <t>- PG&amp;E GTNW Annual Firm - Base</t>
  </si>
  <si>
    <t>ID800.22</t>
  </si>
  <si>
    <t>- PG&amp;E GTNW Annual Firm - Seasonal</t>
  </si>
  <si>
    <t>ID800.23</t>
  </si>
  <si>
    <t xml:space="preserve"> - Westcoast Annual Firm - Base</t>
  </si>
  <si>
    <t>ID800.24</t>
  </si>
  <si>
    <t xml:space="preserve"> - Westcoast Annual Firm - Seasonal</t>
  </si>
  <si>
    <t>ID800.25</t>
  </si>
  <si>
    <t>- 80% TF-2 Winter NWP JP Demand</t>
  </si>
  <si>
    <t>ID800.26</t>
  </si>
  <si>
    <t>- 80% TF-2 Winter NWP JP Capacity</t>
  </si>
  <si>
    <t>ID800.27</t>
  </si>
  <si>
    <t>- TF-2 Winter NWP LS</t>
  </si>
  <si>
    <t>ID800.28</t>
  </si>
  <si>
    <t>Total Fixed Gas Pipeline Costs        (PIPE-F.T)</t>
  </si>
  <si>
    <t>(12+13+14+15+16+17+18+19+20)</t>
  </si>
  <si>
    <t>OTHER FIXED GAS COSTS</t>
  </si>
  <si>
    <t>- 20% NWP JP Demand</t>
  </si>
  <si>
    <t>ID800.30</t>
  </si>
  <si>
    <t>COM1</t>
  </si>
  <si>
    <t>- 20% NWP JP Capacity</t>
  </si>
  <si>
    <t>ID800.31</t>
  </si>
  <si>
    <t>- 20% TF-2 Winter NWP JP</t>
  </si>
  <si>
    <t>ID800.32</t>
  </si>
  <si>
    <t>- 20% TF-2 Winter PSE JP</t>
  </si>
  <si>
    <t>ID800.33</t>
  </si>
  <si>
    <t>Total Other Fixed Gas Costs         (OTHER-F.T)</t>
  </si>
  <si>
    <t>(22+23+24+25)</t>
  </si>
  <si>
    <t>Total Fixed Demand Gas Costs (FIX.T)</t>
  </si>
  <si>
    <t>(4+11+21+26)</t>
  </si>
  <si>
    <t>VARIABLE GAS SUPPLY COSTS</t>
  </si>
  <si>
    <t>ID800.40</t>
  </si>
  <si>
    <t>COM1XT</t>
  </si>
  <si>
    <t>- Winter Firm</t>
  </si>
  <si>
    <t>ID800.41</t>
  </si>
  <si>
    <t>ID800.42</t>
  </si>
  <si>
    <t>PDAYXT_COM</t>
  </si>
  <si>
    <t>- Spot Market</t>
  </si>
  <si>
    <t>ID800.43</t>
  </si>
  <si>
    <t xml:space="preserve"> - Injection</t>
  </si>
  <si>
    <t>ID800.44</t>
  </si>
  <si>
    <t xml:space="preserve"> - Withdrawal</t>
  </si>
  <si>
    <t>ID800.45</t>
  </si>
  <si>
    <t>Total Gas Supply Costs - Variable</t>
  </si>
  <si>
    <t>(28+29+30+31+32+33)</t>
  </si>
  <si>
    <t>VARIABLE GAS STORAGE COSTS</t>
  </si>
  <si>
    <t xml:space="preserve"> - Variable Costs</t>
  </si>
  <si>
    <t>ID800.60</t>
  </si>
  <si>
    <t>Total Variable Gas Storage Costs (STORAGE-V.T)</t>
  </si>
  <si>
    <t>(36)</t>
  </si>
  <si>
    <t>VARIABLE GAS PIPELINE COSTS</t>
  </si>
  <si>
    <t xml:space="preserve"> -TF-1 Annual Firm</t>
  </si>
  <si>
    <t>ID800.70</t>
  </si>
  <si>
    <t xml:space="preserve"> -80% TF-2 Winter NWP JP</t>
  </si>
  <si>
    <t>ID800.72</t>
  </si>
  <si>
    <t>SEAS3_COM</t>
  </si>
  <si>
    <t>Total Variable Gas Pipeline Costs (PIPE-V.T)</t>
  </si>
  <si>
    <t>(38+39)</t>
  </si>
  <si>
    <t>OTHER VARIABLE GAS COSTS</t>
  </si>
  <si>
    <t>- 20% TF-2 Winter SWP/PSE JP</t>
  </si>
  <si>
    <t>ID800.80</t>
  </si>
  <si>
    <t>Total Other Variable Gas Costs (OTHER-V.T)</t>
  </si>
  <si>
    <t>(41)</t>
  </si>
  <si>
    <t>Total Variable Gas Costs (VARIABLE.T)</t>
  </si>
  <si>
    <t>(35+37+40+42)</t>
  </si>
  <si>
    <t>SECONDARY MARKET CREDITS</t>
  </si>
  <si>
    <t>- Off-System Sales Revenue</t>
  </si>
  <si>
    <t>ID800.90</t>
  </si>
  <si>
    <t>- Off-System Sales Cost</t>
  </si>
  <si>
    <t>ID800.91</t>
  </si>
  <si>
    <t>- P/L Cap / Release Revenue</t>
  </si>
  <si>
    <t>ID800.92</t>
  </si>
  <si>
    <t>- Storage Capacity Release Revenue</t>
  </si>
  <si>
    <t>ID800.93</t>
  </si>
  <si>
    <t>Total Secondary Market Credits (SEC-MKT.T)</t>
  </si>
  <si>
    <t>(44+45+46+47)</t>
  </si>
  <si>
    <t>Total Gas Costs (GAS.T)</t>
  </si>
  <si>
    <t>(27+43+48)</t>
  </si>
  <si>
    <t>Summary</t>
  </si>
  <si>
    <t>Function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</si>
</sst>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\i\n"/>
    <numFmt numFmtId="165" formatCode="&quot;$&quot;#,##0.0_);[Red]\(&quot;$&quot;#,##0.0\)"/>
    <numFmt numFmtId="166" formatCode="#,##0.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0.0000"/>
    <numFmt numFmtId="174" formatCode="0.0000000"/>
    <numFmt numFmtId="175" formatCode="0.0000\ "/>
    <numFmt numFmtId="176" formatCode="&quot;$&quot;#,##0.0000_);[Red]\(&quot;$&quot;#,##0.0000\)"/>
    <numFmt numFmtId="177" formatCode="mm/dd/yy"/>
    <numFmt numFmtId="178" formatCode="#,###"/>
    <numFmt numFmtId="179" formatCode="0.0%"/>
    <numFmt numFmtId="180" formatCode="#,###.0"/>
    <numFmt numFmtId="181" formatCode="#,###.00"/>
    <numFmt numFmtId="182" formatCode="_(* #,##0.0000000_);_(* \(#,##0.0000000\);_(* &quot;-&quot;???????_);_(@_)"/>
    <numFmt numFmtId="183" formatCode="0.000%"/>
    <numFmt numFmtId="184" formatCode="0.0000%"/>
    <numFmt numFmtId="185" formatCode="0.00000%"/>
    <numFmt numFmtId="186" formatCode="0.000000%"/>
    <numFmt numFmtId="187" formatCode="m/d/yy\ h:m"/>
    <numFmt numFmtId="188" formatCode="&quot;$&quot;#,##0.000_);[Red]\(&quot;$&quot;#,##0.000\)"/>
    <numFmt numFmtId="189" formatCode="[$-409]dddd\,\ mmmm\ dd\,\ yyyy"/>
    <numFmt numFmtId="190" formatCode="[$-409]mmmm\ d\,\ yyyy;@"/>
    <numFmt numFmtId="191" formatCode="&quot;$&quot;#,##0.00000_);[Red]\(&quot;$&quot;#,##0.00000\)"/>
    <numFmt numFmtId="192" formatCode="&quot;$&quot;#,##0.000000_);[Red]\(&quot;$&quot;#,##0.000000\)"/>
    <numFmt numFmtId="193" formatCode="&quot;$&quot;#,##0.0000_);\(&quot;$&quot;#,##0.0000\)"/>
  </numFmts>
  <fonts count="9">
    <font>
      <sz val="8"/>
      <name val="Arial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8"/>
      <name val="Helv"/>
      <family val="0"/>
    </font>
    <font>
      <b/>
      <sz val="8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7" fillId="0" borderId="0" xfId="0" applyFont="1" applyAlignment="1">
      <alignment horizontal="center" vertical="top"/>
    </xf>
    <xf numFmtId="0" fontId="8" fillId="2" borderId="1" xfId="0" applyFont="1" applyFill="1" applyBorder="1" applyAlignment="1" quotePrefix="1">
      <alignment horizontal="right" vertical="top"/>
    </xf>
    <xf numFmtId="0" fontId="7" fillId="0" borderId="2" xfId="0" applyFont="1" applyBorder="1" applyAlignment="1">
      <alignment horizontal="left" vertical="top" wrapText="1"/>
    </xf>
    <xf numFmtId="0" fontId="7" fillId="0" borderId="0" xfId="0" applyFont="1" applyAlignment="1">
      <alignment vertical="top"/>
    </xf>
    <xf numFmtId="3" fontId="7" fillId="0" borderId="0" xfId="15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top" wrapText="1"/>
    </xf>
    <xf numFmtId="164" fontId="8" fillId="2" borderId="3" xfId="0" applyNumberFormat="1" applyFont="1" applyFill="1" applyBorder="1" applyAlignment="1">
      <alignment horizontal="right" vertical="top"/>
    </xf>
    <xf numFmtId="0" fontId="7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Continuous" vertical="top"/>
    </xf>
    <xf numFmtId="0" fontId="7" fillId="0" borderId="0" xfId="0" applyFont="1" applyAlignment="1">
      <alignment horizontal="centerContinuous" vertical="top"/>
    </xf>
    <xf numFmtId="22" fontId="7" fillId="0" borderId="0" xfId="0" applyNumberFormat="1" applyFont="1" applyAlignment="1">
      <alignment vertical="top"/>
    </xf>
    <xf numFmtId="0" fontId="7" fillId="0" borderId="0" xfId="0" applyFont="1" applyAlignment="1" quotePrefix="1">
      <alignment horizontal="center" vertical="top" wrapText="1"/>
    </xf>
    <xf numFmtId="164" fontId="0" fillId="0" borderId="0" xfId="0" applyNumberFormat="1" applyAlignment="1">
      <alignment horizontal="centerContinuous" vertical="top"/>
    </xf>
    <xf numFmtId="22" fontId="7" fillId="0" borderId="0" xfId="0" applyNumberFormat="1" applyFont="1" applyAlignment="1">
      <alignment horizontal="center" vertical="top" wrapText="1"/>
    </xf>
    <xf numFmtId="14" fontId="7" fillId="0" borderId="0" xfId="0" applyNumberFormat="1" applyFont="1" applyAlignment="1">
      <alignment vertical="top"/>
    </xf>
    <xf numFmtId="15" fontId="7" fillId="0" borderId="0" xfId="0" applyNumberFormat="1" applyFont="1" applyAlignment="1">
      <alignment vertical="top"/>
    </xf>
    <xf numFmtId="0" fontId="7" fillId="0" borderId="1" xfId="0" applyFont="1" applyFill="1" applyBorder="1" applyAlignment="1" quotePrefix="1">
      <alignment horizontal="center" vertical="top" wrapText="1"/>
    </xf>
    <xf numFmtId="164" fontId="7" fillId="0" borderId="5" xfId="0" applyNumberFormat="1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3" fontId="7" fillId="0" borderId="5" xfId="15" applyNumberFormat="1" applyFont="1" applyFill="1" applyBorder="1" applyAlignment="1" applyProtection="1">
      <alignment horizontal="center" wrapText="1"/>
      <protection locked="0"/>
    </xf>
    <xf numFmtId="0" fontId="7" fillId="0" borderId="0" xfId="0" applyFont="1" applyFill="1" applyAlignment="1">
      <alignment horizontal="center" vertical="top" wrapText="1"/>
    </xf>
    <xf numFmtId="14" fontId="7" fillId="0" borderId="6" xfId="0" applyNumberFormat="1" applyFont="1" applyFill="1" applyBorder="1" applyAlignment="1">
      <alignment horizontal="center" vertical="top" wrapText="1"/>
    </xf>
    <xf numFmtId="190" fontId="7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3" fontId="7" fillId="0" borderId="0" xfId="15" applyNumberFormat="1" applyFont="1" applyFill="1" applyBorder="1" applyAlignment="1" applyProtection="1">
      <alignment horizontal="center" wrapText="1"/>
      <protection locked="0"/>
    </xf>
    <xf numFmtId="0" fontId="7" fillId="0" borderId="3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3" fontId="7" fillId="0" borderId="7" xfId="15" applyNumberFormat="1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 quotePrefix="1">
      <alignment horizontal="center" vertical="top" wrapText="1"/>
    </xf>
    <xf numFmtId="178" fontId="0" fillId="0" borderId="0" xfId="0" applyNumberFormat="1" applyAlignment="1">
      <alignment/>
    </xf>
    <xf numFmtId="0" fontId="7" fillId="3" borderId="0" xfId="0" applyFont="1" applyFill="1" applyAlignment="1">
      <alignment vertical="top" wrapText="1"/>
    </xf>
    <xf numFmtId="0" fontId="0" fillId="0" borderId="0" xfId="0" applyAlignment="1">
      <alignment vertical="top"/>
    </xf>
    <xf numFmtId="3" fontId="7" fillId="0" borderId="0" xfId="0" applyNumberFormat="1" applyFont="1" applyAlignment="1">
      <alignment vertical="top" wrapText="1"/>
    </xf>
    <xf numFmtId="3" fontId="7" fillId="0" borderId="0" xfId="0" applyNumberFormat="1" applyFont="1" applyAlignment="1">
      <alignment horizontal="center" vertical="top" wrapText="1"/>
    </xf>
    <xf numFmtId="0" fontId="0" fillId="3" borderId="0" xfId="0" applyFill="1" applyAlignment="1">
      <alignment vertical="top"/>
    </xf>
    <xf numFmtId="0" fontId="7" fillId="0" borderId="0" xfId="0" applyFont="1" applyAlignment="1" quotePrefix="1">
      <alignment horizontal="left" vertical="top" wrapText="1"/>
    </xf>
    <xf numFmtId="10" fontId="7" fillId="0" borderId="0" xfId="19" applyNumberFormat="1" applyFont="1" applyAlignment="1" quotePrefix="1">
      <alignment horizontal="center" vertical="top" wrapText="1"/>
    </xf>
    <xf numFmtId="10" fontId="0" fillId="0" borderId="0" xfId="19" applyNumberFormat="1" applyAlignment="1">
      <alignment/>
    </xf>
    <xf numFmtId="1" fontId="0" fillId="0" borderId="0" xfId="0" applyNumberFormat="1" applyFont="1" applyAlignment="1">
      <alignment horizontal="center" vertical="top" wrapText="1"/>
    </xf>
    <xf numFmtId="9" fontId="0" fillId="0" borderId="0" xfId="0" applyNumberFormat="1" applyFont="1" applyAlignment="1">
      <alignment vertical="top" wrapText="1"/>
    </xf>
    <xf numFmtId="9" fontId="0" fillId="0" borderId="0" xfId="0" applyNumberFormat="1" applyFont="1" applyAlignment="1" quotePrefix="1">
      <alignment horizontal="center" vertical="top" wrapText="1"/>
    </xf>
    <xf numFmtId="9" fontId="0" fillId="0" borderId="0" xfId="19" applyAlignment="1">
      <alignment/>
    </xf>
    <xf numFmtId="10" fontId="0" fillId="0" borderId="0" xfId="0" applyNumberForma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 quotePrefix="1">
      <alignment horizontal="center" vertical="top" wrapText="1"/>
    </xf>
    <xf numFmtId="0" fontId="0" fillId="0" borderId="0" xfId="0" applyFont="1" applyAlignment="1">
      <alignment horizontal="centerContinuous" vertical="top" wrapText="1"/>
    </xf>
    <xf numFmtId="164" fontId="0" fillId="0" borderId="0" xfId="0" applyNumberFormat="1" applyAlignment="1">
      <alignment vertical="top"/>
    </xf>
    <xf numFmtId="164" fontId="0" fillId="0" borderId="0" xfId="0" applyNumberFormat="1" applyFont="1" applyAlignment="1">
      <alignment vertical="top"/>
    </xf>
    <xf numFmtId="22" fontId="0" fillId="0" borderId="0" xfId="0" applyNumberFormat="1" applyFont="1" applyAlignment="1">
      <alignment horizontal="center" vertical="top" wrapText="1"/>
    </xf>
    <xf numFmtId="14" fontId="0" fillId="0" borderId="0" xfId="0" applyNumberFormat="1" applyFont="1" applyAlignment="1">
      <alignment horizontal="center" vertical="top" wrapText="1"/>
    </xf>
    <xf numFmtId="15" fontId="0" fillId="0" borderId="0" xfId="0" applyNumberFormat="1" applyFont="1" applyAlignment="1">
      <alignment vertical="top"/>
    </xf>
    <xf numFmtId="0" fontId="0" fillId="0" borderId="1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14" fontId="0" fillId="0" borderId="6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178" fontId="0" fillId="0" borderId="0" xfId="0" applyNumberFormat="1" applyFont="1" applyAlignment="1">
      <alignment horizontal="center" vertical="top" wrapText="1"/>
    </xf>
    <xf numFmtId="3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3" fontId="0" fillId="0" borderId="0" xfId="0" applyNumberFormat="1" applyFont="1" applyAlignment="1">
      <alignment vertical="top" wrapText="1"/>
    </xf>
    <xf numFmtId="3" fontId="0" fillId="0" borderId="0" xfId="0" applyNumberFormat="1" applyFont="1" applyAlignment="1">
      <alignment horizontal="center" vertical="top" wrapText="1"/>
    </xf>
    <xf numFmtId="0" fontId="0" fillId="0" borderId="0" xfId="0" applyFont="1" applyAlignment="1" quotePrefix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7" fillId="0" borderId="0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 quotePrefix="1">
      <alignment horizontal="center" vertical="top" wrapText="1"/>
      <protection locked="0"/>
    </xf>
    <xf numFmtId="1" fontId="0" fillId="0" borderId="0" xfId="0" applyNumberFormat="1" applyFont="1" applyAlignment="1">
      <alignment horizontal="center" vertical="top" wrapText="1"/>
    </xf>
    <xf numFmtId="9" fontId="0" fillId="0" borderId="0" xfId="0" applyNumberFormat="1" applyFont="1" applyAlignment="1">
      <alignment vertical="top" wrapText="1"/>
    </xf>
    <xf numFmtId="9" fontId="0" fillId="0" borderId="0" xfId="0" applyNumberFormat="1" applyFont="1" applyAlignment="1" quotePrefix="1">
      <alignment horizontal="center" vertical="top" wrapText="1"/>
    </xf>
    <xf numFmtId="178" fontId="0" fillId="0" borderId="0" xfId="0" applyNumberFormat="1" applyAlignment="1">
      <alignment vertical="top"/>
    </xf>
    <xf numFmtId="3" fontId="0" fillId="0" borderId="0" xfId="0" applyNumberFormat="1" applyFont="1" applyAlignment="1">
      <alignment vertical="top"/>
    </xf>
    <xf numFmtId="0" fontId="0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Fill="1" applyAlignment="1">
      <alignment horizontal="right" vertical="top" wrapText="1"/>
    </xf>
    <xf numFmtId="3" fontId="0" fillId="0" borderId="0" xfId="0" applyNumberFormat="1" applyAlignment="1">
      <alignment vertical="top"/>
    </xf>
    <xf numFmtId="0" fontId="0" fillId="0" borderId="0" xfId="0" applyAlignment="1">
      <alignment horizontal="centerContinuous" vertical="top" wrapText="1"/>
    </xf>
    <xf numFmtId="0" fontId="0" fillId="0" borderId="0" xfId="0" applyAlignment="1">
      <alignment vertical="top" wrapText="1"/>
    </xf>
    <xf numFmtId="22" fontId="0" fillId="0" borderId="0" xfId="0" applyNumberFormat="1" applyAlignment="1">
      <alignment vertical="top" wrapText="1"/>
    </xf>
    <xf numFmtId="0" fontId="0" fillId="0" borderId="0" xfId="0" applyAlignment="1" quotePrefix="1">
      <alignment horizontal="center" vertical="top" wrapText="1"/>
    </xf>
    <xf numFmtId="164" fontId="0" fillId="0" borderId="0" xfId="0" applyNumberFormat="1" applyAlignment="1">
      <alignment horizontal="centerContinuous" vertical="top" wrapText="1"/>
    </xf>
    <xf numFmtId="164" fontId="0" fillId="0" borderId="0" xfId="0" applyNumberFormat="1" applyFill="1" applyAlignment="1">
      <alignment horizontal="right" vertical="top" wrapText="1"/>
    </xf>
    <xf numFmtId="164" fontId="0" fillId="0" borderId="0" xfId="0" applyNumberFormat="1" applyAlignment="1">
      <alignment horizontal="center" vertical="top" wrapText="1"/>
    </xf>
    <xf numFmtId="22" fontId="0" fillId="0" borderId="0" xfId="0" applyNumberFormat="1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18" fontId="0" fillId="0" borderId="0" xfId="0" applyNumberFormat="1" applyAlignment="1">
      <alignment vertical="top" wrapText="1"/>
    </xf>
    <xf numFmtId="15" fontId="0" fillId="0" borderId="0" xfId="0" applyNumberFormat="1" applyAlignment="1">
      <alignment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3" fontId="7" fillId="0" borderId="0" xfId="15" applyNumberFormat="1" applyFont="1" applyFill="1" applyBorder="1" applyAlignment="1" applyProtection="1">
      <alignment horizontal="center" vertical="top" wrapText="1"/>
      <protection/>
    </xf>
    <xf numFmtId="0" fontId="0" fillId="0" borderId="7" xfId="0" applyFill="1" applyBorder="1" applyAlignment="1">
      <alignment horizontal="center" vertical="top" wrapText="1"/>
    </xf>
    <xf numFmtId="3" fontId="7" fillId="0" borderId="7" xfId="15" applyNumberFormat="1" applyFont="1" applyFill="1" applyBorder="1" applyAlignment="1" applyProtection="1">
      <alignment horizontal="center" vertical="top" wrapText="1"/>
      <protection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 quotePrefix="1">
      <alignment horizontal="left" vertical="top" wrapText="1"/>
    </xf>
    <xf numFmtId="37" fontId="0" fillId="0" borderId="0" xfId="0" applyNumberFormat="1" applyBorder="1" applyAlignment="1">
      <alignment horizontal="center" vertical="top" wrapText="1"/>
    </xf>
    <xf numFmtId="37" fontId="0" fillId="0" borderId="0" xfId="0" applyNumberFormat="1" applyFill="1" applyBorder="1" applyAlignment="1">
      <alignment horizontal="right" vertical="top" wrapText="1"/>
    </xf>
    <xf numFmtId="37" fontId="0" fillId="0" borderId="0" xfId="0" applyNumberFormat="1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3" fontId="0" fillId="0" borderId="0" xfId="0" applyNumberFormat="1" applyBorder="1" applyAlignment="1">
      <alignment horizontal="left" vertical="top" wrapText="1"/>
    </xf>
    <xf numFmtId="3" fontId="0" fillId="0" borderId="0" xfId="0" applyNumberFormat="1" applyFill="1" applyBorder="1" applyAlignment="1">
      <alignment horizontal="left" vertical="top" wrapText="1"/>
    </xf>
    <xf numFmtId="0" fontId="0" fillId="0" borderId="0" xfId="0" applyFill="1" applyAlignment="1">
      <alignment vertical="top"/>
    </xf>
    <xf numFmtId="3" fontId="0" fillId="0" borderId="0" xfId="0" applyNumberFormat="1" applyFill="1" applyBorder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 quotePrefix="1">
      <alignment horizontal="center"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Border="1" applyAlignment="1" quotePrefix="1">
      <alignment horizontal="center" vertical="top" wrapText="1"/>
    </xf>
    <xf numFmtId="192" fontId="0" fillId="0" borderId="0" xfId="16" applyNumberFormat="1" applyAlignment="1">
      <alignment horizontal="center" vertical="top" wrapText="1"/>
    </xf>
    <xf numFmtId="192" fontId="0" fillId="0" borderId="0" xfId="16" applyNumberFormat="1" applyFill="1" applyAlignment="1">
      <alignment horizontal="right" vertical="top" wrapText="1"/>
    </xf>
    <xf numFmtId="192" fontId="0" fillId="0" borderId="0" xfId="16" applyNumberFormat="1" applyAlignment="1">
      <alignment horizontal="right" vertical="top" wrapText="1"/>
    </xf>
    <xf numFmtId="192" fontId="0" fillId="0" borderId="0" xfId="16" applyNumberFormat="1" applyAlignment="1">
      <alignment vertical="top"/>
    </xf>
    <xf numFmtId="8" fontId="0" fillId="0" borderId="0" xfId="16" applyAlignment="1">
      <alignment horizontal="center" vertical="top" wrapText="1"/>
    </xf>
    <xf numFmtId="8" fontId="0" fillId="0" borderId="0" xfId="16" applyFill="1" applyAlignment="1">
      <alignment horizontal="right" vertical="top" wrapText="1"/>
    </xf>
    <xf numFmtId="8" fontId="0" fillId="0" borderId="0" xfId="16" applyAlignment="1">
      <alignment vertical="top"/>
    </xf>
    <xf numFmtId="193" fontId="0" fillId="0" borderId="0" xfId="16" applyNumberFormat="1" applyAlignment="1">
      <alignment/>
    </xf>
    <xf numFmtId="3" fontId="0" fillId="0" borderId="0" xfId="0" applyNumberFormat="1" applyAlignment="1">
      <alignment/>
    </xf>
    <xf numFmtId="176" fontId="0" fillId="0" borderId="0" xfId="16" applyNumberFormat="1" applyAlignment="1">
      <alignment/>
    </xf>
    <xf numFmtId="0" fontId="7" fillId="0" borderId="0" xfId="0" applyFont="1" applyFill="1" applyAlignment="1">
      <alignment horizontal="center" vertical="top"/>
    </xf>
    <xf numFmtId="3" fontId="7" fillId="0" borderId="0" xfId="0" applyNumberFormat="1" applyFont="1" applyFill="1" applyBorder="1" applyAlignment="1">
      <alignment horizontal="center" vertical="top" wrapText="1"/>
    </xf>
    <xf numFmtId="41" fontId="7" fillId="0" borderId="0" xfId="0" applyNumberFormat="1" applyFont="1" applyFill="1" applyBorder="1" applyAlignment="1" quotePrefix="1">
      <alignment horizontal="center" vertical="top" wrapText="1"/>
    </xf>
    <xf numFmtId="0" fontId="7" fillId="0" borderId="0" xfId="0" applyFont="1" applyAlignment="1">
      <alignment horizontal="centerContinuous" vertical="top" wrapText="1"/>
    </xf>
    <xf numFmtId="18" fontId="7" fillId="0" borderId="0" xfId="0" applyNumberFormat="1" applyFont="1" applyAlignment="1">
      <alignment horizontal="center" vertical="top" wrapText="1"/>
    </xf>
    <xf numFmtId="0" fontId="7" fillId="0" borderId="0" xfId="0" applyFont="1" applyFill="1" applyAlignment="1" quotePrefix="1">
      <alignment horizontal="center" vertical="top" wrapText="1"/>
    </xf>
    <xf numFmtId="164" fontId="0" fillId="0" borderId="0" xfId="0" applyNumberFormat="1" applyFill="1" applyAlignment="1">
      <alignment horizontal="centerContinuous" vertical="top"/>
    </xf>
    <xf numFmtId="164" fontId="7" fillId="0" borderId="0" xfId="0" applyNumberFormat="1" applyFont="1" applyFill="1" applyAlignment="1">
      <alignment horizontal="centerContinuous" vertical="top" wrapText="1"/>
    </xf>
    <xf numFmtId="164" fontId="7" fillId="0" borderId="0" xfId="0" applyNumberFormat="1" applyFont="1" applyFill="1" applyAlignment="1">
      <alignment horizontal="center" vertical="top" wrapText="1"/>
    </xf>
    <xf numFmtId="22" fontId="7" fillId="0" borderId="0" xfId="0" applyNumberFormat="1" applyFont="1" applyFill="1" applyAlignment="1">
      <alignment horizontal="center" vertical="top" wrapText="1"/>
    </xf>
    <xf numFmtId="14" fontId="7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3" fontId="7" fillId="0" borderId="0" xfId="0" applyNumberFormat="1" applyFont="1" applyFill="1" applyBorder="1" applyAlignment="1">
      <alignment horizontal="left" vertical="top" wrapText="1"/>
    </xf>
    <xf numFmtId="41" fontId="7" fillId="0" borderId="0" xfId="0" applyNumberFormat="1" applyFont="1" applyFill="1" applyBorder="1" applyAlignment="1">
      <alignment horizontal="center" vertical="top" wrapText="1"/>
    </xf>
    <xf numFmtId="3" fontId="7" fillId="0" borderId="0" xfId="0" applyNumberFormat="1" applyFont="1" applyFill="1" applyBorder="1" applyAlignment="1" quotePrefix="1">
      <alignment horizontal="center" vertical="top" wrapText="1"/>
    </xf>
    <xf numFmtId="3" fontId="7" fillId="0" borderId="0" xfId="0" applyNumberFormat="1" applyFont="1" applyFill="1" applyBorder="1" applyAlignment="1" quotePrefix="1">
      <alignment horizontal="left" vertical="top" wrapText="1"/>
    </xf>
    <xf numFmtId="3" fontId="7" fillId="0" borderId="0" xfId="0" applyNumberFormat="1" applyFont="1" applyFill="1" applyBorder="1" applyAlignment="1">
      <alignment vertical="top" wrapText="1"/>
    </xf>
    <xf numFmtId="0" fontId="0" fillId="0" borderId="0" xfId="0" applyFill="1" applyAlignment="1">
      <alignment horizontal="center" vertical="top"/>
    </xf>
    <xf numFmtId="0" fontId="0" fillId="0" borderId="0" xfId="0" applyFill="1" applyAlignment="1" quotePrefix="1">
      <alignment horizontal="left" vertical="top"/>
    </xf>
    <xf numFmtId="0" fontId="7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Fill="1" applyAlignment="1" quotePrefix="1">
      <alignment horizontal="center" vertical="top"/>
    </xf>
    <xf numFmtId="3" fontId="7" fillId="0" borderId="0" xfId="0" applyNumberFormat="1" applyFont="1" applyFill="1" applyBorder="1" applyAlignment="1" applyProtection="1">
      <alignment vertical="top" wrapText="1"/>
      <protection locked="0"/>
    </xf>
    <xf numFmtId="3" fontId="7" fillId="0" borderId="0" xfId="0" applyNumberFormat="1" applyFont="1" applyFill="1" applyBorder="1" applyAlignment="1" applyProtection="1">
      <alignment horizontal="center" vertical="top" wrapText="1"/>
      <protection locked="0"/>
    </xf>
    <xf numFmtId="3" fontId="7" fillId="0" borderId="0" xfId="0" applyNumberFormat="1" applyFont="1" applyFill="1" applyBorder="1" applyAlignment="1" applyProtection="1" quotePrefix="1">
      <alignment horizontal="left" vertical="top" wrapText="1"/>
      <protection locked="0"/>
    </xf>
    <xf numFmtId="3" fontId="7" fillId="0" borderId="0" xfId="0" applyNumberFormat="1" applyFont="1" applyFill="1" applyBorder="1" applyAlignment="1" applyProtection="1" quotePrefix="1">
      <alignment horizontal="center" vertical="top" wrapText="1"/>
      <protection locked="0"/>
    </xf>
    <xf numFmtId="0" fontId="0" fillId="0" borderId="0" xfId="0" applyAlignment="1">
      <alignment horizontal="right" vertical="top" wrapText="1"/>
    </xf>
    <xf numFmtId="3" fontId="7" fillId="0" borderId="5" xfId="15" applyNumberFormat="1" applyFont="1" applyFill="1" applyBorder="1" applyAlignment="1" applyProtection="1" quotePrefix="1">
      <alignment horizontal="center" wrapText="1"/>
      <protection locked="0"/>
    </xf>
    <xf numFmtId="3" fontId="7" fillId="0" borderId="2" xfId="15" applyNumberFormat="1" applyFont="1" applyFill="1" applyBorder="1" applyAlignment="1" applyProtection="1">
      <alignment horizontal="center" wrapText="1"/>
      <protection locked="0"/>
    </xf>
    <xf numFmtId="3" fontId="7" fillId="0" borderId="8" xfId="15" applyNumberFormat="1" applyFont="1" applyFill="1" applyBorder="1" applyAlignment="1" applyProtection="1">
      <alignment horizontal="center" wrapText="1"/>
      <protection locked="0"/>
    </xf>
    <xf numFmtId="3" fontId="7" fillId="0" borderId="4" xfId="15" applyNumberFormat="1" applyFont="1" applyFill="1" applyBorder="1" applyAlignment="1" applyProtection="1">
      <alignment horizontal="center" wrapText="1"/>
      <protection locked="0"/>
    </xf>
    <xf numFmtId="3" fontId="7" fillId="0" borderId="0" xfId="15" applyNumberFormat="1" applyFont="1" applyFill="1" applyBorder="1" applyAlignment="1" applyProtection="1" quotePrefix="1">
      <alignment horizontal="center" vertical="top" wrapText="1"/>
      <protection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V48"/>
  <sheetViews>
    <sheetView tabSelected="1" workbookViewId="0" topLeftCell="A1">
      <selection activeCell="E1" sqref="E1:J16384"/>
    </sheetView>
  </sheetViews>
  <sheetFormatPr defaultColWidth="9.33203125" defaultRowHeight="11.25"/>
  <cols>
    <col min="1" max="1" width="3.16015625" style="1" bestFit="1" customWidth="1"/>
    <col min="2" max="2" width="33.16015625" style="10" bestFit="1" customWidth="1"/>
    <col min="3" max="3" width="12.16015625" style="9" bestFit="1" customWidth="1"/>
    <col min="4" max="4" width="12.66015625" style="4" bestFit="1" customWidth="1"/>
    <col min="5" max="9" width="13" style="4" hidden="1" customWidth="1"/>
    <col min="10" max="10" width="10.83203125" style="4" hidden="1" customWidth="1"/>
    <col min="11" max="11" width="15" style="4" bestFit="1" customWidth="1"/>
    <col min="12" max="12" width="15.33203125" style="4" bestFit="1" customWidth="1"/>
    <col min="13" max="13" width="12.66015625" style="4" bestFit="1" customWidth="1"/>
    <col min="14" max="14" width="14" style="4" bestFit="1" customWidth="1"/>
    <col min="15" max="16" width="14" style="35" bestFit="1" customWidth="1"/>
    <col min="17" max="17" width="16.16015625" style="4" bestFit="1" customWidth="1"/>
    <col min="18" max="18" width="16.66015625" style="4" bestFit="1" customWidth="1"/>
    <col min="19" max="19" width="8.5" style="4" bestFit="1" customWidth="1"/>
    <col min="20" max="20" width="10.83203125" style="4" bestFit="1" customWidth="1"/>
    <col min="21" max="21" width="13.33203125" style="4" customWidth="1"/>
    <col min="22" max="23" width="12.16015625" style="4" bestFit="1" customWidth="1"/>
    <col min="24" max="24" width="12.16015625" style="4" customWidth="1"/>
    <col min="25" max="25" width="11.5" style="4" bestFit="1" customWidth="1"/>
    <col min="26" max="26" width="10.5" style="4" bestFit="1" customWidth="1"/>
    <col min="27" max="16384" width="9.66015625" style="4" customWidth="1"/>
  </cols>
  <sheetData>
    <row r="1" spans="15:28" ht="11.25">
      <c r="O1" s="4"/>
      <c r="P1" s="4"/>
      <c r="U1" s="5"/>
      <c r="V1" s="5"/>
      <c r="W1" s="5"/>
      <c r="X1" s="5"/>
      <c r="Y1" s="5"/>
      <c r="Z1" s="5"/>
      <c r="AA1" s="6"/>
      <c r="AB1" s="6"/>
    </row>
    <row r="2" spans="1:28" ht="11.25">
      <c r="A2" s="11"/>
      <c r="B2" s="9" t="s">
        <v>3</v>
      </c>
      <c r="D2" s="12"/>
      <c r="E2" s="13"/>
      <c r="J2" s="14"/>
      <c r="K2" s="14"/>
      <c r="O2" s="4"/>
      <c r="P2" s="4"/>
      <c r="U2" s="5"/>
      <c r="V2" s="5"/>
      <c r="W2" s="5"/>
      <c r="X2" s="5"/>
      <c r="Y2" s="5"/>
      <c r="Z2" s="5"/>
      <c r="AA2" s="6"/>
      <c r="AB2" s="6"/>
    </row>
    <row r="3" spans="2:28" ht="11.25">
      <c r="B3" s="15" t="s">
        <v>4</v>
      </c>
      <c r="D3" s="16"/>
      <c r="E3" s="13"/>
      <c r="O3" s="4"/>
      <c r="P3" s="4"/>
      <c r="U3" s="5"/>
      <c r="V3" s="5"/>
      <c r="W3" s="5"/>
      <c r="X3" s="5"/>
      <c r="Y3" s="5"/>
      <c r="Z3" s="5"/>
      <c r="AA3" s="6"/>
      <c r="AB3" s="6"/>
    </row>
    <row r="4" spans="2:28" ht="12" thickBot="1">
      <c r="B4" s="17"/>
      <c r="D4" s="18"/>
      <c r="F4" s="19"/>
      <c r="O4" s="4"/>
      <c r="P4" s="4"/>
      <c r="U4" s="5"/>
      <c r="V4" s="5"/>
      <c r="W4" s="5"/>
      <c r="X4" s="5"/>
      <c r="Y4" s="5"/>
      <c r="Z4" s="5"/>
      <c r="AA4" s="6"/>
      <c r="AB4" s="6"/>
    </row>
    <row r="5" spans="1:39" s="24" customFormat="1" ht="10.5">
      <c r="A5" s="20"/>
      <c r="B5" s="21"/>
      <c r="C5" s="22" t="s">
        <v>5</v>
      </c>
      <c r="D5" s="22"/>
      <c r="E5" s="154" t="s">
        <v>248</v>
      </c>
      <c r="F5" s="154" t="s">
        <v>248</v>
      </c>
      <c r="G5" s="154" t="s">
        <v>248</v>
      </c>
      <c r="H5" s="154" t="s">
        <v>248</v>
      </c>
      <c r="I5" s="154" t="s">
        <v>248</v>
      </c>
      <c r="J5" s="154" t="s">
        <v>248</v>
      </c>
      <c r="K5" s="154" t="s">
        <v>8</v>
      </c>
      <c r="L5" s="154" t="s">
        <v>9</v>
      </c>
      <c r="M5" s="154" t="s">
        <v>9</v>
      </c>
      <c r="N5" s="154" t="s">
        <v>10</v>
      </c>
      <c r="O5" s="154" t="s">
        <v>10</v>
      </c>
      <c r="P5" s="154" t="s">
        <v>10</v>
      </c>
      <c r="Q5" s="23" t="s">
        <v>11</v>
      </c>
      <c r="R5" s="23" t="s">
        <v>11</v>
      </c>
      <c r="S5" s="154"/>
      <c r="T5" s="15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1:39" s="24" customFormat="1" ht="10.5">
      <c r="A6" s="25"/>
      <c r="B6" s="26"/>
      <c r="C6" s="27" t="s">
        <v>7</v>
      </c>
      <c r="D6" s="27" t="s">
        <v>137</v>
      </c>
      <c r="E6" s="28" t="s">
        <v>8</v>
      </c>
      <c r="F6" s="28" t="s">
        <v>9</v>
      </c>
      <c r="G6" s="28" t="s">
        <v>10</v>
      </c>
      <c r="H6" s="28" t="s">
        <v>11</v>
      </c>
      <c r="I6" s="28" t="s">
        <v>12</v>
      </c>
      <c r="J6" s="28" t="s">
        <v>6</v>
      </c>
      <c r="K6" s="28" t="s">
        <v>13</v>
      </c>
      <c r="L6" s="28" t="s">
        <v>14</v>
      </c>
      <c r="M6" s="28" t="s">
        <v>15</v>
      </c>
      <c r="N6" s="28" t="s">
        <v>16</v>
      </c>
      <c r="O6" s="28" t="s">
        <v>17</v>
      </c>
      <c r="P6" s="28" t="s">
        <v>18</v>
      </c>
      <c r="Q6" s="28" t="s">
        <v>19</v>
      </c>
      <c r="R6" s="28" t="s">
        <v>20</v>
      </c>
      <c r="S6" s="28" t="s">
        <v>12</v>
      </c>
      <c r="T6" s="156" t="s">
        <v>6</v>
      </c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s="24" customFormat="1" ht="11.25" thickBot="1">
      <c r="A7" s="29"/>
      <c r="B7" s="30" t="s">
        <v>82</v>
      </c>
      <c r="C7" s="30" t="s">
        <v>1</v>
      </c>
      <c r="D7" s="30" t="s">
        <v>21</v>
      </c>
      <c r="E7" s="31"/>
      <c r="F7" s="31"/>
      <c r="G7" s="31"/>
      <c r="H7" s="31"/>
      <c r="I7" s="31"/>
      <c r="J7" s="31"/>
      <c r="K7" s="31" t="s">
        <v>22</v>
      </c>
      <c r="L7" s="31" t="s">
        <v>23</v>
      </c>
      <c r="M7" s="31">
        <v>41</v>
      </c>
      <c r="N7" s="31">
        <v>85</v>
      </c>
      <c r="O7" s="31">
        <v>86</v>
      </c>
      <c r="P7" s="31">
        <v>87</v>
      </c>
      <c r="Q7" s="31">
        <v>57</v>
      </c>
      <c r="R7" s="31" t="s">
        <v>24</v>
      </c>
      <c r="S7" s="31">
        <v>50</v>
      </c>
      <c r="T7" s="157">
        <v>71</v>
      </c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2" s="24" customFormat="1" ht="11.25">
      <c r="A8" s="27"/>
      <c r="B8" s="27"/>
      <c r="C8" s="27"/>
      <c r="D8" s="32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6"/>
      <c r="AB8" s="6"/>
      <c r="AC8" s="6"/>
      <c r="AD8" s="6"/>
      <c r="AE8" s="6"/>
      <c r="AF8" s="6"/>
    </row>
    <row r="9" spans="1:40" s="34" customFormat="1" ht="11.25">
      <c r="A9" s="9">
        <v>1</v>
      </c>
      <c r="B9" s="10" t="s">
        <v>25</v>
      </c>
      <c r="C9" s="9" t="s">
        <v>26</v>
      </c>
      <c r="D9" s="33">
        <v>704140083.0000002</v>
      </c>
      <c r="E9" s="33">
        <v>447313869.9006531</v>
      </c>
      <c r="F9" s="33">
        <v>192967873.95881653</v>
      </c>
      <c r="G9" s="33">
        <v>41677671.85138583</v>
      </c>
      <c r="H9" s="33">
        <v>14006723.4815546</v>
      </c>
      <c r="I9" s="33">
        <v>36623.807590064884</v>
      </c>
      <c r="J9" s="33">
        <v>8137319.999999999</v>
      </c>
      <c r="K9" s="33">
        <v>447313869.9006531</v>
      </c>
      <c r="L9" s="33">
        <v>156973333.51306257</v>
      </c>
      <c r="M9" s="33">
        <v>35994540.445753954</v>
      </c>
      <c r="N9" s="33">
        <v>9087180.663259834</v>
      </c>
      <c r="O9" s="33">
        <v>16057638.11225078</v>
      </c>
      <c r="P9" s="33">
        <v>16532853.075875213</v>
      </c>
      <c r="Q9" s="33">
        <v>12315868.739923526</v>
      </c>
      <c r="R9" s="33">
        <v>1690854.7416310748</v>
      </c>
      <c r="S9" s="33">
        <v>36623.807590064884</v>
      </c>
      <c r="T9" s="33">
        <v>8137319.999999999</v>
      </c>
      <c r="U9" s="33"/>
      <c r="V9" s="33"/>
      <c r="W9" s="33"/>
      <c r="X9" s="33"/>
      <c r="Y9" s="33"/>
      <c r="Z9" s="33"/>
      <c r="AA9" s="33"/>
      <c r="AB9"/>
      <c r="AC9"/>
      <c r="AD9"/>
      <c r="AE9"/>
      <c r="AF9"/>
      <c r="AG9"/>
      <c r="AH9"/>
      <c r="AI9"/>
      <c r="AJ9"/>
      <c r="AK9"/>
      <c r="AL9"/>
      <c r="AM9"/>
      <c r="AN9"/>
    </row>
    <row r="10" spans="1:40" s="10" customFormat="1" ht="11.25">
      <c r="A10" s="9"/>
      <c r="C10" s="9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/>
      <c r="AC10"/>
      <c r="AD10"/>
      <c r="AE10"/>
      <c r="AF10"/>
      <c r="AG10"/>
      <c r="AH10"/>
      <c r="AI10"/>
      <c r="AJ10"/>
      <c r="AK10"/>
      <c r="AL10"/>
      <c r="AM10"/>
      <c r="AN10"/>
    </row>
    <row r="11" spans="1:48" s="10" customFormat="1" ht="11.25">
      <c r="A11" s="9"/>
      <c r="B11" s="10" t="s">
        <v>27</v>
      </c>
      <c r="C11" s="9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 s="35"/>
      <c r="AP11" s="35"/>
      <c r="AQ11" s="35"/>
      <c r="AR11" s="35"/>
      <c r="AS11" s="35"/>
      <c r="AT11" s="35"/>
      <c r="AU11" s="35"/>
      <c r="AV11" s="35"/>
    </row>
    <row r="12" spans="1:48" s="10" customFormat="1" ht="11.25">
      <c r="A12" s="9">
        <v>2</v>
      </c>
      <c r="B12" s="10" t="s">
        <v>28</v>
      </c>
      <c r="C12" s="9" t="s">
        <v>29</v>
      </c>
      <c r="D12" s="33">
        <v>509468702.90505004</v>
      </c>
      <c r="E12" s="33">
        <v>328061261.51537013</v>
      </c>
      <c r="F12" s="33">
        <v>140400555.9551964</v>
      </c>
      <c r="G12" s="33">
        <v>35730470.04497032</v>
      </c>
      <c r="H12" s="33">
        <v>4061921.8629265428</v>
      </c>
      <c r="I12" s="33">
        <v>114161.29353558816</v>
      </c>
      <c r="J12" s="33">
        <v>1100332.2330509734</v>
      </c>
      <c r="K12" s="33">
        <v>328061261.51537013</v>
      </c>
      <c r="L12" s="33">
        <v>114774458.09441686</v>
      </c>
      <c r="M12" s="33">
        <v>25626097.86077958</v>
      </c>
      <c r="N12" s="33">
        <v>7655726.29108125</v>
      </c>
      <c r="O12" s="33">
        <v>12530525.5098668</v>
      </c>
      <c r="P12" s="33">
        <v>15544218.244022261</v>
      </c>
      <c r="Q12" s="33">
        <v>3311030.8757810276</v>
      </c>
      <c r="R12" s="33">
        <v>750890.9871455159</v>
      </c>
      <c r="S12" s="33">
        <v>114161.29353558816</v>
      </c>
      <c r="T12" s="33">
        <v>1100332.2330509734</v>
      </c>
      <c r="U12" s="33"/>
      <c r="V12" s="33"/>
      <c r="W12" s="33"/>
      <c r="X12" s="33"/>
      <c r="Y12" s="33"/>
      <c r="Z12" s="33"/>
      <c r="AA12" s="33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 s="35"/>
      <c r="AP12" s="35"/>
      <c r="AQ12" s="35"/>
      <c r="AR12" s="35"/>
      <c r="AS12" s="35"/>
      <c r="AT12" s="35"/>
      <c r="AU12" s="35"/>
      <c r="AV12" s="35"/>
    </row>
    <row r="13" spans="1:48" s="10" customFormat="1" ht="11.25">
      <c r="A13" s="9">
        <v>3</v>
      </c>
      <c r="B13" s="36" t="s">
        <v>30</v>
      </c>
      <c r="C13" s="37" t="s">
        <v>31</v>
      </c>
      <c r="D13" s="33">
        <v>68114581.00000001</v>
      </c>
      <c r="E13" s="33">
        <v>41009866.01102548</v>
      </c>
      <c r="F13" s="33">
        <v>14124702.726463966</v>
      </c>
      <c r="G13" s="33">
        <v>2049701.6183302694</v>
      </c>
      <c r="H13" s="33">
        <v>2214614.015461167</v>
      </c>
      <c r="I13" s="33">
        <v>9903.37708869754</v>
      </c>
      <c r="J13" s="33">
        <v>8705793.251630431</v>
      </c>
      <c r="K13" s="33">
        <v>41009866.01102548</v>
      </c>
      <c r="L13" s="33">
        <v>11453210.672826761</v>
      </c>
      <c r="M13" s="33">
        <v>2671492.0536372038</v>
      </c>
      <c r="N13" s="33">
        <v>523492.4395676842</v>
      </c>
      <c r="O13" s="33">
        <v>1102278.702424694</v>
      </c>
      <c r="P13" s="33">
        <v>423930.476337891</v>
      </c>
      <c r="Q13" s="33">
        <v>1762890.2903445268</v>
      </c>
      <c r="R13" s="33">
        <v>451723.72511664015</v>
      </c>
      <c r="S13" s="33">
        <v>9903.37708869754</v>
      </c>
      <c r="T13" s="33">
        <v>8705793.251630431</v>
      </c>
      <c r="U13" s="33"/>
      <c r="V13" s="33"/>
      <c r="W13" s="33"/>
      <c r="X13" s="33"/>
      <c r="Y13" s="33"/>
      <c r="Z13" s="33"/>
      <c r="AA13" s="3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 s="35"/>
      <c r="AP13" s="35"/>
      <c r="AQ13" s="35"/>
      <c r="AR13" s="35"/>
      <c r="AS13" s="35"/>
      <c r="AT13" s="35"/>
      <c r="AU13" s="35"/>
      <c r="AV13" s="35"/>
    </row>
    <row r="14" spans="1:48" s="34" customFormat="1" ht="11.25">
      <c r="A14" s="9">
        <v>4</v>
      </c>
      <c r="B14" s="10" t="s">
        <v>32</v>
      </c>
      <c r="C14" s="9" t="s">
        <v>33</v>
      </c>
      <c r="D14" s="33">
        <v>45811329.972380005</v>
      </c>
      <c r="E14" s="33">
        <v>29788165.11174754</v>
      </c>
      <c r="F14" s="33">
        <v>11699327.034228584</v>
      </c>
      <c r="G14" s="33">
        <v>2317284.868745513</v>
      </c>
      <c r="H14" s="33">
        <v>1067576.7335620415</v>
      </c>
      <c r="I14" s="33">
        <v>5972.00791209638</v>
      </c>
      <c r="J14" s="33">
        <v>933004.2161842252</v>
      </c>
      <c r="K14" s="33">
        <v>29788165.11174754</v>
      </c>
      <c r="L14" s="33">
        <v>9478189.578600373</v>
      </c>
      <c r="M14" s="33">
        <v>2221137.4556282093</v>
      </c>
      <c r="N14" s="33">
        <v>535020.1405043369</v>
      </c>
      <c r="O14" s="33">
        <v>988484.5359611632</v>
      </c>
      <c r="P14" s="33">
        <v>793780.1922800124</v>
      </c>
      <c r="Q14" s="33">
        <v>848191.0853156103</v>
      </c>
      <c r="R14" s="33">
        <v>219385.64824643126</v>
      </c>
      <c r="S14" s="33">
        <v>5972.00791209638</v>
      </c>
      <c r="T14" s="33">
        <v>933004.2161842252</v>
      </c>
      <c r="U14" s="33"/>
      <c r="V14" s="33"/>
      <c r="W14" s="33"/>
      <c r="X14" s="33"/>
      <c r="Y14" s="33"/>
      <c r="Z14" s="33"/>
      <c r="AA14" s="33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 s="38"/>
      <c r="AP14" s="38"/>
      <c r="AQ14" s="38"/>
      <c r="AR14" s="38"/>
      <c r="AS14" s="38"/>
      <c r="AT14" s="38"/>
      <c r="AU14" s="38"/>
      <c r="AV14" s="38"/>
    </row>
    <row r="15" spans="1:48" s="10" customFormat="1" ht="21">
      <c r="A15" s="9">
        <v>5</v>
      </c>
      <c r="B15" s="10" t="s">
        <v>34</v>
      </c>
      <c r="C15" s="9" t="s">
        <v>35</v>
      </c>
      <c r="D15" s="33">
        <f aca="true" t="shared" si="0" ref="D15:T15">(D12+D13+D14)</f>
        <v>623394613.8774301</v>
      </c>
      <c r="E15" s="33">
        <f t="shared" si="0"/>
        <v>398859292.6381432</v>
      </c>
      <c r="F15" s="33">
        <f t="shared" si="0"/>
        <v>166224585.71588898</v>
      </c>
      <c r="G15" s="33">
        <f t="shared" si="0"/>
        <v>40097456.5320461</v>
      </c>
      <c r="H15" s="33">
        <f t="shared" si="0"/>
        <v>7344112.611949751</v>
      </c>
      <c r="I15" s="33">
        <f t="shared" si="0"/>
        <v>130036.67853638208</v>
      </c>
      <c r="J15" s="33">
        <f t="shared" si="0"/>
        <v>10739129.70086563</v>
      </c>
      <c r="K15" s="33">
        <f t="shared" si="0"/>
        <v>398859292.6381432</v>
      </c>
      <c r="L15" s="33">
        <f t="shared" si="0"/>
        <v>135705858.345844</v>
      </c>
      <c r="M15" s="33">
        <f t="shared" si="0"/>
        <v>30518727.37004499</v>
      </c>
      <c r="N15" s="33">
        <f t="shared" si="0"/>
        <v>8714238.87115327</v>
      </c>
      <c r="O15" s="33">
        <f t="shared" si="0"/>
        <v>14621288.748252656</v>
      </c>
      <c r="P15" s="33">
        <f t="shared" si="0"/>
        <v>16761928.912640166</v>
      </c>
      <c r="Q15" s="33">
        <f t="shared" si="0"/>
        <v>5922112.251441165</v>
      </c>
      <c r="R15" s="33">
        <f t="shared" si="0"/>
        <v>1422000.3605085872</v>
      </c>
      <c r="S15" s="33">
        <f t="shared" si="0"/>
        <v>130036.67853638208</v>
      </c>
      <c r="T15" s="33">
        <f t="shared" si="0"/>
        <v>10739129.70086563</v>
      </c>
      <c r="U15" s="33"/>
      <c r="V15" s="33"/>
      <c r="W15" s="33"/>
      <c r="X15" s="33"/>
      <c r="Y15" s="33"/>
      <c r="Z15" s="33"/>
      <c r="AA15" s="33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 s="35"/>
      <c r="AP15" s="35"/>
      <c r="AQ15" s="35"/>
      <c r="AR15" s="35"/>
      <c r="AS15" s="35"/>
      <c r="AT15" s="35"/>
      <c r="AU15" s="35"/>
      <c r="AV15" s="35"/>
    </row>
    <row r="16" spans="1:48" s="10" customFormat="1" ht="11.25">
      <c r="A16" s="9"/>
      <c r="C16" s="9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 s="35"/>
      <c r="AP16" s="35"/>
      <c r="AQ16" s="35"/>
      <c r="AR16" s="35"/>
      <c r="AS16" s="35"/>
      <c r="AT16" s="35"/>
      <c r="AU16" s="35"/>
      <c r="AV16" s="35"/>
    </row>
    <row r="17" spans="1:48" s="10" customFormat="1" ht="21">
      <c r="A17" s="9">
        <v>6</v>
      </c>
      <c r="B17" s="10" t="s">
        <v>36</v>
      </c>
      <c r="C17" s="9" t="s">
        <v>37</v>
      </c>
      <c r="D17" s="33">
        <f aca="true" t="shared" si="1" ref="D17:T17">(D9-D15)</f>
        <v>80745469.12257016</v>
      </c>
      <c r="E17" s="33">
        <f t="shared" si="1"/>
        <v>48454577.26250994</v>
      </c>
      <c r="F17" s="33">
        <f t="shared" si="1"/>
        <v>26743288.24292755</v>
      </c>
      <c r="G17" s="33">
        <f t="shared" si="1"/>
        <v>1580215.3193397298</v>
      </c>
      <c r="H17" s="33">
        <f t="shared" si="1"/>
        <v>6662610.869604848</v>
      </c>
      <c r="I17" s="33">
        <f t="shared" si="1"/>
        <v>-93412.8709463172</v>
      </c>
      <c r="J17" s="33">
        <f t="shared" si="1"/>
        <v>-2601809.700865631</v>
      </c>
      <c r="K17" s="33">
        <f t="shared" si="1"/>
        <v>48454577.26250994</v>
      </c>
      <c r="L17" s="33">
        <f t="shared" si="1"/>
        <v>21267475.167218566</v>
      </c>
      <c r="M17" s="33">
        <f t="shared" si="1"/>
        <v>5475813.075708963</v>
      </c>
      <c r="N17" s="33">
        <f t="shared" si="1"/>
        <v>372941.7921065632</v>
      </c>
      <c r="O17" s="33">
        <f t="shared" si="1"/>
        <v>1436349.3639981244</v>
      </c>
      <c r="P17" s="33">
        <f t="shared" si="1"/>
        <v>-229075.83676495217</v>
      </c>
      <c r="Q17" s="33">
        <f t="shared" si="1"/>
        <v>6393756.488482361</v>
      </c>
      <c r="R17" s="33">
        <f t="shared" si="1"/>
        <v>268854.3811224876</v>
      </c>
      <c r="S17" s="33">
        <f t="shared" si="1"/>
        <v>-93412.8709463172</v>
      </c>
      <c r="T17" s="33">
        <f t="shared" si="1"/>
        <v>-2601809.700865631</v>
      </c>
      <c r="U17" s="33"/>
      <c r="V17" s="33"/>
      <c r="W17" s="33"/>
      <c r="X17" s="33"/>
      <c r="Y17" s="33"/>
      <c r="Z17" s="33"/>
      <c r="AA17" s="33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 s="35"/>
      <c r="AP17" s="35"/>
      <c r="AQ17" s="35"/>
      <c r="AR17" s="35"/>
      <c r="AS17" s="35"/>
      <c r="AT17" s="35"/>
      <c r="AU17" s="35"/>
      <c r="AV17" s="35"/>
    </row>
    <row r="18" spans="1:48" s="10" customFormat="1" ht="11.25">
      <c r="A18" s="9"/>
      <c r="C18" s="9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 s="35"/>
      <c r="AP18" s="35"/>
      <c r="AQ18" s="35"/>
      <c r="AR18" s="35"/>
      <c r="AS18" s="35"/>
      <c r="AT18" s="35"/>
      <c r="AU18" s="35"/>
      <c r="AV18" s="35"/>
    </row>
    <row r="19" spans="1:40" s="10" customFormat="1" ht="11.25">
      <c r="A19" s="9">
        <v>7</v>
      </c>
      <c r="B19" s="39" t="s">
        <v>38</v>
      </c>
      <c r="C19" s="9" t="s">
        <v>39</v>
      </c>
      <c r="D19" s="33">
        <v>12853167</v>
      </c>
      <c r="E19" s="33">
        <v>7713061.553014837</v>
      </c>
      <c r="F19" s="33">
        <v>4257030.81114929</v>
      </c>
      <c r="G19" s="33">
        <v>251540.69468096845</v>
      </c>
      <c r="H19" s="33">
        <v>1060562.9157105163</v>
      </c>
      <c r="I19" s="33">
        <v>-14869.58021632022</v>
      </c>
      <c r="J19" s="33">
        <v>-414159.3943392967</v>
      </c>
      <c r="K19" s="33">
        <v>7713061.553014837</v>
      </c>
      <c r="L19" s="33">
        <v>3385383.885474324</v>
      </c>
      <c r="M19" s="33">
        <v>871646.9256749662</v>
      </c>
      <c r="N19" s="33">
        <v>59365.35123659404</v>
      </c>
      <c r="O19" s="33">
        <v>228639.9279913435</v>
      </c>
      <c r="P19" s="33">
        <v>-36464.58454696913</v>
      </c>
      <c r="Q19" s="33">
        <v>1017766.3316197929</v>
      </c>
      <c r="R19" s="33">
        <v>42796.584090723394</v>
      </c>
      <c r="S19" s="33">
        <v>-14869.58021632022</v>
      </c>
      <c r="T19" s="33">
        <v>-414159.3943392967</v>
      </c>
      <c r="U19" s="33"/>
      <c r="V19" s="33"/>
      <c r="W19" s="33"/>
      <c r="X19" s="33"/>
      <c r="Y19" s="33"/>
      <c r="Z19" s="33"/>
      <c r="AA19" s="33"/>
      <c r="AB19"/>
      <c r="AC19"/>
      <c r="AD19"/>
      <c r="AE19"/>
      <c r="AF19"/>
      <c r="AG19"/>
      <c r="AH19"/>
      <c r="AI19"/>
      <c r="AJ19"/>
      <c r="AK19"/>
      <c r="AL19"/>
      <c r="AM19"/>
      <c r="AN19"/>
    </row>
    <row r="20" spans="1:40" s="10" customFormat="1" ht="11.25">
      <c r="A20" s="9"/>
      <c r="C20" s="9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/>
      <c r="AC20"/>
      <c r="AD20"/>
      <c r="AE20"/>
      <c r="AF20"/>
      <c r="AG20"/>
      <c r="AH20"/>
      <c r="AI20"/>
      <c r="AJ20"/>
      <c r="AK20"/>
      <c r="AL20"/>
      <c r="AM20"/>
      <c r="AN20"/>
    </row>
    <row r="21" spans="1:40" s="10" customFormat="1" ht="11.25">
      <c r="A21" s="9">
        <v>8</v>
      </c>
      <c r="B21" s="39" t="s">
        <v>40</v>
      </c>
      <c r="C21" s="15" t="s">
        <v>41</v>
      </c>
      <c r="D21" s="33">
        <f aca="true" t="shared" si="2" ref="D21:T21">(D15+D19)</f>
        <v>636247780.8774301</v>
      </c>
      <c r="E21" s="33">
        <f t="shared" si="2"/>
        <v>406572354.191158</v>
      </c>
      <c r="F21" s="33">
        <f t="shared" si="2"/>
        <v>170481616.52703828</v>
      </c>
      <c r="G21" s="33">
        <f t="shared" si="2"/>
        <v>40348997.22672707</v>
      </c>
      <c r="H21" s="33">
        <f t="shared" si="2"/>
        <v>8404675.527660267</v>
      </c>
      <c r="I21" s="33">
        <f t="shared" si="2"/>
        <v>115167.09832006186</v>
      </c>
      <c r="J21" s="33">
        <f t="shared" si="2"/>
        <v>10324970.306526333</v>
      </c>
      <c r="K21" s="33">
        <f t="shared" si="2"/>
        <v>406572354.191158</v>
      </c>
      <c r="L21" s="33">
        <f t="shared" si="2"/>
        <v>139091242.23131832</v>
      </c>
      <c r="M21" s="33">
        <f t="shared" si="2"/>
        <v>31390374.29571996</v>
      </c>
      <c r="N21" s="33">
        <f t="shared" si="2"/>
        <v>8773604.222389866</v>
      </c>
      <c r="O21" s="33">
        <f t="shared" si="2"/>
        <v>14849928.676244</v>
      </c>
      <c r="P21" s="33">
        <f t="shared" si="2"/>
        <v>16725464.328093197</v>
      </c>
      <c r="Q21" s="33">
        <f t="shared" si="2"/>
        <v>6939878.5830609575</v>
      </c>
      <c r="R21" s="33">
        <f t="shared" si="2"/>
        <v>1464796.9445993106</v>
      </c>
      <c r="S21" s="33">
        <f t="shared" si="2"/>
        <v>115167.09832006186</v>
      </c>
      <c r="T21" s="33">
        <f t="shared" si="2"/>
        <v>10324970.306526333</v>
      </c>
      <c r="U21" s="33"/>
      <c r="V21" s="33"/>
      <c r="W21" s="33"/>
      <c r="X21" s="33"/>
      <c r="Y21" s="33"/>
      <c r="Z21" s="33"/>
      <c r="AA21" s="33"/>
      <c r="AB21"/>
      <c r="AC21"/>
      <c r="AD21"/>
      <c r="AE21"/>
      <c r="AF21"/>
      <c r="AG21"/>
      <c r="AH21"/>
      <c r="AI21"/>
      <c r="AJ21"/>
      <c r="AK21"/>
      <c r="AL21"/>
      <c r="AM21"/>
      <c r="AN21"/>
    </row>
    <row r="22" spans="1:40" s="10" customFormat="1" ht="11.25">
      <c r="A22" s="9"/>
      <c r="B22" s="39"/>
      <c r="C22" s="15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/>
      <c r="AC22"/>
      <c r="AD22"/>
      <c r="AE22"/>
      <c r="AF22"/>
      <c r="AG22"/>
      <c r="AH22"/>
      <c r="AI22"/>
      <c r="AJ22"/>
      <c r="AK22"/>
      <c r="AL22"/>
      <c r="AM22"/>
      <c r="AN22"/>
    </row>
    <row r="23" spans="1:40" s="10" customFormat="1" ht="11.25">
      <c r="A23" s="9">
        <v>9</v>
      </c>
      <c r="B23" s="10" t="s">
        <v>42</v>
      </c>
      <c r="C23" s="15" t="s">
        <v>43</v>
      </c>
      <c r="D23" s="33">
        <f aca="true" t="shared" si="3" ref="D23:T23">(D9-D21)</f>
        <v>67892302.12257016</v>
      </c>
      <c r="E23" s="33">
        <f t="shared" si="3"/>
        <v>40741515.70949513</v>
      </c>
      <c r="F23" s="33">
        <f t="shared" si="3"/>
        <v>22486257.431778252</v>
      </c>
      <c r="G23" s="33">
        <f t="shared" si="3"/>
        <v>1328674.6246587634</v>
      </c>
      <c r="H23" s="33">
        <f t="shared" si="3"/>
        <v>5602047.953894332</v>
      </c>
      <c r="I23" s="33">
        <f t="shared" si="3"/>
        <v>-78543.29072999698</v>
      </c>
      <c r="J23" s="33">
        <f t="shared" si="3"/>
        <v>-2187650.306526334</v>
      </c>
      <c r="K23" s="33">
        <f t="shared" si="3"/>
        <v>40741515.70949513</v>
      </c>
      <c r="L23" s="33">
        <f t="shared" si="3"/>
        <v>17882091.28174424</v>
      </c>
      <c r="M23" s="33">
        <f t="shared" si="3"/>
        <v>4604166.1500339955</v>
      </c>
      <c r="N23" s="33">
        <f t="shared" si="3"/>
        <v>313576.4408699684</v>
      </c>
      <c r="O23" s="33">
        <f t="shared" si="3"/>
        <v>1207709.4360067807</v>
      </c>
      <c r="P23" s="33">
        <f t="shared" si="3"/>
        <v>-192611.25221798383</v>
      </c>
      <c r="Q23" s="33">
        <f t="shared" si="3"/>
        <v>5375990.156862568</v>
      </c>
      <c r="R23" s="33">
        <f t="shared" si="3"/>
        <v>226057.79703176417</v>
      </c>
      <c r="S23" s="33">
        <f t="shared" si="3"/>
        <v>-78543.29072999698</v>
      </c>
      <c r="T23" s="33">
        <f t="shared" si="3"/>
        <v>-2187650.306526334</v>
      </c>
      <c r="U23" s="33"/>
      <c r="V23" s="33"/>
      <c r="W23" s="33"/>
      <c r="X23" s="33"/>
      <c r="Y23" s="33"/>
      <c r="Z23" s="33"/>
      <c r="AA23" s="33"/>
      <c r="AB23"/>
      <c r="AC23"/>
      <c r="AD23"/>
      <c r="AE23"/>
      <c r="AF23"/>
      <c r="AG23"/>
      <c r="AH23"/>
      <c r="AI23"/>
      <c r="AJ23"/>
      <c r="AK23"/>
      <c r="AL23"/>
      <c r="AM23"/>
      <c r="AN23"/>
    </row>
    <row r="24" spans="1:40" s="10" customFormat="1" ht="11.25">
      <c r="A24" s="9"/>
      <c r="C24" s="9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/>
      <c r="AC24"/>
      <c r="AD24"/>
      <c r="AE24"/>
      <c r="AF24"/>
      <c r="AG24"/>
      <c r="AH24"/>
      <c r="AI24"/>
      <c r="AJ24"/>
      <c r="AK24"/>
      <c r="AL24"/>
      <c r="AM24"/>
      <c r="AN24"/>
    </row>
    <row r="25" spans="1:40" s="10" customFormat="1" ht="11.25">
      <c r="A25" s="9">
        <v>10</v>
      </c>
      <c r="B25" s="39" t="s">
        <v>44</v>
      </c>
      <c r="C25" s="9" t="s">
        <v>45</v>
      </c>
      <c r="D25" s="33">
        <v>1762590236.9799998</v>
      </c>
      <c r="E25" s="33">
        <v>1181791179.1505728</v>
      </c>
      <c r="F25" s="33">
        <v>401248308.52809334</v>
      </c>
      <c r="G25" s="33">
        <v>58369826.56746237</v>
      </c>
      <c r="H25" s="33">
        <v>66418741.55189609</v>
      </c>
      <c r="I25" s="33">
        <v>347249.71892761363</v>
      </c>
      <c r="J25" s="33">
        <v>54414931.463047676</v>
      </c>
      <c r="K25" s="33">
        <v>1181791179.1505728</v>
      </c>
      <c r="L25" s="33">
        <v>326327899.9389762</v>
      </c>
      <c r="M25" s="33">
        <v>74920408.58911714</v>
      </c>
      <c r="N25" s="33">
        <v>14819036.027984975</v>
      </c>
      <c r="O25" s="33">
        <v>31034869.693944637</v>
      </c>
      <c r="P25" s="33">
        <v>12515920.845532753</v>
      </c>
      <c r="Q25" s="33">
        <v>52902676.981408656</v>
      </c>
      <c r="R25" s="33">
        <v>13516064.570487432</v>
      </c>
      <c r="S25" s="33">
        <v>347249.71892761363</v>
      </c>
      <c r="T25" s="33">
        <v>54414931.463047676</v>
      </c>
      <c r="U25" s="33"/>
      <c r="V25" s="33"/>
      <c r="W25" s="33"/>
      <c r="X25" s="33"/>
      <c r="Y25" s="33"/>
      <c r="Z25" s="33"/>
      <c r="AA25" s="33"/>
      <c r="AB25"/>
      <c r="AC25"/>
      <c r="AD25"/>
      <c r="AE25"/>
      <c r="AF25"/>
      <c r="AG25"/>
      <c r="AH25"/>
      <c r="AI25"/>
      <c r="AJ25"/>
      <c r="AK25"/>
      <c r="AL25"/>
      <c r="AM25"/>
      <c r="AN25"/>
    </row>
    <row r="26" spans="1:40" s="10" customFormat="1" ht="11.25">
      <c r="A26" s="9">
        <v>11</v>
      </c>
      <c r="B26" s="10" t="s">
        <v>46</v>
      </c>
      <c r="C26" s="9" t="s">
        <v>47</v>
      </c>
      <c r="D26" s="33">
        <v>-500677482.99999994</v>
      </c>
      <c r="E26" s="33">
        <v>-333431615.2837344</v>
      </c>
      <c r="F26" s="33">
        <v>-116054182.47318393</v>
      </c>
      <c r="G26" s="33">
        <v>-16921223.010199137</v>
      </c>
      <c r="H26" s="33">
        <v>-17614018.11292852</v>
      </c>
      <c r="I26" s="33">
        <v>-130746.40783316935</v>
      </c>
      <c r="J26" s="33">
        <v>-16525697.712120887</v>
      </c>
      <c r="K26" s="33">
        <v>-333431615.2837344</v>
      </c>
      <c r="L26" s="33">
        <v>-94021888.1603073</v>
      </c>
      <c r="M26" s="33">
        <v>-22032294.31287662</v>
      </c>
      <c r="N26" s="33">
        <v>-4324298.51548064</v>
      </c>
      <c r="O26" s="33">
        <v>-9145064.453792239</v>
      </c>
      <c r="P26" s="33">
        <v>-3451860.0409262595</v>
      </c>
      <c r="Q26" s="33">
        <v>-14016764.402514886</v>
      </c>
      <c r="R26" s="33">
        <v>-3597253.7104136343</v>
      </c>
      <c r="S26" s="33">
        <v>-130746.40783316935</v>
      </c>
      <c r="T26" s="33">
        <v>-16525697.712120887</v>
      </c>
      <c r="U26" s="33"/>
      <c r="V26" s="33"/>
      <c r="W26" s="33"/>
      <c r="X26" s="33"/>
      <c r="Y26" s="33"/>
      <c r="Z26" s="33"/>
      <c r="AA26" s="33"/>
      <c r="AB26"/>
      <c r="AC26"/>
      <c r="AD26"/>
      <c r="AE26"/>
      <c r="AF26"/>
      <c r="AG26"/>
      <c r="AH26"/>
      <c r="AI26"/>
      <c r="AJ26"/>
      <c r="AK26"/>
      <c r="AL26"/>
      <c r="AM26"/>
      <c r="AN26"/>
    </row>
    <row r="27" spans="1:40" s="10" customFormat="1" ht="11.25">
      <c r="A27" s="9">
        <v>12</v>
      </c>
      <c r="B27" s="39" t="s">
        <v>48</v>
      </c>
      <c r="C27" s="9" t="s">
        <v>49</v>
      </c>
      <c r="D27" s="33">
        <v>-197623226</v>
      </c>
      <c r="E27" s="33">
        <v>-132151779.40076242</v>
      </c>
      <c r="F27" s="33">
        <v>-46822484.24743436</v>
      </c>
      <c r="G27" s="33">
        <v>-6134900.4911732655</v>
      </c>
      <c r="H27" s="33">
        <v>-6653257.27079897</v>
      </c>
      <c r="I27" s="33">
        <v>-30758.255860316844</v>
      </c>
      <c r="J27" s="33">
        <v>-5830046.333970664</v>
      </c>
      <c r="K27" s="33">
        <v>-132151779.40076242</v>
      </c>
      <c r="L27" s="33">
        <v>-38792983.08403894</v>
      </c>
      <c r="M27" s="33">
        <v>-8029501.16339542</v>
      </c>
      <c r="N27" s="33">
        <v>-1567206.2490576496</v>
      </c>
      <c r="O27" s="33">
        <v>-3302259.4366182247</v>
      </c>
      <c r="P27" s="33">
        <v>-1265434.8054973916</v>
      </c>
      <c r="Q27" s="33">
        <v>-5285355.348127281</v>
      </c>
      <c r="R27" s="33">
        <v>-1367901.9226716887</v>
      </c>
      <c r="S27" s="33">
        <v>-30758.255860316844</v>
      </c>
      <c r="T27" s="33">
        <v>-5830046.333970664</v>
      </c>
      <c r="U27" s="33"/>
      <c r="V27" s="33"/>
      <c r="W27" s="33"/>
      <c r="X27" s="33"/>
      <c r="Y27" s="33"/>
      <c r="Z27" s="33"/>
      <c r="AA27" s="33"/>
      <c r="AB27"/>
      <c r="AC27"/>
      <c r="AD27"/>
      <c r="AE27"/>
      <c r="AF27"/>
      <c r="AG27"/>
      <c r="AH27"/>
      <c r="AI27"/>
      <c r="AJ27"/>
      <c r="AK27"/>
      <c r="AL27"/>
      <c r="AM27"/>
      <c r="AN27"/>
    </row>
    <row r="28" spans="1:40" s="10" customFormat="1" ht="11.25">
      <c r="A28" s="9"/>
      <c r="B28" s="39"/>
      <c r="C28" s="9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/>
      <c r="AC28"/>
      <c r="AD28"/>
      <c r="AE28"/>
      <c r="AF28"/>
      <c r="AG28"/>
      <c r="AH28"/>
      <c r="AI28"/>
      <c r="AJ28"/>
      <c r="AK28"/>
      <c r="AL28"/>
      <c r="AM28"/>
      <c r="AN28"/>
    </row>
    <row r="29" spans="1:40" s="10" customFormat="1" ht="11.25">
      <c r="A29" s="9">
        <v>13</v>
      </c>
      <c r="B29" s="10" t="s">
        <v>50</v>
      </c>
      <c r="C29" s="15" t="s">
        <v>51</v>
      </c>
      <c r="D29" s="33">
        <f aca="true" t="shared" si="4" ref="D29:T29">(D25+D26+D27)</f>
        <v>1064289527.9799998</v>
      </c>
      <c r="E29" s="33">
        <f t="shared" si="4"/>
        <v>716207784.466076</v>
      </c>
      <c r="F29" s="33">
        <f t="shared" si="4"/>
        <v>238371641.80747503</v>
      </c>
      <c r="G29" s="33">
        <f t="shared" si="4"/>
        <v>35313703.066089965</v>
      </c>
      <c r="H29" s="33">
        <f t="shared" si="4"/>
        <v>42151466.168168604</v>
      </c>
      <c r="I29" s="33">
        <f t="shared" si="4"/>
        <v>185745.05523412745</v>
      </c>
      <c r="J29" s="33">
        <f t="shared" si="4"/>
        <v>32059187.416956127</v>
      </c>
      <c r="K29" s="33">
        <f t="shared" si="4"/>
        <v>716207784.466076</v>
      </c>
      <c r="L29" s="33">
        <f t="shared" si="4"/>
        <v>193513028.69463</v>
      </c>
      <c r="M29" s="33">
        <f t="shared" si="4"/>
        <v>44858613.1128451</v>
      </c>
      <c r="N29" s="33">
        <f t="shared" si="4"/>
        <v>8927531.263446685</v>
      </c>
      <c r="O29" s="33">
        <f t="shared" si="4"/>
        <v>18587545.803534172</v>
      </c>
      <c r="P29" s="33">
        <f t="shared" si="4"/>
        <v>7798625.999109102</v>
      </c>
      <c r="Q29" s="33">
        <f t="shared" si="4"/>
        <v>33600557.23076648</v>
      </c>
      <c r="R29" s="33">
        <f t="shared" si="4"/>
        <v>8550908.937402109</v>
      </c>
      <c r="S29" s="33">
        <f t="shared" si="4"/>
        <v>185745.05523412745</v>
      </c>
      <c r="T29" s="33">
        <f t="shared" si="4"/>
        <v>32059187.416956127</v>
      </c>
      <c r="U29" s="33"/>
      <c r="V29" s="33"/>
      <c r="W29" s="33"/>
      <c r="X29" s="33"/>
      <c r="Y29" s="33"/>
      <c r="Z29" s="33"/>
      <c r="AA29" s="33"/>
      <c r="AB29"/>
      <c r="AC29"/>
      <c r="AD29"/>
      <c r="AE29"/>
      <c r="AF29"/>
      <c r="AG29"/>
      <c r="AH29"/>
      <c r="AI29"/>
      <c r="AJ29"/>
      <c r="AK29"/>
      <c r="AL29"/>
      <c r="AM29"/>
      <c r="AN29"/>
    </row>
    <row r="30" spans="1:40" s="10" customFormat="1" ht="11.25">
      <c r="A30" s="9"/>
      <c r="C30" s="15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/>
      <c r="AC30"/>
      <c r="AD30"/>
      <c r="AE30"/>
      <c r="AF30"/>
      <c r="AG30"/>
      <c r="AH30"/>
      <c r="AI30"/>
      <c r="AJ30"/>
      <c r="AK30"/>
      <c r="AL30"/>
      <c r="AM30"/>
      <c r="AN30"/>
    </row>
    <row r="31" spans="1:40" s="10" customFormat="1" ht="21">
      <c r="A31" s="9">
        <v>14</v>
      </c>
      <c r="B31" s="10" t="s">
        <v>52</v>
      </c>
      <c r="C31" s="40" t="s">
        <v>53</v>
      </c>
      <c r="D31" s="41">
        <f aca="true" t="shared" si="5" ref="D31:T31">(D23/D29)</f>
        <v>0.06379119622780503</v>
      </c>
      <c r="E31" s="41">
        <f t="shared" si="5"/>
        <v>0.05688505011135479</v>
      </c>
      <c r="F31" s="41">
        <f t="shared" si="5"/>
        <v>0.09433277071582058</v>
      </c>
      <c r="G31" s="41">
        <f t="shared" si="5"/>
        <v>0.03762490221351567</v>
      </c>
      <c r="H31" s="41">
        <f t="shared" si="5"/>
        <v>0.1329028018039575</v>
      </c>
      <c r="I31" s="41">
        <f t="shared" si="5"/>
        <v>-0.4228553520899651</v>
      </c>
      <c r="J31" s="41">
        <f t="shared" si="5"/>
        <v>-0.06823785887253288</v>
      </c>
      <c r="K31" s="41">
        <f t="shared" si="5"/>
        <v>0.05688505011135479</v>
      </c>
      <c r="L31" s="41">
        <f t="shared" si="5"/>
        <v>0.09240768646106395</v>
      </c>
      <c r="M31" s="41">
        <f t="shared" si="5"/>
        <v>0.102637282576077</v>
      </c>
      <c r="N31" s="41">
        <f t="shared" si="5"/>
        <v>0.03512465334665261</v>
      </c>
      <c r="O31" s="41">
        <f t="shared" si="5"/>
        <v>0.06497412024007769</v>
      </c>
      <c r="P31" s="41">
        <f t="shared" si="5"/>
        <v>-0.024698100952653367</v>
      </c>
      <c r="Q31" s="41">
        <f t="shared" si="5"/>
        <v>0.15999705361850433</v>
      </c>
      <c r="R31" s="41">
        <f t="shared" si="5"/>
        <v>0.026436697979904326</v>
      </c>
      <c r="S31" s="41">
        <f t="shared" si="5"/>
        <v>-0.4228553520899651</v>
      </c>
      <c r="T31" s="41">
        <f t="shared" si="5"/>
        <v>-0.06823785887253288</v>
      </c>
      <c r="U31" s="33"/>
      <c r="V31" s="33"/>
      <c r="W31" s="33"/>
      <c r="X31" s="33"/>
      <c r="Y31" s="33"/>
      <c r="Z31" s="33"/>
      <c r="AA31" s="33"/>
      <c r="AB31"/>
      <c r="AC31"/>
      <c r="AD31"/>
      <c r="AE31"/>
      <c r="AF31"/>
      <c r="AG31"/>
      <c r="AH31"/>
      <c r="AI31"/>
      <c r="AJ31"/>
      <c r="AK31"/>
      <c r="AL31"/>
      <c r="AM31"/>
      <c r="AN31"/>
    </row>
    <row r="32" spans="1:40" ht="11.25">
      <c r="A32" s="42">
        <v>15</v>
      </c>
      <c r="B32" s="43" t="s">
        <v>54</v>
      </c>
      <c r="C32" s="44" t="s">
        <v>55</v>
      </c>
      <c r="D32" s="45">
        <f aca="true" t="shared" si="6" ref="D32:T32">(D31/$D31)</f>
        <v>1</v>
      </c>
      <c r="E32" s="45">
        <f t="shared" si="6"/>
        <v>0.8917382566116542</v>
      </c>
      <c r="F32" s="45">
        <f t="shared" si="6"/>
        <v>1.4787741301942103</v>
      </c>
      <c r="G32" s="45">
        <f t="shared" si="6"/>
        <v>0.5898133980612812</v>
      </c>
      <c r="H32" s="45">
        <f t="shared" si="6"/>
        <v>2.0834035049185737</v>
      </c>
      <c r="I32" s="45">
        <f t="shared" si="6"/>
        <v>-6.628741536369759</v>
      </c>
      <c r="J32" s="45">
        <f t="shared" si="6"/>
        <v>-1.0697065254717648</v>
      </c>
      <c r="K32" s="45">
        <f t="shared" si="6"/>
        <v>0.8917382566116542</v>
      </c>
      <c r="L32" s="45">
        <f t="shared" si="6"/>
        <v>1.4485962315405787</v>
      </c>
      <c r="M32" s="45">
        <f t="shared" si="6"/>
        <v>1.6089568568294053</v>
      </c>
      <c r="N32" s="45">
        <f t="shared" si="6"/>
        <v>0.5506191359261989</v>
      </c>
      <c r="O32" s="45">
        <f t="shared" si="6"/>
        <v>1.0185436875654175</v>
      </c>
      <c r="P32" s="45">
        <f t="shared" si="6"/>
        <v>-0.3871709955783532</v>
      </c>
      <c r="Q32" s="45">
        <f t="shared" si="6"/>
        <v>2.508136907280091</v>
      </c>
      <c r="R32" s="45">
        <f t="shared" si="6"/>
        <v>0.4144254935351285</v>
      </c>
      <c r="S32" s="45">
        <f t="shared" si="6"/>
        <v>-6.628741536369759</v>
      </c>
      <c r="T32" s="45">
        <f t="shared" si="6"/>
        <v>-1.0697065254717648</v>
      </c>
      <c r="U32" s="46"/>
      <c r="V32" s="46"/>
      <c r="W32" s="46"/>
      <c r="X32" s="46"/>
      <c r="Y32" s="46"/>
      <c r="Z32" s="46"/>
      <c r="AA32" s="46"/>
      <c r="AB32"/>
      <c r="AC32"/>
      <c r="AD32"/>
      <c r="AE32"/>
      <c r="AF32"/>
      <c r="AG32"/>
      <c r="AH32"/>
      <c r="AI32"/>
      <c r="AJ32"/>
      <c r="AK32"/>
      <c r="AL32"/>
      <c r="AM32"/>
      <c r="AN32"/>
    </row>
    <row r="48" ht="11.25">
      <c r="C48" s="37"/>
    </row>
  </sheetData>
  <printOptions horizontalCentered="1"/>
  <pageMargins left="0.5" right="0.5" top="2" bottom="1" header="1.5" footer="0.5"/>
  <pageSetup firstPageNumber="1" useFirstPageNumber="1" horizontalDpi="600" verticalDpi="600" orientation="landscape" scale="80" r:id="rId1"/>
  <headerFooter alignWithMargins="0">
    <oddHeader>&amp;CPuget Sound Energy
Summary Results of Gas Operations
 Excludes Revenue Deficiency and Includes Gas Costs&amp;RDocket No. UG-04________
Exhibit No. _______ (CEP-3)
Page &amp;P of &amp;N</oddHeader>
    <oddFooter>&amp;L Excludes Revenue Deficiency and Includes Gas Costs
Summary 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2"/>
  <dimension ref="A1:AO76"/>
  <sheetViews>
    <sheetView workbookViewId="0" topLeftCell="A4">
      <pane xSplit="5" ySplit="7" topLeftCell="S11" activePane="bottomRight" state="frozen"/>
      <selection pane="topLeft" activeCell="A4" sqref="A4"/>
      <selection pane="topRight" activeCell="E4" sqref="E4"/>
      <selection pane="bottomLeft" activeCell="A11" sqref="A11"/>
      <selection pane="bottomRight" activeCell="E4" sqref="C1:E16384"/>
    </sheetView>
  </sheetViews>
  <sheetFormatPr defaultColWidth="9.33203125" defaultRowHeight="11.25"/>
  <cols>
    <col min="1" max="1" width="3.16015625" style="11" bestFit="1" customWidth="1"/>
    <col min="2" max="2" width="23.66015625" style="84" bestFit="1" customWidth="1"/>
    <col min="3" max="3" width="13.66015625" style="80" bestFit="1" customWidth="1"/>
    <col min="4" max="4" width="8" style="80" bestFit="1" customWidth="1"/>
    <col min="5" max="5" width="5" style="80" bestFit="1" customWidth="1"/>
    <col min="6" max="6" width="12.66015625" style="80" bestFit="1" customWidth="1"/>
    <col min="7" max="7" width="13" style="81" hidden="1" customWidth="1"/>
    <col min="8" max="11" width="13" style="80" hidden="1" customWidth="1"/>
    <col min="12" max="12" width="13" style="35" hidden="1" customWidth="1"/>
    <col min="13" max="13" width="13.5" style="35" bestFit="1" customWidth="1"/>
    <col min="14" max="14" width="12.16015625" style="35" bestFit="1" customWidth="1"/>
    <col min="15" max="15" width="12.66015625" style="35" bestFit="1" customWidth="1"/>
    <col min="16" max="18" width="14" style="35" bestFit="1" customWidth="1"/>
    <col min="19" max="19" width="16.16015625" style="35" bestFit="1" customWidth="1"/>
    <col min="20" max="20" width="15.16015625" style="35" bestFit="1" customWidth="1"/>
    <col min="21" max="21" width="11.83203125" style="35" bestFit="1" customWidth="1"/>
    <col min="22" max="22" width="10.16015625" style="35" bestFit="1" customWidth="1"/>
    <col min="23" max="16384" width="9.33203125" style="35" customWidth="1"/>
  </cols>
  <sheetData>
    <row r="1" spans="1:13" ht="11.25">
      <c r="A1" s="11">
        <v>62</v>
      </c>
      <c r="B1" s="2" t="s">
        <v>0</v>
      </c>
      <c r="C1" s="3">
        <v>4</v>
      </c>
      <c r="D1" s="79"/>
      <c r="K1" s="80" t="s">
        <v>1</v>
      </c>
      <c r="L1" s="35" t="s">
        <v>83</v>
      </c>
      <c r="M1" s="35" t="s">
        <v>84</v>
      </c>
    </row>
    <row r="2" spans="1:13" ht="12" thickBot="1">
      <c r="A2" s="11">
        <v>3</v>
      </c>
      <c r="B2" s="7" t="s">
        <v>2</v>
      </c>
      <c r="C2" s="8">
        <v>1</v>
      </c>
      <c r="D2" s="79"/>
      <c r="K2" s="80" t="s">
        <v>85</v>
      </c>
      <c r="L2" s="80"/>
      <c r="M2" s="82" t="s">
        <v>86</v>
      </c>
    </row>
    <row r="4" spans="1:17" s="84" customFormat="1" ht="22.5">
      <c r="A4" s="80"/>
      <c r="B4" s="80" t="s">
        <v>87</v>
      </c>
      <c r="C4" s="80"/>
      <c r="D4" s="80"/>
      <c r="E4" s="12"/>
      <c r="F4" s="83"/>
      <c r="G4" s="81"/>
      <c r="H4" s="80"/>
      <c r="I4" s="80"/>
      <c r="J4" s="80"/>
      <c r="K4" s="80"/>
      <c r="Q4" s="85"/>
    </row>
    <row r="5" spans="2:11" s="80" customFormat="1" ht="11.25">
      <c r="B5" s="86" t="s">
        <v>88</v>
      </c>
      <c r="E5" s="16"/>
      <c r="F5" s="87"/>
      <c r="G5" s="88"/>
      <c r="H5" s="89"/>
      <c r="I5" s="89"/>
      <c r="J5" s="89"/>
      <c r="K5" s="89"/>
    </row>
    <row r="6" spans="1:13" s="84" customFormat="1" ht="12" thickBot="1">
      <c r="A6" s="80"/>
      <c r="B6" s="90"/>
      <c r="C6" s="80"/>
      <c r="D6" s="91"/>
      <c r="E6" s="91"/>
      <c r="F6" s="80"/>
      <c r="G6" s="81"/>
      <c r="H6" s="80"/>
      <c r="I6" s="80"/>
      <c r="J6" s="80"/>
      <c r="K6" s="80"/>
      <c r="L6" s="92"/>
      <c r="M6" s="93"/>
    </row>
    <row r="7" spans="1:22" s="95" customFormat="1" ht="11.25">
      <c r="A7" s="56"/>
      <c r="B7" s="21"/>
      <c r="C7" s="94"/>
      <c r="D7" s="94"/>
      <c r="E7" s="94"/>
      <c r="F7" s="22"/>
      <c r="G7" s="154" t="s">
        <v>248</v>
      </c>
      <c r="H7" s="154" t="s">
        <v>248</v>
      </c>
      <c r="I7" s="154" t="s">
        <v>248</v>
      </c>
      <c r="J7" s="154" t="s">
        <v>248</v>
      </c>
      <c r="K7" s="154" t="s">
        <v>248</v>
      </c>
      <c r="L7" s="154" t="s">
        <v>248</v>
      </c>
      <c r="M7" s="154" t="s">
        <v>8</v>
      </c>
      <c r="N7" s="154" t="s">
        <v>9</v>
      </c>
      <c r="O7" s="154" t="s">
        <v>9</v>
      </c>
      <c r="P7" s="154" t="s">
        <v>10</v>
      </c>
      <c r="Q7" s="154" t="s">
        <v>10</v>
      </c>
      <c r="R7" s="154" t="s">
        <v>10</v>
      </c>
      <c r="S7" s="23" t="s">
        <v>11</v>
      </c>
      <c r="T7" s="23" t="s">
        <v>11</v>
      </c>
      <c r="U7" s="154"/>
      <c r="V7" s="155"/>
    </row>
    <row r="8" spans="1:22" s="95" customFormat="1" ht="11.25">
      <c r="A8" s="59"/>
      <c r="B8" s="26"/>
      <c r="C8" s="96" t="s">
        <v>7</v>
      </c>
      <c r="D8" s="97"/>
      <c r="E8" s="96"/>
      <c r="F8" s="27" t="s">
        <v>137</v>
      </c>
      <c r="G8" s="28" t="s">
        <v>8</v>
      </c>
      <c r="H8" s="28" t="s">
        <v>9</v>
      </c>
      <c r="I8" s="28" t="s">
        <v>10</v>
      </c>
      <c r="J8" s="28" t="s">
        <v>11</v>
      </c>
      <c r="K8" s="28" t="s">
        <v>12</v>
      </c>
      <c r="L8" s="28" t="s">
        <v>6</v>
      </c>
      <c r="M8" s="28" t="s">
        <v>13</v>
      </c>
      <c r="N8" s="28" t="s">
        <v>14</v>
      </c>
      <c r="O8" s="28" t="s">
        <v>15</v>
      </c>
      <c r="P8" s="28" t="s">
        <v>16</v>
      </c>
      <c r="Q8" s="28" t="s">
        <v>17</v>
      </c>
      <c r="R8" s="28" t="s">
        <v>18</v>
      </c>
      <c r="S8" s="28" t="s">
        <v>19</v>
      </c>
      <c r="T8" s="28" t="s">
        <v>20</v>
      </c>
      <c r="U8" s="28" t="s">
        <v>12</v>
      </c>
      <c r="V8" s="156" t="s">
        <v>6</v>
      </c>
    </row>
    <row r="9" spans="1:22" s="95" customFormat="1" ht="12" thickBot="1">
      <c r="A9" s="29"/>
      <c r="B9" s="30" t="s">
        <v>82</v>
      </c>
      <c r="C9" s="98" t="s">
        <v>1</v>
      </c>
      <c r="D9" s="99" t="s">
        <v>249</v>
      </c>
      <c r="E9" s="30"/>
      <c r="F9" s="30" t="s">
        <v>21</v>
      </c>
      <c r="G9" s="31"/>
      <c r="H9" s="31"/>
      <c r="I9" s="31"/>
      <c r="J9" s="31"/>
      <c r="K9" s="31"/>
      <c r="L9" s="31"/>
      <c r="M9" s="31" t="s">
        <v>22</v>
      </c>
      <c r="N9" s="31" t="s">
        <v>23</v>
      </c>
      <c r="O9" s="31">
        <v>41</v>
      </c>
      <c r="P9" s="31">
        <v>85</v>
      </c>
      <c r="Q9" s="31">
        <v>86</v>
      </c>
      <c r="R9" s="31">
        <v>87</v>
      </c>
      <c r="S9" s="31">
        <v>57</v>
      </c>
      <c r="T9" s="31" t="s">
        <v>24</v>
      </c>
      <c r="U9" s="31">
        <v>50</v>
      </c>
      <c r="V9" s="157">
        <v>71</v>
      </c>
    </row>
    <row r="10" spans="1:22" s="84" customFormat="1" ht="11.25">
      <c r="A10" s="100"/>
      <c r="B10" s="101" t="s">
        <v>89</v>
      </c>
      <c r="C10" s="100"/>
      <c r="D10" s="100"/>
      <c r="E10" s="100"/>
      <c r="F10" s="102"/>
      <c r="G10" s="103"/>
      <c r="H10" s="102"/>
      <c r="I10" s="102"/>
      <c r="J10" s="102"/>
      <c r="K10" s="102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</row>
    <row r="11" spans="1:41" s="106" customFormat="1" ht="11.25">
      <c r="A11" s="96"/>
      <c r="B11" s="105" t="s">
        <v>90</v>
      </c>
      <c r="C11" s="96"/>
      <c r="D11" s="96"/>
      <c r="E11" s="96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 s="35"/>
    </row>
    <row r="12" spans="1:41" s="84" customFormat="1" ht="11.25">
      <c r="A12" s="100">
        <v>1</v>
      </c>
      <c r="B12" s="107" t="s">
        <v>91</v>
      </c>
      <c r="C12" s="100" t="s">
        <v>92</v>
      </c>
      <c r="D12" s="100" t="s">
        <v>93</v>
      </c>
      <c r="E12" s="100" t="s">
        <v>86</v>
      </c>
      <c r="F12" s="33">
        <v>1232077.194254498</v>
      </c>
      <c r="G12" s="33">
        <v>813769.8964545263</v>
      </c>
      <c r="H12" s="33">
        <v>383944.68902443605</v>
      </c>
      <c r="I12" s="33">
        <v>33609.44822246635</v>
      </c>
      <c r="J12" s="33">
        <v>434.0268628544139</v>
      </c>
      <c r="K12" s="33">
        <v>44.184354832562754</v>
      </c>
      <c r="L12" s="33">
        <v>274.94933538231203</v>
      </c>
      <c r="M12" s="33">
        <v>813769.8964545263</v>
      </c>
      <c r="N12" s="33">
        <v>323943.05586715037</v>
      </c>
      <c r="O12" s="33">
        <v>60001.63315728566</v>
      </c>
      <c r="P12" s="33">
        <v>7358.647944821306</v>
      </c>
      <c r="Q12" s="33">
        <v>15697.700832771505</v>
      </c>
      <c r="R12" s="33">
        <v>10553.099444873544</v>
      </c>
      <c r="S12" s="33">
        <v>360.80241723325497</v>
      </c>
      <c r="T12" s="33">
        <v>73.22444562115892</v>
      </c>
      <c r="U12" s="33">
        <v>44.184354832562754</v>
      </c>
      <c r="V12" s="33">
        <v>274.94933538231203</v>
      </c>
      <c r="W12" s="33"/>
      <c r="X12" s="33"/>
      <c r="Y12" s="33"/>
      <c r="Z12" s="33"/>
      <c r="AA12" s="33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 s="35"/>
    </row>
    <row r="13" spans="1:41" s="109" customFormat="1" ht="11.25">
      <c r="A13" s="96">
        <v>2</v>
      </c>
      <c r="B13" s="108" t="s">
        <v>94</v>
      </c>
      <c r="C13" s="100" t="s">
        <v>92</v>
      </c>
      <c r="D13" s="100" t="s">
        <v>93</v>
      </c>
      <c r="E13" s="96" t="s">
        <v>95</v>
      </c>
      <c r="F13" s="33">
        <v>1216363.0963169811</v>
      </c>
      <c r="G13" s="33">
        <v>720001.8244010117</v>
      </c>
      <c r="H13" s="33">
        <v>359035.2880265459</v>
      </c>
      <c r="I13" s="33">
        <v>84877.64307569273</v>
      </c>
      <c r="J13" s="33">
        <v>51768.6009847099</v>
      </c>
      <c r="K13" s="33">
        <v>99.25953528587647</v>
      </c>
      <c r="L13" s="33">
        <v>580.4802937350139</v>
      </c>
      <c r="M13" s="33">
        <v>720001.8244010117</v>
      </c>
      <c r="N13" s="33">
        <v>286587.055904682</v>
      </c>
      <c r="O13" s="33">
        <v>72448.23212186385</v>
      </c>
      <c r="P13" s="33">
        <v>18570.274807475726</v>
      </c>
      <c r="Q13" s="33">
        <v>30130.25536709098</v>
      </c>
      <c r="R13" s="33">
        <v>36177.11290112603</v>
      </c>
      <c r="S13" s="33">
        <v>43566.00897811052</v>
      </c>
      <c r="T13" s="33">
        <v>8202.59200659938</v>
      </c>
      <c r="U13" s="33">
        <v>99.25953528587647</v>
      </c>
      <c r="V13" s="33">
        <v>580.4802937350139</v>
      </c>
      <c r="W13" s="33"/>
      <c r="X13" s="33"/>
      <c r="Y13" s="33"/>
      <c r="Z13" s="33"/>
      <c r="AA13" s="3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 s="35"/>
    </row>
    <row r="14" spans="1:41" s="84" customFormat="1" ht="11.25">
      <c r="A14" s="100">
        <v>3</v>
      </c>
      <c r="B14" s="110" t="s">
        <v>96</v>
      </c>
      <c r="C14" s="100" t="s">
        <v>92</v>
      </c>
      <c r="D14" s="100" t="s">
        <v>93</v>
      </c>
      <c r="E14" s="100" t="s">
        <v>97</v>
      </c>
      <c r="F14" s="33">
        <v>2448440.290571479</v>
      </c>
      <c r="G14" s="33">
        <v>1533771.720855538</v>
      </c>
      <c r="H14" s="33">
        <v>742979.977050982</v>
      </c>
      <c r="I14" s="33">
        <v>118487.09129815908</v>
      </c>
      <c r="J14" s="33">
        <v>52202.62784756431</v>
      </c>
      <c r="K14" s="33">
        <v>143.4438901184392</v>
      </c>
      <c r="L14" s="33">
        <v>855.4296291173259</v>
      </c>
      <c r="M14" s="33">
        <v>1533771.720855538</v>
      </c>
      <c r="N14" s="33">
        <v>610530.1117718325</v>
      </c>
      <c r="O14" s="33">
        <v>132449.8652791495</v>
      </c>
      <c r="P14" s="33">
        <v>25928.922752297032</v>
      </c>
      <c r="Q14" s="33">
        <v>45827.956199862485</v>
      </c>
      <c r="R14" s="33">
        <v>46730.21234599957</v>
      </c>
      <c r="S14" s="33">
        <v>43926.81139534377</v>
      </c>
      <c r="T14" s="33">
        <v>8275.816452220539</v>
      </c>
      <c r="U14" s="33">
        <v>143.4438901184392</v>
      </c>
      <c r="V14" s="33">
        <v>855.4296291173259</v>
      </c>
      <c r="W14" s="33"/>
      <c r="X14" s="33"/>
      <c r="Y14" s="33"/>
      <c r="Z14" s="33"/>
      <c r="AA14" s="33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 s="35"/>
    </row>
    <row r="15" spans="1:41" s="84" customFormat="1" ht="11.25">
      <c r="A15" s="100"/>
      <c r="B15" s="111"/>
      <c r="C15" s="100"/>
      <c r="D15" s="100"/>
      <c r="E15" s="100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 s="35"/>
    </row>
    <row r="16" spans="1:41" s="84" customFormat="1" ht="11.25">
      <c r="A16" s="100"/>
      <c r="B16" s="112" t="s">
        <v>98</v>
      </c>
      <c r="C16" s="100"/>
      <c r="D16" s="100"/>
      <c r="E16" s="100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 s="35"/>
    </row>
    <row r="17" spans="1:41" s="84" customFormat="1" ht="11.25">
      <c r="A17" s="100">
        <v>4</v>
      </c>
      <c r="B17" s="107" t="s">
        <v>91</v>
      </c>
      <c r="C17" s="100" t="s">
        <v>92</v>
      </c>
      <c r="D17" s="100" t="s">
        <v>99</v>
      </c>
      <c r="E17" s="100" t="s">
        <v>86</v>
      </c>
      <c r="F17" s="33">
        <v>2639513.9915899746</v>
      </c>
      <c r="G17" s="33">
        <v>1842915.7961440491</v>
      </c>
      <c r="H17" s="33">
        <v>658845.6424805899</v>
      </c>
      <c r="I17" s="33">
        <v>136342.4018072547</v>
      </c>
      <c r="J17" s="33">
        <v>804.2055752284749</v>
      </c>
      <c r="K17" s="33">
        <v>96.4957713366945</v>
      </c>
      <c r="L17" s="33">
        <v>509.4498115160811</v>
      </c>
      <c r="M17" s="33">
        <v>1842915.7961440491</v>
      </c>
      <c r="N17" s="33">
        <v>610253.5920689794</v>
      </c>
      <c r="O17" s="33">
        <v>48592.05041161049</v>
      </c>
      <c r="P17" s="33">
        <v>27492.2320584138</v>
      </c>
      <c r="Q17" s="33">
        <v>71307.90276984277</v>
      </c>
      <c r="R17" s="33">
        <v>37542.26697899814</v>
      </c>
      <c r="S17" s="33">
        <v>668.5284921268458</v>
      </c>
      <c r="T17" s="33">
        <v>135.6770831016291</v>
      </c>
      <c r="U17" s="33">
        <v>96.4957713366945</v>
      </c>
      <c r="V17" s="33">
        <v>509.4498115160811</v>
      </c>
      <c r="W17" s="33"/>
      <c r="X17" s="33"/>
      <c r="Y17" s="33"/>
      <c r="Z17" s="33"/>
      <c r="AA17" s="33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 s="35"/>
    </row>
    <row r="18" spans="1:41" s="106" customFormat="1" ht="11.25">
      <c r="A18" s="96">
        <v>5</v>
      </c>
      <c r="B18" s="108" t="s">
        <v>94</v>
      </c>
      <c r="C18" s="100" t="s">
        <v>92</v>
      </c>
      <c r="D18" s="100" t="s">
        <v>99</v>
      </c>
      <c r="E18" s="96" t="s">
        <v>95</v>
      </c>
      <c r="F18" s="33">
        <v>1167092.681294646</v>
      </c>
      <c r="G18" s="33">
        <v>645235.6474875759</v>
      </c>
      <c r="H18" s="33">
        <v>285494.56367016083</v>
      </c>
      <c r="I18" s="33">
        <v>67548.08649181577</v>
      </c>
      <c r="J18" s="33">
        <v>168647.70057797717</v>
      </c>
      <c r="K18" s="33">
        <v>47.79994065359996</v>
      </c>
      <c r="L18" s="33">
        <v>118.88312646313602</v>
      </c>
      <c r="M18" s="33">
        <v>645235.6474875759</v>
      </c>
      <c r="N18" s="33">
        <v>240017.80867128228</v>
      </c>
      <c r="O18" s="33">
        <v>45476.754998878525</v>
      </c>
      <c r="P18" s="33">
        <v>14381.917653460603</v>
      </c>
      <c r="Q18" s="33">
        <v>27183.926185499553</v>
      </c>
      <c r="R18" s="33">
        <v>25982.24265285561</v>
      </c>
      <c r="S18" s="33">
        <v>141497.27458606582</v>
      </c>
      <c r="T18" s="33">
        <v>27150.425991911354</v>
      </c>
      <c r="U18" s="33">
        <v>47.79994065359996</v>
      </c>
      <c r="V18" s="33">
        <v>118.88312646313602</v>
      </c>
      <c r="W18" s="33"/>
      <c r="X18" s="33"/>
      <c r="Y18" s="33"/>
      <c r="Z18" s="33"/>
      <c r="AA18" s="33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 s="35"/>
    </row>
    <row r="19" spans="1:41" s="84" customFormat="1" ht="11.25">
      <c r="A19" s="100">
        <v>6</v>
      </c>
      <c r="B19" s="101" t="s">
        <v>100</v>
      </c>
      <c r="C19" s="100" t="s">
        <v>92</v>
      </c>
      <c r="D19" s="100" t="s">
        <v>99</v>
      </c>
      <c r="E19" s="100" t="s">
        <v>97</v>
      </c>
      <c r="F19" s="33">
        <v>3806606.6728846207</v>
      </c>
      <c r="G19" s="33">
        <v>2488151.443631625</v>
      </c>
      <c r="H19" s="33">
        <v>944340.2061507507</v>
      </c>
      <c r="I19" s="33">
        <v>203890.48829907048</v>
      </c>
      <c r="J19" s="33">
        <v>169451.90615320564</v>
      </c>
      <c r="K19" s="33">
        <v>144.29571199029448</v>
      </c>
      <c r="L19" s="33">
        <v>628.3329379792171</v>
      </c>
      <c r="M19" s="33">
        <v>2488151.443631625</v>
      </c>
      <c r="N19" s="33">
        <v>850271.4007402617</v>
      </c>
      <c r="O19" s="33">
        <v>94068.80541048902</v>
      </c>
      <c r="P19" s="33">
        <v>41874.1497118744</v>
      </c>
      <c r="Q19" s="33">
        <v>98491.82895534232</v>
      </c>
      <c r="R19" s="33">
        <v>63524.50963185375</v>
      </c>
      <c r="S19" s="33">
        <v>142165.80307819266</v>
      </c>
      <c r="T19" s="33">
        <v>27286.103075012983</v>
      </c>
      <c r="U19" s="33">
        <v>144.29571199029448</v>
      </c>
      <c r="V19" s="33">
        <v>628.3329379792171</v>
      </c>
      <c r="W19" s="33"/>
      <c r="X19" s="33"/>
      <c r="Y19" s="33"/>
      <c r="Z19" s="33"/>
      <c r="AA19" s="33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 s="35"/>
    </row>
    <row r="20" spans="1:41" s="84" customFormat="1" ht="11.25">
      <c r="A20" s="100"/>
      <c r="B20" s="111"/>
      <c r="C20" s="100"/>
      <c r="D20" s="100"/>
      <c r="E20" s="100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 s="35"/>
    </row>
    <row r="21" spans="1:41" s="84" customFormat="1" ht="11.25">
      <c r="A21" s="100"/>
      <c r="B21" s="101" t="s">
        <v>101</v>
      </c>
      <c r="C21" s="100"/>
      <c r="D21" s="100"/>
      <c r="E21" s="100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 s="35"/>
    </row>
    <row r="22" spans="1:41" s="84" customFormat="1" ht="11.25">
      <c r="A22" s="100">
        <v>7</v>
      </c>
      <c r="B22" s="107" t="s">
        <v>91</v>
      </c>
      <c r="C22" s="100" t="s">
        <v>92</v>
      </c>
      <c r="D22" s="100" t="s">
        <v>102</v>
      </c>
      <c r="E22" s="100" t="s">
        <v>86</v>
      </c>
      <c r="F22" s="33">
        <v>7776795.950472051</v>
      </c>
      <c r="G22" s="33">
        <v>4834481.695761324</v>
      </c>
      <c r="H22" s="33">
        <v>2288217.9840860134</v>
      </c>
      <c r="I22" s="33">
        <v>201703.4150732267</v>
      </c>
      <c r="J22" s="33">
        <v>451963.17684553587</v>
      </c>
      <c r="K22" s="33">
        <v>165.6718025098851</v>
      </c>
      <c r="L22" s="33">
        <v>264.00690344026464</v>
      </c>
      <c r="M22" s="33">
        <v>4834481.695761324</v>
      </c>
      <c r="N22" s="33">
        <v>1930674.604150093</v>
      </c>
      <c r="O22" s="33">
        <v>357543.37993592024</v>
      </c>
      <c r="P22" s="33">
        <v>44073.661562223526</v>
      </c>
      <c r="Q22" s="33">
        <v>93650.1907257302</v>
      </c>
      <c r="R22" s="33">
        <v>63979.56278527298</v>
      </c>
      <c r="S22" s="33">
        <v>324266.71569908597</v>
      </c>
      <c r="T22" s="33">
        <v>127696.46114644993</v>
      </c>
      <c r="U22" s="33">
        <v>165.6718025098851</v>
      </c>
      <c r="V22" s="33">
        <v>264.00690344026464</v>
      </c>
      <c r="W22" s="33"/>
      <c r="X22" s="33"/>
      <c r="Y22" s="33"/>
      <c r="Z22" s="33"/>
      <c r="AA22" s="33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 s="35"/>
    </row>
    <row r="23" spans="1:41" s="84" customFormat="1" ht="11.25">
      <c r="A23" s="96">
        <v>8</v>
      </c>
      <c r="B23" s="108" t="s">
        <v>94</v>
      </c>
      <c r="C23" s="100" t="s">
        <v>92</v>
      </c>
      <c r="D23" s="100" t="s">
        <v>102</v>
      </c>
      <c r="E23" s="96" t="s">
        <v>95</v>
      </c>
      <c r="F23" s="33">
        <v>5386493.404297173</v>
      </c>
      <c r="G23" s="33">
        <v>2571380.712008384</v>
      </c>
      <c r="H23" s="33">
        <v>1305253.488875268</v>
      </c>
      <c r="I23" s="33">
        <v>332721.45538531046</v>
      </c>
      <c r="J23" s="33">
        <v>1176717.9616083489</v>
      </c>
      <c r="K23" s="33">
        <v>242.57094544657542</v>
      </c>
      <c r="L23" s="33">
        <v>177.21547441448246</v>
      </c>
      <c r="M23" s="33">
        <v>2571380.712008384</v>
      </c>
      <c r="N23" s="33">
        <v>1036272.4589721651</v>
      </c>
      <c r="O23" s="33">
        <v>268981.0299031028</v>
      </c>
      <c r="P23" s="33">
        <v>72416.57016952577</v>
      </c>
      <c r="Q23" s="33">
        <v>115311.67132687464</v>
      </c>
      <c r="R23" s="33">
        <v>144993.21388891008</v>
      </c>
      <c r="S23" s="33">
        <v>985554.0282520513</v>
      </c>
      <c r="T23" s="33">
        <v>191163.93335629755</v>
      </c>
      <c r="U23" s="33">
        <v>242.57094544657542</v>
      </c>
      <c r="V23" s="33">
        <v>177.21547441448246</v>
      </c>
      <c r="W23" s="33"/>
      <c r="X23" s="33"/>
      <c r="Y23" s="33"/>
      <c r="Z23" s="33"/>
      <c r="AA23" s="3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 s="35"/>
    </row>
    <row r="24" spans="1:41" s="84" customFormat="1" ht="11.25">
      <c r="A24" s="100">
        <v>9</v>
      </c>
      <c r="B24" s="101" t="s">
        <v>103</v>
      </c>
      <c r="C24" s="100" t="s">
        <v>92</v>
      </c>
      <c r="D24" s="100" t="s">
        <v>102</v>
      </c>
      <c r="E24" s="100" t="s">
        <v>97</v>
      </c>
      <c r="F24" s="33">
        <v>13163289.354769224</v>
      </c>
      <c r="G24" s="33">
        <v>7405862.407769708</v>
      </c>
      <c r="H24" s="33">
        <v>3593471.4729612814</v>
      </c>
      <c r="I24" s="33">
        <v>534424.8704585371</v>
      </c>
      <c r="J24" s="33">
        <v>1628681.1384538847</v>
      </c>
      <c r="K24" s="33">
        <v>408.24274795646056</v>
      </c>
      <c r="L24" s="33">
        <v>441.2223778547471</v>
      </c>
      <c r="M24" s="33">
        <v>7405862.407769708</v>
      </c>
      <c r="N24" s="33">
        <v>2966947.063122258</v>
      </c>
      <c r="O24" s="33">
        <v>626524.409839023</v>
      </c>
      <c r="P24" s="33">
        <v>116490.2317317493</v>
      </c>
      <c r="Q24" s="33">
        <v>208961.86205260485</v>
      </c>
      <c r="R24" s="33">
        <v>208972.77667418306</v>
      </c>
      <c r="S24" s="33">
        <v>1309820.7439511372</v>
      </c>
      <c r="T24" s="33">
        <v>318860.39450274745</v>
      </c>
      <c r="U24" s="33">
        <v>408.24274795646056</v>
      </c>
      <c r="V24" s="33">
        <v>441.2223778547471</v>
      </c>
      <c r="W24" s="33"/>
      <c r="X24" s="33"/>
      <c r="Y24" s="33"/>
      <c r="Z24" s="33"/>
      <c r="AA24" s="33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 s="35"/>
    </row>
    <row r="25" spans="1:41" s="106" customFormat="1" ht="11.25">
      <c r="A25" s="96"/>
      <c r="B25" s="113"/>
      <c r="C25" s="96"/>
      <c r="D25" s="96"/>
      <c r="E25" s="96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 s="35"/>
    </row>
    <row r="26" spans="1:41" s="106" customFormat="1" ht="11.25">
      <c r="A26" s="96"/>
      <c r="B26" s="114" t="s">
        <v>104</v>
      </c>
      <c r="C26" s="100"/>
      <c r="D26" s="100"/>
      <c r="E26" s="96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 s="35"/>
    </row>
    <row r="27" spans="1:41" s="106" customFormat="1" ht="11.25">
      <c r="A27" s="100">
        <v>10</v>
      </c>
      <c r="B27" s="107" t="s">
        <v>91</v>
      </c>
      <c r="C27" s="100" t="s">
        <v>92</v>
      </c>
      <c r="D27" s="100" t="s">
        <v>105</v>
      </c>
      <c r="E27" s="100" t="s">
        <v>86</v>
      </c>
      <c r="F27" s="33">
        <v>63370433.520913064</v>
      </c>
      <c r="G27" s="33">
        <v>39264202.15677234</v>
      </c>
      <c r="H27" s="33">
        <v>18557473.599895183</v>
      </c>
      <c r="I27" s="33">
        <v>2117379.0905393213</v>
      </c>
      <c r="J27" s="33">
        <v>3423359.565946197</v>
      </c>
      <c r="K27" s="33">
        <v>1646.013798573199</v>
      </c>
      <c r="L27" s="33">
        <v>6373.093961463317</v>
      </c>
      <c r="M27" s="33">
        <v>39264202.15677234</v>
      </c>
      <c r="N27" s="33">
        <v>15657936.808443783</v>
      </c>
      <c r="O27" s="33">
        <v>2899536.791451399</v>
      </c>
      <c r="P27" s="33">
        <v>784664.1693646885</v>
      </c>
      <c r="Q27" s="33">
        <v>759339.8405517959</v>
      </c>
      <c r="R27" s="33">
        <v>573375.0806228367</v>
      </c>
      <c r="S27" s="33">
        <v>2735569.192665872</v>
      </c>
      <c r="T27" s="33">
        <v>687790.3732803252</v>
      </c>
      <c r="U27" s="33">
        <v>1646.013798573199</v>
      </c>
      <c r="V27" s="33">
        <v>6373.093961463317</v>
      </c>
      <c r="W27" s="33"/>
      <c r="X27" s="33"/>
      <c r="Y27" s="33"/>
      <c r="Z27" s="33"/>
      <c r="AA27" s="33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 s="35"/>
    </row>
    <row r="28" spans="1:41" s="106" customFormat="1" ht="11.25">
      <c r="A28" s="96">
        <v>11</v>
      </c>
      <c r="B28" s="108" t="s">
        <v>94</v>
      </c>
      <c r="C28" s="100" t="s">
        <v>92</v>
      </c>
      <c r="D28" s="100" t="s">
        <v>105</v>
      </c>
      <c r="E28" s="96" t="s">
        <v>95</v>
      </c>
      <c r="F28" s="33">
        <v>59576844.78853894</v>
      </c>
      <c r="G28" s="33">
        <v>33394387.18596446</v>
      </c>
      <c r="H28" s="33">
        <v>16960378.55714975</v>
      </c>
      <c r="I28" s="33">
        <v>3157497.3166082287</v>
      </c>
      <c r="J28" s="33">
        <v>6055534.0939743705</v>
      </c>
      <c r="K28" s="33">
        <v>3332.8012656212286</v>
      </c>
      <c r="L28" s="33">
        <v>5714.833576508818</v>
      </c>
      <c r="M28" s="33">
        <v>33394387.18596446</v>
      </c>
      <c r="N28" s="33">
        <v>13464251.884620277</v>
      </c>
      <c r="O28" s="33">
        <v>3496126.672529472</v>
      </c>
      <c r="P28" s="33">
        <v>777873.6996292247</v>
      </c>
      <c r="Q28" s="33">
        <v>1492624.6895909836</v>
      </c>
      <c r="R28" s="33">
        <v>886998.9273880201</v>
      </c>
      <c r="S28" s="33">
        <v>5015373.732700537</v>
      </c>
      <c r="T28" s="33">
        <v>1040160.3612738336</v>
      </c>
      <c r="U28" s="33">
        <v>3332.8012656212286</v>
      </c>
      <c r="V28" s="33">
        <v>5714.833576508818</v>
      </c>
      <c r="W28" s="33"/>
      <c r="X28" s="33"/>
      <c r="Y28" s="33"/>
      <c r="Z28" s="33"/>
      <c r="AA28" s="33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 s="35"/>
    </row>
    <row r="29" spans="1:41" s="106" customFormat="1" ht="11.25">
      <c r="A29" s="96">
        <v>12</v>
      </c>
      <c r="B29" s="108" t="s">
        <v>106</v>
      </c>
      <c r="C29" s="100" t="s">
        <v>92</v>
      </c>
      <c r="D29" s="100" t="s">
        <v>105</v>
      </c>
      <c r="E29" s="96" t="s">
        <v>107</v>
      </c>
      <c r="F29" s="33">
        <v>165672304.0655287</v>
      </c>
      <c r="G29" s="33">
        <v>121276457.36894372</v>
      </c>
      <c r="H29" s="33">
        <v>26337253.713139527</v>
      </c>
      <c r="I29" s="33">
        <v>2933968.7154085534</v>
      </c>
      <c r="J29" s="33">
        <v>1914751.107630501</v>
      </c>
      <c r="K29" s="33">
        <v>94616.49193468652</v>
      </c>
      <c r="L29" s="33">
        <v>13115256.668471714</v>
      </c>
      <c r="M29" s="33">
        <v>121276457.36894372</v>
      </c>
      <c r="N29" s="33">
        <v>21640495.43090738</v>
      </c>
      <c r="O29" s="33">
        <v>4696758.282232145</v>
      </c>
      <c r="P29" s="33">
        <v>512694.5434552579</v>
      </c>
      <c r="Q29" s="33">
        <v>2183455.172284809</v>
      </c>
      <c r="R29" s="33">
        <v>237818.9996684866</v>
      </c>
      <c r="S29" s="33">
        <v>1670692.5414703663</v>
      </c>
      <c r="T29" s="33">
        <v>244058.56616013468</v>
      </c>
      <c r="U29" s="33">
        <v>94616.49193468652</v>
      </c>
      <c r="V29" s="33">
        <v>13115256.668471714</v>
      </c>
      <c r="W29" s="33"/>
      <c r="X29" s="33"/>
      <c r="Y29" s="33"/>
      <c r="Z29" s="33"/>
      <c r="AA29" s="33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 s="35"/>
    </row>
    <row r="30" spans="1:41" s="106" customFormat="1" ht="11.25">
      <c r="A30" s="96">
        <v>13</v>
      </c>
      <c r="B30" s="101" t="s">
        <v>108</v>
      </c>
      <c r="C30" s="100" t="s">
        <v>92</v>
      </c>
      <c r="D30" s="100" t="s">
        <v>105</v>
      </c>
      <c r="E30" s="96" t="s">
        <v>97</v>
      </c>
      <c r="F30" s="33">
        <v>288619582.3749807</v>
      </c>
      <c r="G30" s="33">
        <v>193935046.71168053</v>
      </c>
      <c r="H30" s="33">
        <v>61855105.87018446</v>
      </c>
      <c r="I30" s="33">
        <v>8208845.122556103</v>
      </c>
      <c r="J30" s="33">
        <v>11393644.767551068</v>
      </c>
      <c r="K30" s="33">
        <v>99595.30699888094</v>
      </c>
      <c r="L30" s="33">
        <v>13127344.596009687</v>
      </c>
      <c r="M30" s="33">
        <v>193935046.71168053</v>
      </c>
      <c r="N30" s="33">
        <v>50762684.12397144</v>
      </c>
      <c r="O30" s="33">
        <v>11092421.746213015</v>
      </c>
      <c r="P30" s="33">
        <v>2075232.4124491713</v>
      </c>
      <c r="Q30" s="33">
        <v>4435419.702427588</v>
      </c>
      <c r="R30" s="33">
        <v>1698193.0076793435</v>
      </c>
      <c r="S30" s="33">
        <v>9421635.466836775</v>
      </c>
      <c r="T30" s="33">
        <v>1972009.3007142935</v>
      </c>
      <c r="U30" s="33">
        <v>99595.30699888094</v>
      </c>
      <c r="V30" s="33">
        <v>13127344.596009687</v>
      </c>
      <c r="W30" s="33"/>
      <c r="X30" s="33"/>
      <c r="Y30" s="33"/>
      <c r="Z30" s="33"/>
      <c r="AA30" s="33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 s="35"/>
    </row>
    <row r="31" spans="1:41" s="106" customFormat="1" ht="11.25">
      <c r="A31" s="96"/>
      <c r="B31" s="110"/>
      <c r="C31" s="115"/>
      <c r="D31" s="115"/>
      <c r="E31" s="96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 s="35"/>
    </row>
    <row r="32" spans="1:41" s="106" customFormat="1" ht="11.25">
      <c r="A32" s="96"/>
      <c r="B32" s="116" t="s">
        <v>109</v>
      </c>
      <c r="C32" s="100"/>
      <c r="D32" s="100"/>
      <c r="E32" s="96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 s="35"/>
    </row>
    <row r="33" spans="1:41" s="106" customFormat="1" ht="11.25">
      <c r="A33" s="100">
        <v>14</v>
      </c>
      <c r="B33" s="107" t="s">
        <v>91</v>
      </c>
      <c r="C33" s="117" t="s">
        <v>110</v>
      </c>
      <c r="D33" s="100" t="s">
        <v>97</v>
      </c>
      <c r="E33" s="100" t="s">
        <v>86</v>
      </c>
      <c r="F33" s="33">
        <f aca="true" t="shared" si="0" ref="F33:V33">(F12+F17+F22+F27)</f>
        <v>75018820.65722959</v>
      </c>
      <c r="G33" s="33">
        <f t="shared" si="0"/>
        <v>46755369.545132235</v>
      </c>
      <c r="H33" s="33">
        <f t="shared" si="0"/>
        <v>21888481.915486224</v>
      </c>
      <c r="I33" s="33">
        <f t="shared" si="0"/>
        <v>2489034.355642269</v>
      </c>
      <c r="J33" s="33">
        <f t="shared" si="0"/>
        <v>3876560.975229816</v>
      </c>
      <c r="K33" s="33">
        <f t="shared" si="0"/>
        <v>1952.3657272523415</v>
      </c>
      <c r="L33" s="33">
        <f t="shared" si="0"/>
        <v>7421.500011801974</v>
      </c>
      <c r="M33" s="33">
        <f t="shared" si="0"/>
        <v>46755369.545132235</v>
      </c>
      <c r="N33" s="33">
        <f t="shared" si="0"/>
        <v>18522808.060530007</v>
      </c>
      <c r="O33" s="33">
        <f t="shared" si="0"/>
        <v>3365673.8549562157</v>
      </c>
      <c r="P33" s="33">
        <f t="shared" si="0"/>
        <v>863588.7109301471</v>
      </c>
      <c r="Q33" s="33">
        <f t="shared" si="0"/>
        <v>939995.6348801404</v>
      </c>
      <c r="R33" s="33">
        <f t="shared" si="0"/>
        <v>685450.0098319814</v>
      </c>
      <c r="S33" s="33">
        <f t="shared" si="0"/>
        <v>3060865.2392743183</v>
      </c>
      <c r="T33" s="33">
        <f t="shared" si="0"/>
        <v>815695.735955498</v>
      </c>
      <c r="U33" s="33">
        <f t="shared" si="0"/>
        <v>1952.3657272523415</v>
      </c>
      <c r="V33" s="33">
        <f t="shared" si="0"/>
        <v>7421.500011801974</v>
      </c>
      <c r="W33" s="33"/>
      <c r="X33" s="33"/>
      <c r="Y33" s="33"/>
      <c r="Z33" s="33"/>
      <c r="AA33" s="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 s="35"/>
    </row>
    <row r="34" spans="1:41" s="106" customFormat="1" ht="11.25">
      <c r="A34" s="96">
        <v>15</v>
      </c>
      <c r="B34" s="108" t="s">
        <v>94</v>
      </c>
      <c r="C34" s="117" t="s">
        <v>111</v>
      </c>
      <c r="D34" s="100" t="s">
        <v>97</v>
      </c>
      <c r="E34" s="96" t="s">
        <v>95</v>
      </c>
      <c r="F34" s="33">
        <f aca="true" t="shared" si="1" ref="F34:V34">(F13+F18+F23+F28)</f>
        <v>67346793.97044773</v>
      </c>
      <c r="G34" s="33">
        <f t="shared" si="1"/>
        <v>37331005.36986143</v>
      </c>
      <c r="H34" s="33">
        <f t="shared" si="1"/>
        <v>18910161.897721723</v>
      </c>
      <c r="I34" s="33">
        <f t="shared" si="1"/>
        <v>3642644.5015610475</v>
      </c>
      <c r="J34" s="33">
        <f t="shared" si="1"/>
        <v>7452668.357145406</v>
      </c>
      <c r="K34" s="33">
        <f t="shared" si="1"/>
        <v>3722.4316870072803</v>
      </c>
      <c r="L34" s="33">
        <f t="shared" si="1"/>
        <v>6591.41247112145</v>
      </c>
      <c r="M34" s="33">
        <f t="shared" si="1"/>
        <v>37331005.36986143</v>
      </c>
      <c r="N34" s="33">
        <f t="shared" si="1"/>
        <v>15027129.208168406</v>
      </c>
      <c r="O34" s="33">
        <f t="shared" si="1"/>
        <v>3883032.689553317</v>
      </c>
      <c r="P34" s="33">
        <f t="shared" si="1"/>
        <v>883242.4622596868</v>
      </c>
      <c r="Q34" s="33">
        <f t="shared" si="1"/>
        <v>1665250.5424704487</v>
      </c>
      <c r="R34" s="33">
        <f t="shared" si="1"/>
        <v>1094151.4968309118</v>
      </c>
      <c r="S34" s="33">
        <f t="shared" si="1"/>
        <v>6185991.044516765</v>
      </c>
      <c r="T34" s="33">
        <f t="shared" si="1"/>
        <v>1266677.3126286417</v>
      </c>
      <c r="U34" s="33">
        <f t="shared" si="1"/>
        <v>3722.4316870072803</v>
      </c>
      <c r="V34" s="33">
        <f t="shared" si="1"/>
        <v>6591.41247112145</v>
      </c>
      <c r="W34" s="33"/>
      <c r="X34" s="33"/>
      <c r="Y34" s="33"/>
      <c r="Z34" s="33"/>
      <c r="AA34" s="33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 s="35"/>
    </row>
    <row r="35" spans="1:41" s="106" customFormat="1" ht="11.25">
      <c r="A35" s="96">
        <v>16</v>
      </c>
      <c r="B35" s="108" t="s">
        <v>106</v>
      </c>
      <c r="C35" s="117" t="s">
        <v>112</v>
      </c>
      <c r="D35" s="100" t="s">
        <v>97</v>
      </c>
      <c r="E35" s="96" t="s">
        <v>107</v>
      </c>
      <c r="F35" s="33">
        <f aca="true" t="shared" si="2" ref="F35:V35">(F29)</f>
        <v>165672304.0655287</v>
      </c>
      <c r="G35" s="33">
        <f t="shared" si="2"/>
        <v>121276457.36894372</v>
      </c>
      <c r="H35" s="33">
        <f t="shared" si="2"/>
        <v>26337253.713139527</v>
      </c>
      <c r="I35" s="33">
        <f t="shared" si="2"/>
        <v>2933968.7154085534</v>
      </c>
      <c r="J35" s="33">
        <f t="shared" si="2"/>
        <v>1914751.107630501</v>
      </c>
      <c r="K35" s="33">
        <f t="shared" si="2"/>
        <v>94616.49193468652</v>
      </c>
      <c r="L35" s="33">
        <f t="shared" si="2"/>
        <v>13115256.668471714</v>
      </c>
      <c r="M35" s="33">
        <f t="shared" si="2"/>
        <v>121276457.36894372</v>
      </c>
      <c r="N35" s="33">
        <f t="shared" si="2"/>
        <v>21640495.43090738</v>
      </c>
      <c r="O35" s="33">
        <f t="shared" si="2"/>
        <v>4696758.282232145</v>
      </c>
      <c r="P35" s="33">
        <f t="shared" si="2"/>
        <v>512694.5434552579</v>
      </c>
      <c r="Q35" s="33">
        <f t="shared" si="2"/>
        <v>2183455.172284809</v>
      </c>
      <c r="R35" s="33">
        <f t="shared" si="2"/>
        <v>237818.9996684866</v>
      </c>
      <c r="S35" s="33">
        <f t="shared" si="2"/>
        <v>1670692.5414703663</v>
      </c>
      <c r="T35" s="33">
        <f t="shared" si="2"/>
        <v>244058.56616013468</v>
      </c>
      <c r="U35" s="33">
        <f t="shared" si="2"/>
        <v>94616.49193468652</v>
      </c>
      <c r="V35" s="33">
        <f t="shared" si="2"/>
        <v>13115256.668471714</v>
      </c>
      <c r="W35" s="33"/>
      <c r="X35" s="33"/>
      <c r="Y35" s="33"/>
      <c r="Z35" s="33"/>
      <c r="AA35" s="33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 s="35"/>
    </row>
    <row r="36" spans="1:41" s="106" customFormat="1" ht="11.25">
      <c r="A36" s="96">
        <v>17</v>
      </c>
      <c r="B36" s="116" t="s">
        <v>109</v>
      </c>
      <c r="C36" s="117" t="s">
        <v>113</v>
      </c>
      <c r="D36" s="100" t="s">
        <v>97</v>
      </c>
      <c r="E36" s="96" t="s">
        <v>97</v>
      </c>
      <c r="F36" s="33">
        <f aca="true" t="shared" si="3" ref="F36:V36">(F33+F34+F35)</f>
        <v>308037918.693206</v>
      </c>
      <c r="G36" s="33">
        <f t="shared" si="3"/>
        <v>205362832.2839374</v>
      </c>
      <c r="H36" s="33">
        <f t="shared" si="3"/>
        <v>67135897.52634747</v>
      </c>
      <c r="I36" s="33">
        <f t="shared" si="3"/>
        <v>9065647.572611868</v>
      </c>
      <c r="J36" s="33">
        <f t="shared" si="3"/>
        <v>13243980.440005723</v>
      </c>
      <c r="K36" s="33">
        <f t="shared" si="3"/>
        <v>100291.28934894614</v>
      </c>
      <c r="L36" s="33">
        <f t="shared" si="3"/>
        <v>13129269.580954637</v>
      </c>
      <c r="M36" s="33">
        <f t="shared" si="3"/>
        <v>205362832.2839374</v>
      </c>
      <c r="N36" s="33">
        <f t="shared" si="3"/>
        <v>55190432.69960579</v>
      </c>
      <c r="O36" s="33">
        <f t="shared" si="3"/>
        <v>11945464.826741677</v>
      </c>
      <c r="P36" s="33">
        <f t="shared" si="3"/>
        <v>2259525.716645092</v>
      </c>
      <c r="Q36" s="33">
        <f t="shared" si="3"/>
        <v>4788701.349635398</v>
      </c>
      <c r="R36" s="33">
        <f t="shared" si="3"/>
        <v>2017420.5063313798</v>
      </c>
      <c r="S36" s="33">
        <f t="shared" si="3"/>
        <v>10917548.82526145</v>
      </c>
      <c r="T36" s="33">
        <f t="shared" si="3"/>
        <v>2326431.6147442744</v>
      </c>
      <c r="U36" s="33">
        <f t="shared" si="3"/>
        <v>100291.28934894614</v>
      </c>
      <c r="V36" s="33">
        <f t="shared" si="3"/>
        <v>13129269.580954637</v>
      </c>
      <c r="W36" s="33"/>
      <c r="X36" s="33"/>
      <c r="Y36" s="33"/>
      <c r="Z36" s="33"/>
      <c r="AA36" s="33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 s="35"/>
    </row>
    <row r="37" spans="1:41" s="106" customFormat="1" ht="11.25">
      <c r="A37" s="11"/>
      <c r="B37" s="84"/>
      <c r="C37" s="117"/>
      <c r="D37" s="80"/>
      <c r="E37" s="80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 s="35"/>
    </row>
    <row r="38" spans="1:41" s="106" customFormat="1" ht="11.25">
      <c r="A38" s="100">
        <v>18</v>
      </c>
      <c r="B38" s="84" t="s">
        <v>114</v>
      </c>
      <c r="C38" s="80" t="s">
        <v>115</v>
      </c>
      <c r="D38" s="80"/>
      <c r="E38" s="82" t="s">
        <v>86</v>
      </c>
      <c r="F38" s="126">
        <v>6962075.5</v>
      </c>
      <c r="G38" s="126">
        <f>M38</f>
        <v>4390126.863057732</v>
      </c>
      <c r="H38" s="126">
        <f>N38+O38</f>
        <v>1995196.4286580696</v>
      </c>
      <c r="I38" s="126">
        <f>P38+Q38+R38</f>
        <v>188547.80270821258</v>
      </c>
      <c r="J38" s="126">
        <f>S38+T38</f>
        <v>388042.00557365414</v>
      </c>
      <c r="K38" s="126">
        <f>U38</f>
        <v>162.4000023326378</v>
      </c>
      <c r="L38" s="126">
        <f>V38</f>
        <v>0</v>
      </c>
      <c r="M38" s="126">
        <v>4390126.863057732</v>
      </c>
      <c r="N38" s="126">
        <v>1689357.424265141</v>
      </c>
      <c r="O38" s="126">
        <v>305839.0043929286</v>
      </c>
      <c r="P38" s="126">
        <v>40956.300588277176</v>
      </c>
      <c r="Q38" s="126">
        <v>84207.10120951147</v>
      </c>
      <c r="R38" s="126">
        <v>63384.40091042393</v>
      </c>
      <c r="S38" s="126">
        <v>267897.2038479503</v>
      </c>
      <c r="T38" s="126">
        <v>120144.80172570382</v>
      </c>
      <c r="U38" s="126">
        <v>162.4000023326378</v>
      </c>
      <c r="V38" s="126">
        <v>0</v>
      </c>
      <c r="W38" s="33"/>
      <c r="X38" s="33"/>
      <c r="Y38" s="33"/>
      <c r="Z38" s="33"/>
      <c r="AA38" s="33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 s="35"/>
    </row>
    <row r="39" spans="1:41" s="106" customFormat="1" ht="11.25">
      <c r="A39" s="100">
        <v>19</v>
      </c>
      <c r="B39" s="84" t="s">
        <v>116</v>
      </c>
      <c r="C39" s="80" t="s">
        <v>117</v>
      </c>
      <c r="D39" s="80"/>
      <c r="E39" s="82" t="s">
        <v>95</v>
      </c>
      <c r="F39" s="33">
        <v>1022317997</v>
      </c>
      <c r="G39" s="33">
        <v>499094945.8408825</v>
      </c>
      <c r="H39" s="33">
        <v>243055278.6118787</v>
      </c>
      <c r="I39" s="33">
        <v>67385659.67785537</v>
      </c>
      <c r="J39" s="33">
        <v>212727430.4076023</v>
      </c>
      <c r="K39" s="33">
        <v>54682.46178107325</v>
      </c>
      <c r="L39" s="33">
        <v>0</v>
      </c>
      <c r="M39" s="33">
        <v>499094945.8408825</v>
      </c>
      <c r="N39" s="33">
        <v>193846018.6073247</v>
      </c>
      <c r="O39" s="33">
        <v>49209260.00455401</v>
      </c>
      <c r="P39" s="33">
        <v>14415122.214173177</v>
      </c>
      <c r="Q39" s="33">
        <v>22199972.774538618</v>
      </c>
      <c r="R39" s="33">
        <v>30770564.68914358</v>
      </c>
      <c r="S39" s="33">
        <v>174233222.8834245</v>
      </c>
      <c r="T39" s="33">
        <v>38494207.524177805</v>
      </c>
      <c r="U39" s="33">
        <v>54682.46178107325</v>
      </c>
      <c r="V39" s="33">
        <v>0</v>
      </c>
      <c r="W39" s="33"/>
      <c r="X39" s="33"/>
      <c r="Y39" s="33"/>
      <c r="Z39" s="33"/>
      <c r="AA39" s="33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 s="35"/>
    </row>
    <row r="40" spans="1:41" s="84" customFormat="1" ht="11.25">
      <c r="A40" s="100">
        <v>20</v>
      </c>
      <c r="B40" s="84" t="s">
        <v>118</v>
      </c>
      <c r="C40" s="80" t="s">
        <v>119</v>
      </c>
      <c r="D40" s="80"/>
      <c r="E40" s="82" t="s">
        <v>107</v>
      </c>
      <c r="F40" s="33">
        <v>7544172</v>
      </c>
      <c r="G40" s="33">
        <v>6945600</v>
      </c>
      <c r="H40" s="33">
        <v>589440</v>
      </c>
      <c r="I40" s="33">
        <v>7428</v>
      </c>
      <c r="J40" s="33">
        <v>1620</v>
      </c>
      <c r="K40" s="33">
        <v>84</v>
      </c>
      <c r="L40" s="33">
        <v>0</v>
      </c>
      <c r="M40" s="33">
        <v>6945600</v>
      </c>
      <c r="N40" s="33">
        <v>573336</v>
      </c>
      <c r="O40" s="33">
        <v>16104</v>
      </c>
      <c r="P40" s="33">
        <v>456</v>
      </c>
      <c r="Q40" s="33">
        <v>6816</v>
      </c>
      <c r="R40" s="33">
        <v>156</v>
      </c>
      <c r="S40" s="33">
        <v>1440</v>
      </c>
      <c r="T40" s="33">
        <v>180</v>
      </c>
      <c r="U40" s="33">
        <v>84</v>
      </c>
      <c r="V40" s="33">
        <v>0</v>
      </c>
      <c r="W40" s="33"/>
      <c r="X40" s="33"/>
      <c r="Y40" s="33"/>
      <c r="Z40" s="33"/>
      <c r="AA40" s="33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 s="35"/>
    </row>
    <row r="41" spans="1:41" s="109" customFormat="1" ht="22.5">
      <c r="A41" s="100">
        <v>21</v>
      </c>
      <c r="B41" s="84" t="s">
        <v>120</v>
      </c>
      <c r="C41" s="80" t="s">
        <v>85</v>
      </c>
      <c r="D41" s="80"/>
      <c r="E41" s="82" t="s">
        <v>86</v>
      </c>
      <c r="F41" s="33">
        <v>6574033.5</v>
      </c>
      <c r="G41" s="33">
        <v>4390126.866779807</v>
      </c>
      <c r="H41" s="33">
        <v>1995196.4303496545</v>
      </c>
      <c r="I41" s="33">
        <v>188547.8028680688</v>
      </c>
      <c r="J41" s="33">
        <v>0</v>
      </c>
      <c r="K41" s="33">
        <v>162.40000247032515</v>
      </c>
      <c r="L41" s="33">
        <v>0</v>
      </c>
      <c r="M41" s="33">
        <v>4390126.866779807</v>
      </c>
      <c r="N41" s="33">
        <v>1689357.4256974268</v>
      </c>
      <c r="O41" s="33">
        <v>305839.0046522277</v>
      </c>
      <c r="P41" s="33">
        <v>40956.3006230011</v>
      </c>
      <c r="Q41" s="33">
        <v>84207.10128090467</v>
      </c>
      <c r="R41" s="33">
        <v>63384.40096416305</v>
      </c>
      <c r="S41" s="33">
        <v>0</v>
      </c>
      <c r="T41" s="33">
        <v>0</v>
      </c>
      <c r="U41" s="33">
        <v>162.40000247032515</v>
      </c>
      <c r="V41" s="33">
        <v>0</v>
      </c>
      <c r="W41" s="33"/>
      <c r="X41" s="33"/>
      <c r="Y41" s="33"/>
      <c r="Z41" s="33"/>
      <c r="AA41" s="33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 s="35"/>
    </row>
    <row r="42" spans="1:41" s="84" customFormat="1" ht="11.25">
      <c r="A42" s="11"/>
      <c r="C42" s="80"/>
      <c r="D42" s="80"/>
      <c r="E42" s="80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 s="35"/>
    </row>
    <row r="43" spans="1:41" s="84" customFormat="1" ht="11.25">
      <c r="A43" s="11"/>
      <c r="B43" s="84" t="s">
        <v>121</v>
      </c>
      <c r="C43" s="80"/>
      <c r="D43" s="80"/>
      <c r="E43" s="80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 s="35"/>
    </row>
    <row r="44" spans="1:41" s="84" customFormat="1" ht="11.25">
      <c r="A44" s="11"/>
      <c r="C44" s="80"/>
      <c r="D44" s="80"/>
      <c r="E44" s="80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 s="35"/>
    </row>
    <row r="45" spans="1:41" s="84" customFormat="1" ht="11.25">
      <c r="A45" s="96"/>
      <c r="B45" s="105" t="s">
        <v>90</v>
      </c>
      <c r="C45" s="96"/>
      <c r="D45" s="96"/>
      <c r="E45" s="96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 s="35"/>
    </row>
    <row r="46" spans="1:41" s="106" customFormat="1" ht="11.25">
      <c r="A46" s="100">
        <v>22</v>
      </c>
      <c r="B46" s="107" t="s">
        <v>91</v>
      </c>
      <c r="C46" s="117" t="s">
        <v>122</v>
      </c>
      <c r="D46" s="100" t="s">
        <v>97</v>
      </c>
      <c r="E46" s="96" t="s">
        <v>97</v>
      </c>
      <c r="F46" s="127">
        <f aca="true" t="shared" si="4" ref="F46:U46">(F12/F38)</f>
        <v>0.17696981227142652</v>
      </c>
      <c r="G46" s="127">
        <f t="shared" si="4"/>
        <v>0.18536364024062257</v>
      </c>
      <c r="H46" s="127">
        <f t="shared" si="4"/>
        <v>0.19243453101140012</v>
      </c>
      <c r="I46" s="127">
        <f t="shared" si="4"/>
        <v>0.1782542556302218</v>
      </c>
      <c r="J46" s="127">
        <f t="shared" si="4"/>
        <v>0.0011185048438577647</v>
      </c>
      <c r="K46" s="127">
        <f t="shared" si="4"/>
        <v>0.272071146538912</v>
      </c>
      <c r="L46" s="127" t="e">
        <f t="shared" si="4"/>
        <v>#DIV/0!</v>
      </c>
      <c r="M46" s="127">
        <f t="shared" si="4"/>
        <v>0.18536364024062257</v>
      </c>
      <c r="N46" s="127">
        <f t="shared" si="4"/>
        <v>0.19175519118345452</v>
      </c>
      <c r="O46" s="127">
        <f t="shared" si="4"/>
        <v>0.19618698823711242</v>
      </c>
      <c r="P46" s="127">
        <f t="shared" si="4"/>
        <v>0.17967071828082914</v>
      </c>
      <c r="Q46" s="127">
        <f t="shared" si="4"/>
        <v>0.18641777958505948</v>
      </c>
      <c r="R46" s="127">
        <f t="shared" si="4"/>
        <v>0.1664936371298577</v>
      </c>
      <c r="S46" s="127">
        <f t="shared" si="4"/>
        <v>0.0013467942630638078</v>
      </c>
      <c r="T46" s="127">
        <f t="shared" si="4"/>
        <v>0.000609468279687487</v>
      </c>
      <c r="U46" s="127">
        <f t="shared" si="4"/>
        <v>0.272071146538912</v>
      </c>
      <c r="V46" s="127">
        <v>0</v>
      </c>
      <c r="W46" s="33"/>
      <c r="X46" s="33"/>
      <c r="Y46" s="33"/>
      <c r="Z46" s="33"/>
      <c r="AA46" s="33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 s="35"/>
    </row>
    <row r="47" spans="1:41" s="84" customFormat="1" ht="11.25">
      <c r="A47" s="96">
        <v>23</v>
      </c>
      <c r="B47" s="108" t="s">
        <v>94</v>
      </c>
      <c r="C47" s="117" t="s">
        <v>123</v>
      </c>
      <c r="D47" s="100" t="s">
        <v>97</v>
      </c>
      <c r="E47" s="96" t="s">
        <v>97</v>
      </c>
      <c r="F47" s="127">
        <f aca="true" t="shared" si="5" ref="F47:U47">(F13/F39)</f>
        <v>0.001189808943876962</v>
      </c>
      <c r="G47" s="127">
        <f t="shared" si="5"/>
        <v>0.001442614938101491</v>
      </c>
      <c r="H47" s="127">
        <f t="shared" si="5"/>
        <v>0.0014771754395833103</v>
      </c>
      <c r="I47" s="127">
        <f t="shared" si="5"/>
        <v>0.0012595802056618534</v>
      </c>
      <c r="J47" s="127">
        <f t="shared" si="5"/>
        <v>0.00024335649091194883</v>
      </c>
      <c r="K47" s="127">
        <f t="shared" si="5"/>
        <v>0.0018151987319677016</v>
      </c>
      <c r="L47" s="127" t="e">
        <f t="shared" si="5"/>
        <v>#DIV/0!</v>
      </c>
      <c r="M47" s="127">
        <f t="shared" si="5"/>
        <v>0.001442614938101491</v>
      </c>
      <c r="N47" s="127">
        <f t="shared" si="5"/>
        <v>0.0014784263198370019</v>
      </c>
      <c r="O47" s="127">
        <f t="shared" si="5"/>
        <v>0.0014722479491697136</v>
      </c>
      <c r="P47" s="127">
        <f t="shared" si="5"/>
        <v>0.0012882495570670318</v>
      </c>
      <c r="Q47" s="127">
        <f t="shared" si="5"/>
        <v>0.0013572203746865712</v>
      </c>
      <c r="R47" s="127">
        <f t="shared" si="5"/>
        <v>0.0011757051996478301</v>
      </c>
      <c r="S47" s="127">
        <f t="shared" si="5"/>
        <v>0.00025004421233291166</v>
      </c>
      <c r="T47" s="127">
        <f t="shared" si="5"/>
        <v>0.0002130863975170139</v>
      </c>
      <c r="U47" s="127">
        <f t="shared" si="5"/>
        <v>0.0018151987319677016</v>
      </c>
      <c r="V47" s="127">
        <v>0</v>
      </c>
      <c r="W47" s="33"/>
      <c r="X47" s="33"/>
      <c r="Y47" s="33"/>
      <c r="Z47" s="33"/>
      <c r="AA47" s="33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 s="35"/>
    </row>
    <row r="48" spans="1:41" s="84" customFormat="1" ht="11.25">
      <c r="A48" s="100"/>
      <c r="B48" s="112" t="s">
        <v>98</v>
      </c>
      <c r="C48" s="100"/>
      <c r="D48" s="100"/>
      <c r="E48" s="96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33"/>
      <c r="X48" s="33"/>
      <c r="Y48" s="33"/>
      <c r="Z48" s="33"/>
      <c r="AA48" s="33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 s="35"/>
    </row>
    <row r="49" spans="1:41" s="84" customFormat="1" ht="11.25">
      <c r="A49" s="100">
        <v>24</v>
      </c>
      <c r="B49" s="107" t="s">
        <v>91</v>
      </c>
      <c r="C49" s="117" t="s">
        <v>124</v>
      </c>
      <c r="D49" s="100" t="s">
        <v>97</v>
      </c>
      <c r="E49" s="96" t="s">
        <v>97</v>
      </c>
      <c r="F49" s="127">
        <f aca="true" t="shared" si="6" ref="F49:R49">(F17/F41)</f>
        <v>0.40150601477616055</v>
      </c>
      <c r="G49" s="127">
        <f t="shared" si="6"/>
        <v>0.41978645539595594</v>
      </c>
      <c r="H49" s="127">
        <f t="shared" si="6"/>
        <v>0.33021592884723056</v>
      </c>
      <c r="I49" s="127">
        <f t="shared" si="6"/>
        <v>0.7231184863111696</v>
      </c>
      <c r="J49" s="127" t="e">
        <f t="shared" si="6"/>
        <v>#DIV/0!</v>
      </c>
      <c r="K49" s="127">
        <f t="shared" si="6"/>
        <v>0.5941857750545717</v>
      </c>
      <c r="L49" s="127" t="e">
        <f t="shared" si="6"/>
        <v>#DIV/0!</v>
      </c>
      <c r="M49" s="127">
        <f t="shared" si="6"/>
        <v>0.41978645539595594</v>
      </c>
      <c r="N49" s="127">
        <f t="shared" si="6"/>
        <v>0.3612341490238781</v>
      </c>
      <c r="O49" s="127">
        <f t="shared" si="6"/>
        <v>0.15888114227570468</v>
      </c>
      <c r="P49" s="127">
        <f t="shared" si="6"/>
        <v>0.6712576976001131</v>
      </c>
      <c r="Q49" s="127">
        <f t="shared" si="6"/>
        <v>0.8468157873285326</v>
      </c>
      <c r="R49" s="127">
        <f t="shared" si="6"/>
        <v>0.592295050642258</v>
      </c>
      <c r="S49" s="127">
        <v>0</v>
      </c>
      <c r="T49" s="127">
        <v>0</v>
      </c>
      <c r="U49" s="127">
        <f>(U17/U41)</f>
        <v>0.5941857750545717</v>
      </c>
      <c r="V49" s="127">
        <v>0</v>
      </c>
      <c r="W49" s="33"/>
      <c r="X49" s="33"/>
      <c r="Y49" s="33"/>
      <c r="Z49" s="33"/>
      <c r="AA49" s="33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 s="35"/>
    </row>
    <row r="50" spans="1:41" s="84" customFormat="1" ht="11.25">
      <c r="A50" s="96">
        <v>25</v>
      </c>
      <c r="B50" s="108" t="s">
        <v>94</v>
      </c>
      <c r="C50" s="117" t="s">
        <v>125</v>
      </c>
      <c r="D50" s="100" t="s">
        <v>97</v>
      </c>
      <c r="E50" s="96" t="s">
        <v>97</v>
      </c>
      <c r="F50" s="127">
        <f aca="true" t="shared" si="7" ref="F50:U50">(F18/F39)</f>
        <v>0.0011416141403354813</v>
      </c>
      <c r="G50" s="127">
        <f t="shared" si="7"/>
        <v>0.001292811423687077</v>
      </c>
      <c r="H50" s="127">
        <f t="shared" si="7"/>
        <v>0.0011746075431920615</v>
      </c>
      <c r="I50" s="127">
        <f t="shared" si="7"/>
        <v>0.001002410406230894</v>
      </c>
      <c r="J50" s="127">
        <f t="shared" si="7"/>
        <v>0.0007927877484104191</v>
      </c>
      <c r="K50" s="127">
        <f t="shared" si="7"/>
        <v>0.0008741365896248754</v>
      </c>
      <c r="L50" s="127" t="e">
        <f t="shared" si="7"/>
        <v>#DIV/0!</v>
      </c>
      <c r="M50" s="127">
        <f t="shared" si="7"/>
        <v>0.001292811423687077</v>
      </c>
      <c r="N50" s="127">
        <f t="shared" si="7"/>
        <v>0.0012381879720598653</v>
      </c>
      <c r="O50" s="127">
        <f t="shared" si="7"/>
        <v>0.0009241503528943523</v>
      </c>
      <c r="P50" s="127">
        <f t="shared" si="7"/>
        <v>0.0009976965467084333</v>
      </c>
      <c r="Q50" s="127">
        <f t="shared" si="7"/>
        <v>0.0012245026812229736</v>
      </c>
      <c r="R50" s="127">
        <f t="shared" si="7"/>
        <v>0.0008443862800484328</v>
      </c>
      <c r="S50" s="127">
        <f t="shared" si="7"/>
        <v>0.0008121142009795597</v>
      </c>
      <c r="T50" s="127">
        <f t="shared" si="7"/>
        <v>0.0007053119868712315</v>
      </c>
      <c r="U50" s="127">
        <f t="shared" si="7"/>
        <v>0.0008741365896248754</v>
      </c>
      <c r="V50" s="127">
        <v>0</v>
      </c>
      <c r="W50" s="33"/>
      <c r="X50" s="33"/>
      <c r="Y50" s="33"/>
      <c r="Z50" s="33"/>
      <c r="AA50" s="33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 s="35"/>
    </row>
    <row r="51" spans="1:41" s="84" customFormat="1" ht="11.25">
      <c r="A51" s="100"/>
      <c r="B51" s="101" t="s">
        <v>101</v>
      </c>
      <c r="C51" s="100"/>
      <c r="D51" s="100"/>
      <c r="E51" s="96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33"/>
      <c r="X51" s="33"/>
      <c r="Y51" s="33"/>
      <c r="Z51" s="33"/>
      <c r="AA51" s="33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 s="35"/>
    </row>
    <row r="52" spans="1:41" s="84" customFormat="1" ht="11.25">
      <c r="A52" s="100">
        <v>26</v>
      </c>
      <c r="B52" s="107" t="s">
        <v>91</v>
      </c>
      <c r="C52" s="117" t="s">
        <v>126</v>
      </c>
      <c r="D52" s="100" t="s">
        <v>97</v>
      </c>
      <c r="E52" s="96" t="s">
        <v>97</v>
      </c>
      <c r="F52" s="127">
        <f aca="true" t="shared" si="8" ref="F52:U52">(F22/F38)</f>
        <v>1.1170226393655243</v>
      </c>
      <c r="G52" s="127">
        <f t="shared" si="8"/>
        <v>1.1012168546751513</v>
      </c>
      <c r="H52" s="127">
        <f t="shared" si="8"/>
        <v>1.1468635123936266</v>
      </c>
      <c r="I52" s="127">
        <f t="shared" si="8"/>
        <v>1.0697733528370685</v>
      </c>
      <c r="J52" s="127">
        <f t="shared" si="8"/>
        <v>1.1647274530946339</v>
      </c>
      <c r="K52" s="127">
        <f t="shared" si="8"/>
        <v>1.0201465525261866</v>
      </c>
      <c r="L52" s="127" t="e">
        <f t="shared" si="8"/>
        <v>#DIV/0!</v>
      </c>
      <c r="M52" s="127">
        <f t="shared" si="8"/>
        <v>1.1012168546751513</v>
      </c>
      <c r="N52" s="127">
        <f t="shared" si="8"/>
        <v>1.1428455437663958</v>
      </c>
      <c r="O52" s="127">
        <f t="shared" si="8"/>
        <v>1.1690574936497116</v>
      </c>
      <c r="P52" s="127">
        <f t="shared" si="8"/>
        <v>1.076114320120959</v>
      </c>
      <c r="Q52" s="127">
        <f t="shared" si="8"/>
        <v>1.1121412491414928</v>
      </c>
      <c r="R52" s="127">
        <f t="shared" si="8"/>
        <v>1.0093897215450556</v>
      </c>
      <c r="S52" s="127">
        <f t="shared" si="8"/>
        <v>1.2104147077366627</v>
      </c>
      <c r="T52" s="127">
        <f t="shared" si="8"/>
        <v>1.0628546496583924</v>
      </c>
      <c r="U52" s="127">
        <f t="shared" si="8"/>
        <v>1.0201465525261866</v>
      </c>
      <c r="V52" s="127">
        <v>0</v>
      </c>
      <c r="W52" s="33"/>
      <c r="X52" s="33"/>
      <c r="Y52" s="33"/>
      <c r="Z52" s="33"/>
      <c r="AA52" s="33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 s="35"/>
    </row>
    <row r="53" spans="1:41" s="106" customFormat="1" ht="11.25">
      <c r="A53" s="96">
        <v>27</v>
      </c>
      <c r="B53" s="108" t="s">
        <v>94</v>
      </c>
      <c r="C53" s="117" t="s">
        <v>127</v>
      </c>
      <c r="D53" s="100" t="s">
        <v>97</v>
      </c>
      <c r="E53" s="96" t="s">
        <v>97</v>
      </c>
      <c r="F53" s="127">
        <f aca="true" t="shared" si="9" ref="F53:U53">(F23/F39)</f>
        <v>0.0052689020638430305</v>
      </c>
      <c r="G53" s="127">
        <f t="shared" si="9"/>
        <v>0.005152087260022408</v>
      </c>
      <c r="H53" s="127">
        <f t="shared" si="9"/>
        <v>0.0053701919017342305</v>
      </c>
      <c r="I53" s="127">
        <f t="shared" si="9"/>
        <v>0.004937570648947006</v>
      </c>
      <c r="J53" s="127">
        <f t="shared" si="9"/>
        <v>0.005531576061223819</v>
      </c>
      <c r="K53" s="127">
        <f t="shared" si="9"/>
        <v>0.004435991678972549</v>
      </c>
      <c r="L53" s="127" t="e">
        <f t="shared" si="9"/>
        <v>#DIV/0!</v>
      </c>
      <c r="M53" s="127">
        <f t="shared" si="9"/>
        <v>0.005152087260022408</v>
      </c>
      <c r="N53" s="127">
        <f t="shared" si="9"/>
        <v>0.005345853716352823</v>
      </c>
      <c r="O53" s="127">
        <f t="shared" si="9"/>
        <v>0.0054660653275056415</v>
      </c>
      <c r="P53" s="127">
        <f t="shared" si="9"/>
        <v>0.005023652876027971</v>
      </c>
      <c r="Q53" s="127">
        <f t="shared" si="9"/>
        <v>0.005194225799192277</v>
      </c>
      <c r="R53" s="127">
        <f t="shared" si="9"/>
        <v>0.004712075171635259</v>
      </c>
      <c r="S53" s="127">
        <f t="shared" si="9"/>
        <v>0.00565652182713433</v>
      </c>
      <c r="T53" s="127">
        <f t="shared" si="9"/>
        <v>0.004966044131087242</v>
      </c>
      <c r="U53" s="127">
        <f t="shared" si="9"/>
        <v>0.004435991678972549</v>
      </c>
      <c r="V53" s="127">
        <v>0</v>
      </c>
      <c r="W53" s="33"/>
      <c r="X53" s="33"/>
      <c r="Y53" s="33"/>
      <c r="Z53" s="33"/>
      <c r="AA53" s="3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 s="35"/>
    </row>
    <row r="54" spans="1:41" s="106" customFormat="1" ht="11.25">
      <c r="A54" s="96"/>
      <c r="B54" s="114" t="s">
        <v>104</v>
      </c>
      <c r="C54" s="100"/>
      <c r="D54" s="100"/>
      <c r="E54" s="96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33"/>
      <c r="X54" s="33"/>
      <c r="Y54" s="33"/>
      <c r="Z54" s="33"/>
      <c r="AA54" s="33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 s="35"/>
    </row>
    <row r="55" spans="1:41" s="106" customFormat="1" ht="11.25">
      <c r="A55" s="100">
        <v>28</v>
      </c>
      <c r="B55" s="107" t="s">
        <v>91</v>
      </c>
      <c r="C55" s="117" t="s">
        <v>128</v>
      </c>
      <c r="D55" s="100" t="s">
        <v>97</v>
      </c>
      <c r="E55" s="96" t="s">
        <v>97</v>
      </c>
      <c r="F55" s="127">
        <f aca="true" t="shared" si="10" ref="F55:U55">(F27/F38)</f>
        <v>9.1022330224533</v>
      </c>
      <c r="G55" s="127">
        <f t="shared" si="10"/>
        <v>8.943751144682127</v>
      </c>
      <c r="H55" s="127">
        <f t="shared" si="10"/>
        <v>9.301075990987304</v>
      </c>
      <c r="I55" s="127">
        <f t="shared" si="10"/>
        <v>11.229932463419233</v>
      </c>
      <c r="J55" s="127">
        <f t="shared" si="10"/>
        <v>8.822136564533373</v>
      </c>
      <c r="K55" s="127">
        <f t="shared" si="10"/>
        <v>10.135552801296955</v>
      </c>
      <c r="L55" s="127" t="e">
        <f t="shared" si="10"/>
        <v>#DIV/0!</v>
      </c>
      <c r="M55" s="127">
        <f t="shared" si="10"/>
        <v>8.943751144682127</v>
      </c>
      <c r="N55" s="127">
        <f t="shared" si="10"/>
        <v>9.268575485294285</v>
      </c>
      <c r="O55" s="127">
        <f t="shared" si="10"/>
        <v>9.480598451485282</v>
      </c>
      <c r="P55" s="127">
        <f t="shared" si="10"/>
        <v>19.158570429802953</v>
      </c>
      <c r="Q55" s="127">
        <f t="shared" si="10"/>
        <v>9.017527377679473</v>
      </c>
      <c r="R55" s="127">
        <f t="shared" si="10"/>
        <v>9.045996686679134</v>
      </c>
      <c r="S55" s="127">
        <f t="shared" si="10"/>
        <v>10.21126444536723</v>
      </c>
      <c r="T55" s="127">
        <f t="shared" si="10"/>
        <v>5.72467858285357</v>
      </c>
      <c r="U55" s="127">
        <f t="shared" si="10"/>
        <v>10.135552801296955</v>
      </c>
      <c r="V55" s="127">
        <v>0</v>
      </c>
      <c r="W55" s="33"/>
      <c r="X55" s="33"/>
      <c r="Y55" s="33"/>
      <c r="Z55" s="33"/>
      <c r="AA55" s="33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 s="35"/>
    </row>
    <row r="56" spans="1:41" s="106" customFormat="1" ht="11.25">
      <c r="A56" s="96">
        <v>29</v>
      </c>
      <c r="B56" s="108" t="s">
        <v>94</v>
      </c>
      <c r="C56" s="117" t="s">
        <v>129</v>
      </c>
      <c r="D56" s="100" t="s">
        <v>97</v>
      </c>
      <c r="E56" s="96" t="s">
        <v>97</v>
      </c>
      <c r="F56" s="127">
        <f aca="true" t="shared" si="11" ref="F56:U56">(F28/F39)</f>
        <v>0.058276235929884485</v>
      </c>
      <c r="G56" s="127">
        <f t="shared" si="11"/>
        <v>0.066909888517707</v>
      </c>
      <c r="H56" s="127">
        <f t="shared" si="11"/>
        <v>0.06977992271557626</v>
      </c>
      <c r="I56" s="127">
        <f t="shared" si="11"/>
        <v>0.046857110722117956</v>
      </c>
      <c r="J56" s="127">
        <f t="shared" si="11"/>
        <v>0.028466164811803987</v>
      </c>
      <c r="K56" s="127">
        <f t="shared" si="11"/>
        <v>0.06094826672150267</v>
      </c>
      <c r="L56" s="127" t="e">
        <f t="shared" si="11"/>
        <v>#DIV/0!</v>
      </c>
      <c r="M56" s="127">
        <f t="shared" si="11"/>
        <v>0.066909888517707</v>
      </c>
      <c r="N56" s="127">
        <f t="shared" si="11"/>
        <v>0.06945849072038417</v>
      </c>
      <c r="O56" s="127">
        <f t="shared" si="11"/>
        <v>0.07104611352021808</v>
      </c>
      <c r="P56" s="127">
        <f t="shared" si="11"/>
        <v>0.05396233816626313</v>
      </c>
      <c r="Q56" s="127">
        <f t="shared" si="11"/>
        <v>0.0672354288336286</v>
      </c>
      <c r="R56" s="127">
        <f t="shared" si="11"/>
        <v>0.028826215454569464</v>
      </c>
      <c r="S56" s="127">
        <f t="shared" si="11"/>
        <v>0.0287854041249998</v>
      </c>
      <c r="T56" s="127">
        <f t="shared" si="11"/>
        <v>0.02702121768893462</v>
      </c>
      <c r="U56" s="127">
        <f t="shared" si="11"/>
        <v>0.06094826672150267</v>
      </c>
      <c r="V56" s="127">
        <v>0</v>
      </c>
      <c r="W56" s="33"/>
      <c r="X56" s="33"/>
      <c r="Y56" s="33"/>
      <c r="Z56" s="33"/>
      <c r="AA56" s="33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 s="35"/>
    </row>
    <row r="57" spans="1:41" s="106" customFormat="1" ht="11.25">
      <c r="A57" s="96">
        <v>30</v>
      </c>
      <c r="B57" s="108" t="s">
        <v>106</v>
      </c>
      <c r="C57" s="117" t="s">
        <v>130</v>
      </c>
      <c r="D57" s="100" t="s">
        <v>97</v>
      </c>
      <c r="E57" s="96" t="s">
        <v>97</v>
      </c>
      <c r="F57" s="127">
        <f aca="true" t="shared" si="12" ref="F57:U57">(F29/F40)</f>
        <v>21.960303140693068</v>
      </c>
      <c r="G57" s="127">
        <f t="shared" si="12"/>
        <v>17.460904366641287</v>
      </c>
      <c r="H57" s="127">
        <f t="shared" si="12"/>
        <v>44.681822938958206</v>
      </c>
      <c r="I57" s="127">
        <f t="shared" si="12"/>
        <v>394.9877107442856</v>
      </c>
      <c r="J57" s="127">
        <f t="shared" si="12"/>
        <v>1181.945128166976</v>
      </c>
      <c r="K57" s="127">
        <f t="shared" si="12"/>
        <v>1126.3868087462681</v>
      </c>
      <c r="L57" s="127" t="e">
        <f t="shared" si="12"/>
        <v>#DIV/0!</v>
      </c>
      <c r="M57" s="127">
        <f t="shared" si="12"/>
        <v>17.460904366641287</v>
      </c>
      <c r="N57" s="127">
        <f t="shared" si="12"/>
        <v>37.74487461263095</v>
      </c>
      <c r="O57" s="127">
        <f t="shared" si="12"/>
        <v>291.651656869855</v>
      </c>
      <c r="P57" s="127">
        <f t="shared" si="12"/>
        <v>1124.3301391562673</v>
      </c>
      <c r="Q57" s="127">
        <f t="shared" si="12"/>
        <v>320.34260156760695</v>
      </c>
      <c r="R57" s="127">
        <f t="shared" si="12"/>
        <v>1524.4807671056833</v>
      </c>
      <c r="S57" s="127">
        <f t="shared" si="12"/>
        <v>1160.2031537988655</v>
      </c>
      <c r="T57" s="127">
        <f t="shared" si="12"/>
        <v>1355.8809231118594</v>
      </c>
      <c r="U57" s="127">
        <f t="shared" si="12"/>
        <v>1126.3868087462681</v>
      </c>
      <c r="V57" s="127">
        <v>0</v>
      </c>
      <c r="W57" s="33"/>
      <c r="X57" s="33"/>
      <c r="Y57" s="33"/>
      <c r="Z57" s="33"/>
      <c r="AA57" s="33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 s="35"/>
    </row>
    <row r="58" spans="1:41" s="106" customFormat="1" ht="11.25">
      <c r="A58" s="11"/>
      <c r="B58" s="84"/>
      <c r="C58" s="80"/>
      <c r="D58" s="80"/>
      <c r="E58" s="80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33"/>
      <c r="X58" s="33"/>
      <c r="Y58" s="33"/>
      <c r="Z58" s="33"/>
      <c r="AA58" s="33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 s="35"/>
    </row>
    <row r="59" spans="1:41" s="106" customFormat="1" ht="11.25">
      <c r="A59" s="96"/>
      <c r="B59" s="114" t="s">
        <v>131</v>
      </c>
      <c r="C59" s="100"/>
      <c r="D59" s="100"/>
      <c r="E59" s="96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33"/>
      <c r="X59" s="33"/>
      <c r="Y59" s="33"/>
      <c r="Z59" s="33"/>
      <c r="AA59" s="33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 s="35"/>
    </row>
    <row r="60" spans="1:41" s="106" customFormat="1" ht="11.25">
      <c r="A60" s="100">
        <v>31</v>
      </c>
      <c r="B60" s="107" t="s">
        <v>91</v>
      </c>
      <c r="C60" s="117" t="s">
        <v>132</v>
      </c>
      <c r="D60" s="100" t="s">
        <v>97</v>
      </c>
      <c r="E60" s="96" t="s">
        <v>97</v>
      </c>
      <c r="F60" s="127">
        <f aca="true" t="shared" si="13" ref="F60:V60">(F46+F49+F52+F55)</f>
        <v>10.797731488866411</v>
      </c>
      <c r="G60" s="127">
        <f t="shared" si="13"/>
        <v>10.650118094993857</v>
      </c>
      <c r="H60" s="127">
        <f t="shared" si="13"/>
        <v>10.970589963239561</v>
      </c>
      <c r="I60" s="127">
        <f t="shared" si="13"/>
        <v>13.201078558197693</v>
      </c>
      <c r="J60" s="127" t="e">
        <f t="shared" si="13"/>
        <v>#DIV/0!</v>
      </c>
      <c r="K60" s="127">
        <f t="shared" si="13"/>
        <v>12.021956275416624</v>
      </c>
      <c r="L60" s="127" t="e">
        <f t="shared" si="13"/>
        <v>#DIV/0!</v>
      </c>
      <c r="M60" s="127">
        <f t="shared" si="13"/>
        <v>10.650118094993857</v>
      </c>
      <c r="N60" s="127">
        <f t="shared" si="13"/>
        <v>10.964410369268013</v>
      </c>
      <c r="O60" s="127">
        <f t="shared" si="13"/>
        <v>11.004724075647811</v>
      </c>
      <c r="P60" s="127">
        <f t="shared" si="13"/>
        <v>21.085613165804855</v>
      </c>
      <c r="Q60" s="127">
        <f t="shared" si="13"/>
        <v>11.162902193734558</v>
      </c>
      <c r="R60" s="127">
        <f t="shared" si="13"/>
        <v>10.814175095996305</v>
      </c>
      <c r="S60" s="127">
        <f t="shared" si="13"/>
        <v>11.423025947366956</v>
      </c>
      <c r="T60" s="127">
        <f t="shared" si="13"/>
        <v>6.788142700791649</v>
      </c>
      <c r="U60" s="127">
        <f t="shared" si="13"/>
        <v>12.021956275416624</v>
      </c>
      <c r="V60" s="127">
        <f t="shared" si="13"/>
        <v>0</v>
      </c>
      <c r="W60" s="33"/>
      <c r="X60" s="33"/>
      <c r="Y60" s="33"/>
      <c r="Z60" s="33"/>
      <c r="AA60" s="33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 s="35"/>
    </row>
    <row r="61" spans="1:41" s="106" customFormat="1" ht="11.25">
      <c r="A61" s="96">
        <v>32</v>
      </c>
      <c r="B61" s="108" t="s">
        <v>94</v>
      </c>
      <c r="C61" s="117" t="s">
        <v>133</v>
      </c>
      <c r="D61" s="100" t="s">
        <v>97</v>
      </c>
      <c r="E61" s="96" t="s">
        <v>97</v>
      </c>
      <c r="F61" s="127">
        <f aca="true" t="shared" si="14" ref="F61:V61">(F47+F50+F53+F56)</f>
        <v>0.06587656107793996</v>
      </c>
      <c r="G61" s="127">
        <f t="shared" si="14"/>
        <v>0.07479740213951798</v>
      </c>
      <c r="H61" s="127">
        <f t="shared" si="14"/>
        <v>0.07780189760008586</v>
      </c>
      <c r="I61" s="127">
        <f t="shared" si="14"/>
        <v>0.05405667198295771</v>
      </c>
      <c r="J61" s="127">
        <f t="shared" si="14"/>
        <v>0.03503388511235017</v>
      </c>
      <c r="K61" s="127">
        <f t="shared" si="14"/>
        <v>0.0680735937220678</v>
      </c>
      <c r="L61" s="127" t="e">
        <f t="shared" si="14"/>
        <v>#DIV/0!</v>
      </c>
      <c r="M61" s="127">
        <f t="shared" si="14"/>
        <v>0.07479740213951798</v>
      </c>
      <c r="N61" s="127">
        <f t="shared" si="14"/>
        <v>0.07752095872863385</v>
      </c>
      <c r="O61" s="127">
        <f t="shared" si="14"/>
        <v>0.07890857714978779</v>
      </c>
      <c r="P61" s="127">
        <f t="shared" si="14"/>
        <v>0.06127193714606656</v>
      </c>
      <c r="Q61" s="127">
        <f t="shared" si="14"/>
        <v>0.07501137768873042</v>
      </c>
      <c r="R61" s="127">
        <f t="shared" si="14"/>
        <v>0.03555838210590099</v>
      </c>
      <c r="S61" s="127">
        <f t="shared" si="14"/>
        <v>0.0355040843654466</v>
      </c>
      <c r="T61" s="127">
        <f t="shared" si="14"/>
        <v>0.03290566020441011</v>
      </c>
      <c r="U61" s="127">
        <f t="shared" si="14"/>
        <v>0.0680735937220678</v>
      </c>
      <c r="V61" s="127">
        <f t="shared" si="14"/>
        <v>0</v>
      </c>
      <c r="W61" s="33"/>
      <c r="X61" s="33"/>
      <c r="Y61" s="33"/>
      <c r="Z61" s="33"/>
      <c r="AA61" s="33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 s="35"/>
    </row>
    <row r="62" spans="1:41" s="106" customFormat="1" ht="11.25">
      <c r="A62" s="96">
        <v>33</v>
      </c>
      <c r="B62" s="108" t="s">
        <v>106</v>
      </c>
      <c r="C62" s="117" t="s">
        <v>134</v>
      </c>
      <c r="D62" s="100" t="s">
        <v>97</v>
      </c>
      <c r="E62" s="96" t="s">
        <v>97</v>
      </c>
      <c r="F62" s="127">
        <f aca="true" t="shared" si="15" ref="F62:V62">(F57)</f>
        <v>21.960303140693068</v>
      </c>
      <c r="G62" s="127">
        <f t="shared" si="15"/>
        <v>17.460904366641287</v>
      </c>
      <c r="H62" s="127">
        <f t="shared" si="15"/>
        <v>44.681822938958206</v>
      </c>
      <c r="I62" s="127">
        <f t="shared" si="15"/>
        <v>394.9877107442856</v>
      </c>
      <c r="J62" s="127">
        <f t="shared" si="15"/>
        <v>1181.945128166976</v>
      </c>
      <c r="K62" s="127">
        <f t="shared" si="15"/>
        <v>1126.3868087462681</v>
      </c>
      <c r="L62" s="127" t="e">
        <f t="shared" si="15"/>
        <v>#DIV/0!</v>
      </c>
      <c r="M62" s="127">
        <f t="shared" si="15"/>
        <v>17.460904366641287</v>
      </c>
      <c r="N62" s="127">
        <f t="shared" si="15"/>
        <v>37.74487461263095</v>
      </c>
      <c r="O62" s="127">
        <f t="shared" si="15"/>
        <v>291.651656869855</v>
      </c>
      <c r="P62" s="127">
        <f t="shared" si="15"/>
        <v>1124.3301391562673</v>
      </c>
      <c r="Q62" s="127">
        <f t="shared" si="15"/>
        <v>320.34260156760695</v>
      </c>
      <c r="R62" s="127">
        <f t="shared" si="15"/>
        <v>1524.4807671056833</v>
      </c>
      <c r="S62" s="127">
        <f t="shared" si="15"/>
        <v>1160.2031537988655</v>
      </c>
      <c r="T62" s="127">
        <f t="shared" si="15"/>
        <v>1355.8809231118594</v>
      </c>
      <c r="U62" s="127">
        <f t="shared" si="15"/>
        <v>1126.3868087462681</v>
      </c>
      <c r="V62" s="127">
        <f t="shared" si="15"/>
        <v>0</v>
      </c>
      <c r="W62" s="33"/>
      <c r="X62" s="33"/>
      <c r="Y62" s="33"/>
      <c r="Z62" s="33"/>
      <c r="AA62" s="33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 s="35"/>
    </row>
    <row r="63" spans="6:22" ht="11.25">
      <c r="F63" s="122"/>
      <c r="G63" s="123"/>
      <c r="H63" s="122"/>
      <c r="I63" s="122"/>
      <c r="J63" s="122"/>
      <c r="K63" s="122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</row>
    <row r="64" spans="6:22" ht="11.25">
      <c r="F64" s="122"/>
      <c r="G64" s="123"/>
      <c r="H64" s="122"/>
      <c r="I64" s="122"/>
      <c r="J64" s="122"/>
      <c r="K64" s="122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</row>
    <row r="65" spans="6:22" ht="11.25">
      <c r="F65" s="122"/>
      <c r="G65" s="123"/>
      <c r="H65" s="122"/>
      <c r="I65" s="122"/>
      <c r="J65" s="122"/>
      <c r="K65" s="122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</row>
    <row r="66" spans="6:22" ht="11.25">
      <c r="F66" s="122"/>
      <c r="G66" s="123"/>
      <c r="H66" s="122"/>
      <c r="I66" s="122"/>
      <c r="J66" s="122"/>
      <c r="K66" s="122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</row>
    <row r="67" spans="6:22" ht="11.25">
      <c r="F67" s="122"/>
      <c r="G67" s="123"/>
      <c r="H67" s="122"/>
      <c r="I67" s="122"/>
      <c r="J67" s="122"/>
      <c r="K67" s="122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</row>
    <row r="68" spans="6:22" ht="11.25">
      <c r="F68" s="122"/>
      <c r="G68" s="123"/>
      <c r="H68" s="122"/>
      <c r="I68" s="122"/>
      <c r="J68" s="122"/>
      <c r="K68" s="122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</row>
    <row r="69" spans="6:22" ht="11.25">
      <c r="F69" s="122"/>
      <c r="G69" s="123"/>
      <c r="H69" s="122"/>
      <c r="I69" s="122"/>
      <c r="J69" s="122"/>
      <c r="K69" s="122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</row>
    <row r="70" spans="6:22" ht="11.25">
      <c r="F70" s="122"/>
      <c r="G70" s="123"/>
      <c r="H70" s="122"/>
      <c r="I70" s="122"/>
      <c r="J70" s="122"/>
      <c r="K70" s="122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</row>
    <row r="71" spans="6:22" ht="11.25">
      <c r="F71" s="122"/>
      <c r="G71" s="123"/>
      <c r="H71" s="122"/>
      <c r="I71" s="122"/>
      <c r="J71" s="122"/>
      <c r="K71" s="122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</row>
    <row r="72" spans="6:22" ht="11.25">
      <c r="F72" s="122"/>
      <c r="G72" s="123"/>
      <c r="H72" s="122"/>
      <c r="I72" s="122"/>
      <c r="J72" s="122"/>
      <c r="K72" s="122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</row>
    <row r="73" spans="6:22" ht="11.25">
      <c r="F73" s="122"/>
      <c r="G73" s="123"/>
      <c r="H73" s="122"/>
      <c r="I73" s="122"/>
      <c r="J73" s="122"/>
      <c r="K73" s="122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</row>
    <row r="74" spans="6:22" ht="11.25">
      <c r="F74" s="122"/>
      <c r="G74" s="123"/>
      <c r="H74" s="122"/>
      <c r="I74" s="122"/>
      <c r="J74" s="122"/>
      <c r="K74" s="122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</row>
    <row r="75" spans="6:22" ht="11.25">
      <c r="F75" s="122"/>
      <c r="G75" s="123"/>
      <c r="H75" s="122"/>
      <c r="I75" s="122"/>
      <c r="J75" s="122"/>
      <c r="K75" s="122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</row>
    <row r="76" spans="6:22" ht="11.25">
      <c r="F76" s="122"/>
      <c r="G76" s="123"/>
      <c r="H76" s="122"/>
      <c r="I76" s="122"/>
      <c r="J76" s="122"/>
      <c r="K76" s="122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</row>
  </sheetData>
  <printOptions horizontalCentered="1"/>
  <pageMargins left="0.25" right="0.25" top="2" bottom="0.75" header="1.5" footer="0.5"/>
  <pageSetup firstPageNumber="1" useFirstPageNumber="1" horizontalDpi="600" verticalDpi="600" orientation="landscape" scale="70" r:id="rId1"/>
  <headerFooter alignWithMargins="0">
    <oddHeader>&amp;CPuget Sound Energy
Gas Unit Cost Calculation
Includes Revenue Deficiency and Excludes Gas Costs&amp;RDocket No. UG-04________
Exhibit No. _______ (CEP-3)
Page &amp;P+9 of &amp;N</oddHeader>
    <oddFooter>&amp;LIncludes Revenue Deficiency and Excludes Gas Costs
Unit Costs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3"/>
  <dimension ref="A1:AN129"/>
  <sheetViews>
    <sheetView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K1" sqref="F1:K16384"/>
    </sheetView>
  </sheetViews>
  <sheetFormatPr defaultColWidth="9.33203125" defaultRowHeight="11.25"/>
  <cols>
    <col min="1" max="1" width="3.16015625" style="11" bestFit="1" customWidth="1"/>
    <col min="2" max="2" width="40.5" style="84" bestFit="1" customWidth="1"/>
    <col min="3" max="3" width="14.33203125" style="80" bestFit="1" customWidth="1"/>
    <col min="4" max="4" width="14" style="11" bestFit="1" customWidth="1"/>
    <col min="5" max="5" width="11.83203125" style="11" bestFit="1" customWidth="1"/>
    <col min="6" max="6" width="11.16015625" style="145" hidden="1" customWidth="1"/>
    <col min="7" max="7" width="11.16015625" style="11" hidden="1" customWidth="1"/>
    <col min="8" max="8" width="10.83203125" style="35" hidden="1" customWidth="1"/>
    <col min="9" max="9" width="12.5" style="35" hidden="1" customWidth="1"/>
    <col min="10" max="11" width="8.33203125" style="35" hidden="1" customWidth="1"/>
    <col min="12" max="12" width="11.16015625" style="35" bestFit="1" customWidth="1"/>
    <col min="13" max="13" width="12.16015625" style="35" bestFit="1" customWidth="1"/>
    <col min="14" max="14" width="10.16015625" style="35" bestFit="1" customWidth="1"/>
    <col min="15" max="16" width="10.33203125" style="35" bestFit="1" customWidth="1"/>
    <col min="17" max="17" width="12.5" style="35" bestFit="1" customWidth="1"/>
    <col min="18" max="18" width="15.66015625" style="35" bestFit="1" customWidth="1"/>
    <col min="19" max="19" width="15.16015625" style="35" bestFit="1" customWidth="1"/>
    <col min="20" max="20" width="7.33203125" style="35" bestFit="1" customWidth="1"/>
    <col min="21" max="21" width="7.16015625" style="35" bestFit="1" customWidth="1"/>
    <col min="22" max="22" width="13.66015625" style="35" bestFit="1" customWidth="1"/>
    <col min="23" max="23" width="11.5" style="35" bestFit="1" customWidth="1"/>
    <col min="24" max="24" width="11.33203125" style="35" bestFit="1" customWidth="1"/>
    <col min="25" max="25" width="11.5" style="35" bestFit="1" customWidth="1"/>
    <col min="26" max="27" width="10.33203125" style="35" bestFit="1" customWidth="1"/>
    <col min="28" max="16384" width="12.5" style="35" customWidth="1"/>
  </cols>
  <sheetData>
    <row r="1" spans="1:20" ht="11.25">
      <c r="A1" s="1"/>
      <c r="B1" s="10"/>
      <c r="C1" s="9"/>
      <c r="D1" s="1"/>
      <c r="E1" s="1"/>
      <c r="F1" s="128"/>
      <c r="G1" s="1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2:30" s="80" customFormat="1" ht="11.25">
      <c r="B2" s="9" t="s">
        <v>3</v>
      </c>
      <c r="C2" s="9"/>
      <c r="D2" s="12"/>
      <c r="E2" s="131"/>
      <c r="F2" s="24"/>
      <c r="G2" s="9"/>
      <c r="H2" s="132"/>
      <c r="I2" s="9"/>
      <c r="J2" s="9"/>
      <c r="K2" s="9"/>
      <c r="L2" s="9"/>
      <c r="M2" s="17"/>
      <c r="N2" s="9"/>
      <c r="O2" s="9"/>
      <c r="P2" s="9"/>
      <c r="Q2" s="9"/>
      <c r="R2" s="9"/>
      <c r="S2" s="9"/>
      <c r="T2" s="9"/>
      <c r="V2" s="35"/>
      <c r="W2" s="35"/>
      <c r="X2" s="35"/>
      <c r="Y2" s="35"/>
      <c r="Z2" s="35"/>
      <c r="AA2" s="35"/>
      <c r="AB2" s="35"/>
      <c r="AC2" s="35"/>
      <c r="AD2" s="35"/>
    </row>
    <row r="3" spans="1:30" s="95" customFormat="1" ht="11.25">
      <c r="A3" s="24"/>
      <c r="B3" s="133" t="s">
        <v>136</v>
      </c>
      <c r="C3" s="24"/>
      <c r="D3" s="134"/>
      <c r="E3" s="135"/>
      <c r="F3" s="136"/>
      <c r="G3" s="136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V3" s="109"/>
      <c r="W3" s="109"/>
      <c r="X3" s="109"/>
      <c r="Y3" s="109"/>
      <c r="Z3" s="109"/>
      <c r="AA3" s="109"/>
      <c r="AB3" s="109"/>
      <c r="AC3" s="109"/>
      <c r="AD3" s="109"/>
    </row>
    <row r="4" spans="1:30" s="95" customFormat="1" ht="12" thickBot="1">
      <c r="A4" s="24"/>
      <c r="B4" s="137"/>
      <c r="C4" s="24"/>
      <c r="D4" s="138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V4" s="109"/>
      <c r="W4" s="109"/>
      <c r="X4" s="109"/>
      <c r="Y4" s="109"/>
      <c r="Z4" s="109"/>
      <c r="AA4" s="109"/>
      <c r="AB4" s="109"/>
      <c r="AC4" s="109"/>
      <c r="AD4" s="109"/>
    </row>
    <row r="5" spans="1:30" s="139" customFormat="1" ht="11.25">
      <c r="A5" s="56"/>
      <c r="B5" s="21"/>
      <c r="C5" s="22" t="s">
        <v>5</v>
      </c>
      <c r="D5" s="22" t="s">
        <v>5</v>
      </c>
      <c r="E5" s="22"/>
      <c r="F5" s="154" t="s">
        <v>248</v>
      </c>
      <c r="G5" s="154" t="s">
        <v>248</v>
      </c>
      <c r="H5" s="154" t="s">
        <v>248</v>
      </c>
      <c r="I5" s="154" t="s">
        <v>248</v>
      </c>
      <c r="J5" s="154" t="s">
        <v>248</v>
      </c>
      <c r="K5" s="154" t="s">
        <v>248</v>
      </c>
      <c r="L5" s="154" t="s">
        <v>8</v>
      </c>
      <c r="M5" s="154" t="s">
        <v>9</v>
      </c>
      <c r="N5" s="154" t="s">
        <v>9</v>
      </c>
      <c r="O5" s="154" t="s">
        <v>10</v>
      </c>
      <c r="P5" s="154" t="s">
        <v>10</v>
      </c>
      <c r="Q5" s="154" t="s">
        <v>10</v>
      </c>
      <c r="R5" s="23" t="s">
        <v>11</v>
      </c>
      <c r="S5" s="23" t="s">
        <v>11</v>
      </c>
      <c r="T5" s="154"/>
      <c r="U5" s="155"/>
      <c r="V5" s="109"/>
      <c r="W5" s="109"/>
      <c r="X5" s="109"/>
      <c r="Y5" s="109"/>
      <c r="Z5" s="109"/>
      <c r="AA5" s="109"/>
      <c r="AB5" s="109"/>
      <c r="AC5" s="109"/>
      <c r="AD5" s="109"/>
    </row>
    <row r="6" spans="1:30" s="139" customFormat="1" ht="11.25">
      <c r="A6" s="59"/>
      <c r="B6" s="26"/>
      <c r="C6" s="27" t="s">
        <v>7</v>
      </c>
      <c r="D6" s="27" t="s">
        <v>21</v>
      </c>
      <c r="E6" s="27" t="s">
        <v>137</v>
      </c>
      <c r="F6" s="28" t="s">
        <v>8</v>
      </c>
      <c r="G6" s="28" t="s">
        <v>9</v>
      </c>
      <c r="H6" s="28" t="s">
        <v>10</v>
      </c>
      <c r="I6" s="28" t="s">
        <v>11</v>
      </c>
      <c r="J6" s="28" t="s">
        <v>12</v>
      </c>
      <c r="K6" s="28" t="s">
        <v>6</v>
      </c>
      <c r="L6" s="28" t="s">
        <v>13</v>
      </c>
      <c r="M6" s="28" t="s">
        <v>14</v>
      </c>
      <c r="N6" s="28" t="s">
        <v>15</v>
      </c>
      <c r="O6" s="28" t="s">
        <v>16</v>
      </c>
      <c r="P6" s="28" t="s">
        <v>17</v>
      </c>
      <c r="Q6" s="28" t="s">
        <v>18</v>
      </c>
      <c r="R6" s="28" t="s">
        <v>19</v>
      </c>
      <c r="S6" s="28" t="s">
        <v>20</v>
      </c>
      <c r="T6" s="28" t="s">
        <v>12</v>
      </c>
      <c r="U6" s="156" t="s">
        <v>6</v>
      </c>
      <c r="V6" s="109"/>
      <c r="W6" s="109"/>
      <c r="X6" s="109"/>
      <c r="Y6" s="109"/>
      <c r="Z6" s="109"/>
      <c r="AA6" s="109"/>
      <c r="AB6" s="109"/>
      <c r="AC6" s="109"/>
      <c r="AD6" s="109"/>
    </row>
    <row r="7" spans="1:30" s="139" customFormat="1" ht="12" thickBot="1">
      <c r="A7" s="29"/>
      <c r="B7" s="30" t="s">
        <v>82</v>
      </c>
      <c r="C7" s="30" t="s">
        <v>1</v>
      </c>
      <c r="D7" s="30" t="s">
        <v>135</v>
      </c>
      <c r="E7" s="30" t="s">
        <v>21</v>
      </c>
      <c r="F7" s="31"/>
      <c r="G7" s="31"/>
      <c r="H7" s="31"/>
      <c r="I7" s="31"/>
      <c r="J7" s="31"/>
      <c r="K7" s="31"/>
      <c r="L7" s="31" t="s">
        <v>22</v>
      </c>
      <c r="M7" s="31" t="s">
        <v>23</v>
      </c>
      <c r="N7" s="31">
        <v>41</v>
      </c>
      <c r="O7" s="31">
        <v>85</v>
      </c>
      <c r="P7" s="31">
        <v>86</v>
      </c>
      <c r="Q7" s="31">
        <v>87</v>
      </c>
      <c r="R7" s="31">
        <v>57</v>
      </c>
      <c r="S7" s="31" t="s">
        <v>24</v>
      </c>
      <c r="T7" s="31">
        <v>50</v>
      </c>
      <c r="U7" s="157">
        <v>71</v>
      </c>
      <c r="V7" s="109"/>
      <c r="W7" s="109"/>
      <c r="X7" s="109"/>
      <c r="Y7" s="109"/>
      <c r="Z7" s="109"/>
      <c r="AA7" s="109"/>
      <c r="AB7" s="109"/>
      <c r="AC7" s="109"/>
      <c r="AD7" s="109"/>
    </row>
    <row r="8" spans="1:40" s="106" customFormat="1" ht="11.25">
      <c r="A8" s="129"/>
      <c r="B8" s="140"/>
      <c r="C8" s="129"/>
      <c r="D8" s="141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</row>
    <row r="9" spans="1:40" s="106" customFormat="1" ht="11.25">
      <c r="A9" s="129"/>
      <c r="B9" s="129" t="s">
        <v>138</v>
      </c>
      <c r="C9" s="142"/>
      <c r="D9" s="130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/>
      <c r="AC9"/>
      <c r="AD9"/>
      <c r="AE9"/>
      <c r="AF9"/>
      <c r="AG9"/>
      <c r="AH9"/>
      <c r="AI9"/>
      <c r="AJ9"/>
      <c r="AK9"/>
      <c r="AL9"/>
      <c r="AM9"/>
      <c r="AN9"/>
    </row>
    <row r="10" spans="1:40" s="106" customFormat="1" ht="11.25">
      <c r="A10" s="129"/>
      <c r="B10" s="143"/>
      <c r="C10" s="142"/>
      <c r="D10" s="130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/>
      <c r="AC10"/>
      <c r="AD10"/>
      <c r="AE10"/>
      <c r="AF10"/>
      <c r="AG10"/>
      <c r="AH10"/>
      <c r="AI10"/>
      <c r="AJ10"/>
      <c r="AK10"/>
      <c r="AL10"/>
      <c r="AM10"/>
      <c r="AN10"/>
    </row>
    <row r="11" spans="1:40" s="106" customFormat="1" ht="11.25">
      <c r="A11" s="129">
        <v>1</v>
      </c>
      <c r="B11" s="144" t="s">
        <v>139</v>
      </c>
      <c r="C11" s="130" t="s">
        <v>140</v>
      </c>
      <c r="D11" s="130" t="s">
        <v>141</v>
      </c>
      <c r="E11" s="33">
        <v>21066000</v>
      </c>
      <c r="F11" s="33">
        <v>13756687.848000001</v>
      </c>
      <c r="G11" s="33">
        <v>5821462.704</v>
      </c>
      <c r="H11" s="33">
        <v>1486775.082</v>
      </c>
      <c r="I11" s="33">
        <v>0</v>
      </c>
      <c r="J11" s="33">
        <v>1074.366</v>
      </c>
      <c r="K11" s="33">
        <v>0</v>
      </c>
      <c r="L11" s="33">
        <v>13756687.848000001</v>
      </c>
      <c r="M11" s="33">
        <v>4917520.644</v>
      </c>
      <c r="N11" s="33">
        <v>903942.06</v>
      </c>
      <c r="O11" s="33">
        <v>312155.988</v>
      </c>
      <c r="P11" s="33">
        <v>571878.702</v>
      </c>
      <c r="Q11" s="33">
        <v>602740.392</v>
      </c>
      <c r="R11" s="33">
        <v>0</v>
      </c>
      <c r="S11" s="33">
        <v>0</v>
      </c>
      <c r="T11" s="33">
        <v>1074.366</v>
      </c>
      <c r="U11" s="33">
        <v>0</v>
      </c>
      <c r="V11" s="33"/>
      <c r="W11" s="33"/>
      <c r="X11" s="33"/>
      <c r="Y11" s="33"/>
      <c r="Z11" s="33"/>
      <c r="AA11" s="33"/>
      <c r="AB11"/>
      <c r="AC11"/>
      <c r="AD11"/>
      <c r="AE11"/>
      <c r="AF11"/>
      <c r="AG11"/>
      <c r="AH11"/>
      <c r="AI11"/>
      <c r="AJ11"/>
      <c r="AK11"/>
      <c r="AL11"/>
      <c r="AM11"/>
      <c r="AN11"/>
    </row>
    <row r="12" spans="1:40" s="106" customFormat="1" ht="11.25">
      <c r="A12" s="129">
        <v>2</v>
      </c>
      <c r="B12" s="144" t="s">
        <v>142</v>
      </c>
      <c r="C12" s="130" t="s">
        <v>143</v>
      </c>
      <c r="D12" s="130" t="s">
        <v>144</v>
      </c>
      <c r="E12" s="33">
        <v>107000</v>
      </c>
      <c r="F12" s="33">
        <v>71454.39321923738</v>
      </c>
      <c r="G12" s="33">
        <v>32474.129930645016</v>
      </c>
      <c r="H12" s="33">
        <v>3068.833602214434</v>
      </c>
      <c r="I12" s="33">
        <v>0</v>
      </c>
      <c r="J12" s="33">
        <v>2.6432479031822385</v>
      </c>
      <c r="K12" s="33">
        <v>0</v>
      </c>
      <c r="L12" s="33">
        <v>71454.39321923738</v>
      </c>
      <c r="M12" s="33">
        <v>27496.2463379027</v>
      </c>
      <c r="N12" s="33">
        <v>4977.883592742319</v>
      </c>
      <c r="O12" s="33">
        <v>666.6111705486621</v>
      </c>
      <c r="P12" s="33">
        <v>1370.5679834239968</v>
      </c>
      <c r="Q12" s="33">
        <v>1031.654448241775</v>
      </c>
      <c r="R12" s="33">
        <v>0</v>
      </c>
      <c r="S12" s="33">
        <v>0</v>
      </c>
      <c r="T12" s="33">
        <v>2.6432479031822385</v>
      </c>
      <c r="U12" s="33">
        <v>0</v>
      </c>
      <c r="V12" s="33"/>
      <c r="W12" s="33"/>
      <c r="X12" s="33"/>
      <c r="Y12" s="33"/>
      <c r="Z12" s="33"/>
      <c r="AA12" s="33"/>
      <c r="AB12"/>
      <c r="AC12"/>
      <c r="AD12"/>
      <c r="AE12"/>
      <c r="AF12"/>
      <c r="AG12"/>
      <c r="AH12"/>
      <c r="AI12"/>
      <c r="AJ12"/>
      <c r="AK12"/>
      <c r="AL12"/>
      <c r="AM12"/>
      <c r="AN12"/>
    </row>
    <row r="13" spans="1:40" s="106" customFormat="1" ht="11.25">
      <c r="A13" s="129">
        <v>3</v>
      </c>
      <c r="B13" s="144" t="s">
        <v>145</v>
      </c>
      <c r="C13" s="130" t="s">
        <v>146</v>
      </c>
      <c r="D13" s="130" t="s">
        <v>144</v>
      </c>
      <c r="E13" s="33">
        <v>481000</v>
      </c>
      <c r="F13" s="33">
        <v>321210.8704528334</v>
      </c>
      <c r="G13" s="33">
        <v>145981.83641719865</v>
      </c>
      <c r="H13" s="33">
        <v>13795.410866029371</v>
      </c>
      <c r="I13" s="33">
        <v>0</v>
      </c>
      <c r="J13" s="33">
        <v>11.882263938604268</v>
      </c>
      <c r="K13" s="33">
        <v>0</v>
      </c>
      <c r="L13" s="33">
        <v>321210.8704528334</v>
      </c>
      <c r="M13" s="33">
        <v>123604.62138814204</v>
      </c>
      <c r="N13" s="33">
        <v>22377.215029056595</v>
      </c>
      <c r="O13" s="33">
        <v>2996.6352619991258</v>
      </c>
      <c r="P13" s="33">
        <v>6161.151402120958</v>
      </c>
      <c r="Q13" s="33">
        <v>4637.624201909288</v>
      </c>
      <c r="R13" s="33">
        <v>0</v>
      </c>
      <c r="S13" s="33">
        <v>0</v>
      </c>
      <c r="T13" s="33">
        <v>11.882263938604268</v>
      </c>
      <c r="U13" s="33">
        <v>0</v>
      </c>
      <c r="V13" s="33"/>
      <c r="W13" s="33"/>
      <c r="X13" s="33"/>
      <c r="Y13" s="33"/>
      <c r="Z13" s="33"/>
      <c r="AA13" s="33"/>
      <c r="AB13"/>
      <c r="AC13"/>
      <c r="AD13"/>
      <c r="AE13"/>
      <c r="AF13"/>
      <c r="AG13"/>
      <c r="AH13"/>
      <c r="AI13"/>
      <c r="AJ13"/>
      <c r="AK13"/>
      <c r="AL13"/>
      <c r="AM13"/>
      <c r="AN13"/>
    </row>
    <row r="14" spans="1:40" s="106" customFormat="1" ht="11.25">
      <c r="A14" s="129"/>
      <c r="B14" s="144"/>
      <c r="C14" s="130"/>
      <c r="D14" s="130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/>
      <c r="AC14"/>
      <c r="AD14"/>
      <c r="AE14"/>
      <c r="AF14"/>
      <c r="AG14"/>
      <c r="AH14"/>
      <c r="AI14"/>
      <c r="AJ14"/>
      <c r="AK14"/>
      <c r="AL14"/>
      <c r="AM14"/>
      <c r="AN14"/>
    </row>
    <row r="15" spans="1:40" s="106" customFormat="1" ht="21">
      <c r="A15" s="129">
        <v>4</v>
      </c>
      <c r="B15" s="143" t="s">
        <v>147</v>
      </c>
      <c r="C15" s="142" t="s">
        <v>61</v>
      </c>
      <c r="D15" s="141" t="s">
        <v>97</v>
      </c>
      <c r="E15" s="33">
        <f aca="true" t="shared" si="0" ref="E15:U15">(E11+E12+E13)</f>
        <v>21654000</v>
      </c>
      <c r="F15" s="33">
        <f t="shared" si="0"/>
        <v>14149353.111672074</v>
      </c>
      <c r="G15" s="33">
        <f t="shared" si="0"/>
        <v>5999918.670347843</v>
      </c>
      <c r="H15" s="33">
        <f t="shared" si="0"/>
        <v>1503639.3264682437</v>
      </c>
      <c r="I15" s="33">
        <f t="shared" si="0"/>
        <v>0</v>
      </c>
      <c r="J15" s="33">
        <f t="shared" si="0"/>
        <v>1088.8915118417865</v>
      </c>
      <c r="K15" s="33">
        <f t="shared" si="0"/>
        <v>0</v>
      </c>
      <c r="L15" s="33">
        <f t="shared" si="0"/>
        <v>14149353.111672074</v>
      </c>
      <c r="M15" s="33">
        <f t="shared" si="0"/>
        <v>5068621.511726045</v>
      </c>
      <c r="N15" s="33">
        <f t="shared" si="0"/>
        <v>931297.158621799</v>
      </c>
      <c r="O15" s="33">
        <f t="shared" si="0"/>
        <v>315819.2344325478</v>
      </c>
      <c r="P15" s="33">
        <f t="shared" si="0"/>
        <v>579410.4213855449</v>
      </c>
      <c r="Q15" s="33">
        <f t="shared" si="0"/>
        <v>608409.6706501511</v>
      </c>
      <c r="R15" s="33">
        <f t="shared" si="0"/>
        <v>0</v>
      </c>
      <c r="S15" s="33">
        <f t="shared" si="0"/>
        <v>0</v>
      </c>
      <c r="T15" s="33">
        <f t="shared" si="0"/>
        <v>1088.8915118417865</v>
      </c>
      <c r="U15" s="33">
        <f t="shared" si="0"/>
        <v>0</v>
      </c>
      <c r="V15" s="33"/>
      <c r="W15" s="33"/>
      <c r="X15" s="33"/>
      <c r="Y15" s="33"/>
      <c r="Z15" s="33"/>
      <c r="AA15" s="33"/>
      <c r="AB15"/>
      <c r="AC15"/>
      <c r="AD15"/>
      <c r="AE15"/>
      <c r="AF15"/>
      <c r="AG15"/>
      <c r="AH15"/>
      <c r="AI15"/>
      <c r="AJ15"/>
      <c r="AK15"/>
      <c r="AL15"/>
      <c r="AM15"/>
      <c r="AN15"/>
    </row>
    <row r="16" spans="1:40" s="106" customFormat="1" ht="11.25">
      <c r="A16" s="129"/>
      <c r="B16" s="144"/>
      <c r="C16" s="129"/>
      <c r="D16" s="141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/>
      <c r="AC16"/>
      <c r="AD16"/>
      <c r="AE16"/>
      <c r="AF16"/>
      <c r="AG16"/>
      <c r="AH16"/>
      <c r="AI16"/>
      <c r="AJ16"/>
      <c r="AK16"/>
      <c r="AL16"/>
      <c r="AM16"/>
      <c r="AN16"/>
    </row>
    <row r="17" spans="1:40" s="106" customFormat="1" ht="11.25">
      <c r="A17" s="129"/>
      <c r="B17" s="145" t="s">
        <v>148</v>
      </c>
      <c r="C17" s="129"/>
      <c r="D17" s="141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/>
      <c r="AC17"/>
      <c r="AD17"/>
      <c r="AE17"/>
      <c r="AF17"/>
      <c r="AG17"/>
      <c r="AH17"/>
      <c r="AI17"/>
      <c r="AJ17"/>
      <c r="AK17"/>
      <c r="AL17"/>
      <c r="AM17"/>
      <c r="AN17"/>
    </row>
    <row r="18" spans="1:40" s="106" customFormat="1" ht="11.25">
      <c r="A18" s="129"/>
      <c r="B18" s="144"/>
      <c r="C18" s="129"/>
      <c r="D18" s="130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/>
      <c r="AC18"/>
      <c r="AD18"/>
      <c r="AE18"/>
      <c r="AF18"/>
      <c r="AG18"/>
      <c r="AH18"/>
      <c r="AI18"/>
      <c r="AJ18"/>
      <c r="AK18"/>
      <c r="AL18"/>
      <c r="AM18"/>
      <c r="AN18"/>
    </row>
    <row r="19" spans="1:40" s="106" customFormat="1" ht="11.25">
      <c r="A19" s="129">
        <v>5</v>
      </c>
      <c r="B19" s="144" t="s">
        <v>149</v>
      </c>
      <c r="C19" s="130" t="s">
        <v>150</v>
      </c>
      <c r="D19" s="130" t="s">
        <v>151</v>
      </c>
      <c r="E19" s="33">
        <v>3816000</v>
      </c>
      <c r="F19" s="33">
        <v>2686704.408</v>
      </c>
      <c r="G19" s="33">
        <v>928726.632</v>
      </c>
      <c r="H19" s="33">
        <v>200465.92799999999</v>
      </c>
      <c r="I19" s="33">
        <v>0</v>
      </c>
      <c r="J19" s="33">
        <v>103.032</v>
      </c>
      <c r="K19" s="33">
        <v>0</v>
      </c>
      <c r="L19" s="33">
        <v>2686704.408</v>
      </c>
      <c r="M19" s="33">
        <v>861939</v>
      </c>
      <c r="N19" s="33">
        <v>66787.632</v>
      </c>
      <c r="O19" s="33">
        <v>40304.592000000004</v>
      </c>
      <c r="P19" s="33">
        <v>101974.96800000001</v>
      </c>
      <c r="Q19" s="33">
        <v>58186.367999999995</v>
      </c>
      <c r="R19" s="33">
        <v>0</v>
      </c>
      <c r="S19" s="33">
        <v>0</v>
      </c>
      <c r="T19" s="33">
        <v>103.032</v>
      </c>
      <c r="U19" s="33">
        <v>0</v>
      </c>
      <c r="V19" s="33"/>
      <c r="W19" s="33"/>
      <c r="X19" s="33"/>
      <c r="Y19" s="33"/>
      <c r="Z19" s="33"/>
      <c r="AA19" s="33"/>
      <c r="AB19"/>
      <c r="AC19"/>
      <c r="AD19"/>
      <c r="AE19"/>
      <c r="AF19"/>
      <c r="AG19"/>
      <c r="AH19"/>
      <c r="AI19"/>
      <c r="AJ19"/>
      <c r="AK19"/>
      <c r="AL19"/>
      <c r="AM19"/>
      <c r="AN19"/>
    </row>
    <row r="20" spans="1:40" s="106" customFormat="1" ht="11.25">
      <c r="A20" s="129">
        <v>6</v>
      </c>
      <c r="B20" s="144" t="s">
        <v>152</v>
      </c>
      <c r="C20" s="130" t="s">
        <v>153</v>
      </c>
      <c r="D20" s="130" t="s">
        <v>151</v>
      </c>
      <c r="E20" s="33">
        <v>3828000</v>
      </c>
      <c r="F20" s="33">
        <v>2695153.164</v>
      </c>
      <c r="G20" s="33">
        <v>931647.156</v>
      </c>
      <c r="H20" s="33">
        <v>201096.32400000002</v>
      </c>
      <c r="I20" s="33">
        <v>0</v>
      </c>
      <c r="J20" s="33">
        <v>103.356</v>
      </c>
      <c r="K20" s="33">
        <v>0</v>
      </c>
      <c r="L20" s="33">
        <v>2695153.164</v>
      </c>
      <c r="M20" s="33">
        <v>864649.5</v>
      </c>
      <c r="N20" s="33">
        <v>66997.656</v>
      </c>
      <c r="O20" s="33">
        <v>40431.336</v>
      </c>
      <c r="P20" s="33">
        <v>102295.644</v>
      </c>
      <c r="Q20" s="33">
        <v>58369.344</v>
      </c>
      <c r="R20" s="33">
        <v>0</v>
      </c>
      <c r="S20" s="33">
        <v>0</v>
      </c>
      <c r="T20" s="33">
        <v>103.356</v>
      </c>
      <c r="U20" s="33">
        <v>0</v>
      </c>
      <c r="V20" s="33"/>
      <c r="W20" s="33"/>
      <c r="X20" s="33"/>
      <c r="Y20" s="33"/>
      <c r="Z20" s="33"/>
      <c r="AA20" s="33"/>
      <c r="AB20"/>
      <c r="AC20"/>
      <c r="AD20"/>
      <c r="AE20"/>
      <c r="AF20"/>
      <c r="AG20"/>
      <c r="AH20"/>
      <c r="AI20"/>
      <c r="AJ20"/>
      <c r="AK20"/>
      <c r="AL20"/>
      <c r="AM20"/>
      <c r="AN20"/>
    </row>
    <row r="21" spans="1:40" s="106" customFormat="1" ht="11.25">
      <c r="A21" s="129">
        <v>7</v>
      </c>
      <c r="B21" s="144" t="s">
        <v>154</v>
      </c>
      <c r="C21" s="130" t="s">
        <v>155</v>
      </c>
      <c r="D21" s="130" t="s">
        <v>156</v>
      </c>
      <c r="E21" s="33">
        <v>249600</v>
      </c>
      <c r="F21" s="33">
        <v>176062.70241852626</v>
      </c>
      <c r="G21" s="33">
        <v>60213.004806768586</v>
      </c>
      <c r="H21" s="33">
        <v>13317.510976952526</v>
      </c>
      <c r="I21" s="33">
        <v>0</v>
      </c>
      <c r="J21" s="33">
        <v>6.7817977526151685</v>
      </c>
      <c r="K21" s="33">
        <v>0</v>
      </c>
      <c r="L21" s="33">
        <v>176062.70241852626</v>
      </c>
      <c r="M21" s="33">
        <v>56092.05788916228</v>
      </c>
      <c r="N21" s="33">
        <v>4120.94691760631</v>
      </c>
      <c r="O21" s="33">
        <v>2673.664547047697</v>
      </c>
      <c r="P21" s="33">
        <v>6789.671021075866</v>
      </c>
      <c r="Q21" s="33">
        <v>3854.1754088289626</v>
      </c>
      <c r="R21" s="33">
        <v>0</v>
      </c>
      <c r="S21" s="33">
        <v>0</v>
      </c>
      <c r="T21" s="33">
        <v>6.7817977526151685</v>
      </c>
      <c r="U21" s="33">
        <v>0</v>
      </c>
      <c r="V21" s="33"/>
      <c r="W21" s="33"/>
      <c r="X21" s="33"/>
      <c r="Y21" s="33"/>
      <c r="Z21" s="33"/>
      <c r="AA21" s="33"/>
      <c r="AB21"/>
      <c r="AC21"/>
      <c r="AD21"/>
      <c r="AE21"/>
      <c r="AF21"/>
      <c r="AG21"/>
      <c r="AH21"/>
      <c r="AI21"/>
      <c r="AJ21"/>
      <c r="AK21"/>
      <c r="AL21"/>
      <c r="AM21"/>
      <c r="AN21"/>
    </row>
    <row r="22" spans="1:40" s="106" customFormat="1" ht="11.25">
      <c r="A22" s="129">
        <v>8</v>
      </c>
      <c r="B22" s="144" t="s">
        <v>157</v>
      </c>
      <c r="C22" s="130" t="s">
        <v>158</v>
      </c>
      <c r="D22" s="130" t="s">
        <v>156</v>
      </c>
      <c r="E22" s="33">
        <v>230400</v>
      </c>
      <c r="F22" s="33">
        <v>162519.41761710116</v>
      </c>
      <c r="G22" s="33">
        <v>55581.235206247926</v>
      </c>
      <c r="H22" s="33">
        <v>12293.087055648484</v>
      </c>
      <c r="I22" s="33">
        <v>0</v>
      </c>
      <c r="J22" s="33">
        <v>6.260121002414001</v>
      </c>
      <c r="K22" s="33">
        <v>0</v>
      </c>
      <c r="L22" s="33">
        <v>162519.41761710116</v>
      </c>
      <c r="M22" s="33">
        <v>51777.284205380565</v>
      </c>
      <c r="N22" s="33">
        <v>3803.951000867363</v>
      </c>
      <c r="O22" s="33">
        <v>2467.998043428643</v>
      </c>
      <c r="P22" s="33">
        <v>6267.388634839261</v>
      </c>
      <c r="Q22" s="33">
        <v>3557.700377380581</v>
      </c>
      <c r="R22" s="33">
        <v>0</v>
      </c>
      <c r="S22" s="33">
        <v>0</v>
      </c>
      <c r="T22" s="33">
        <v>6.260121002414001</v>
      </c>
      <c r="U22" s="33">
        <v>0</v>
      </c>
      <c r="V22" s="33"/>
      <c r="W22" s="33"/>
      <c r="X22" s="33"/>
      <c r="Y22" s="33"/>
      <c r="Z22" s="33"/>
      <c r="AA22" s="33"/>
      <c r="AB22"/>
      <c r="AC22"/>
      <c r="AD22"/>
      <c r="AE22"/>
      <c r="AF22"/>
      <c r="AG22"/>
      <c r="AH22"/>
      <c r="AI22"/>
      <c r="AJ22"/>
      <c r="AK22"/>
      <c r="AL22"/>
      <c r="AM22"/>
      <c r="AN22"/>
    </row>
    <row r="23" spans="1:40" s="106" customFormat="1" ht="11.25">
      <c r="A23" s="129">
        <v>9</v>
      </c>
      <c r="B23" s="144" t="s">
        <v>159</v>
      </c>
      <c r="C23" s="130" t="s">
        <v>160</v>
      </c>
      <c r="D23" s="130" t="s">
        <v>144</v>
      </c>
      <c r="E23" s="33">
        <v>684000</v>
      </c>
      <c r="F23" s="33">
        <v>456773.8781491436</v>
      </c>
      <c r="G23" s="33">
        <v>207591.6343230018</v>
      </c>
      <c r="H23" s="33">
        <v>19617.59050387545</v>
      </c>
      <c r="I23" s="33">
        <v>0</v>
      </c>
      <c r="J23" s="33">
        <v>16.89702397922104</v>
      </c>
      <c r="K23" s="33">
        <v>0</v>
      </c>
      <c r="L23" s="33">
        <v>456773.8781491436</v>
      </c>
      <c r="M23" s="33">
        <v>175770.3971507051</v>
      </c>
      <c r="N23" s="33">
        <v>31821.237172296696</v>
      </c>
      <c r="O23" s="33">
        <v>4261.3274827596715</v>
      </c>
      <c r="P23" s="33">
        <v>8761.387856654335</v>
      </c>
      <c r="Q23" s="33">
        <v>6594.875164461441</v>
      </c>
      <c r="R23" s="33">
        <v>0</v>
      </c>
      <c r="S23" s="33">
        <v>0</v>
      </c>
      <c r="T23" s="33">
        <v>16.89702397922104</v>
      </c>
      <c r="U23" s="33">
        <v>0</v>
      </c>
      <c r="V23" s="33"/>
      <c r="W23" s="33"/>
      <c r="X23" s="33"/>
      <c r="Y23" s="33"/>
      <c r="Z23" s="33"/>
      <c r="AA23" s="33"/>
      <c r="AB23"/>
      <c r="AC23"/>
      <c r="AD23"/>
      <c r="AE23"/>
      <c r="AF23"/>
      <c r="AG23"/>
      <c r="AH23"/>
      <c r="AI23"/>
      <c r="AJ23"/>
      <c r="AK23"/>
      <c r="AL23"/>
      <c r="AM23"/>
      <c r="AN23"/>
    </row>
    <row r="24" spans="1:40" s="106" customFormat="1" ht="11.25">
      <c r="A24" s="129">
        <v>10</v>
      </c>
      <c r="B24" s="144" t="s">
        <v>161</v>
      </c>
      <c r="C24" s="130" t="s">
        <v>162</v>
      </c>
      <c r="D24" s="130" t="s">
        <v>144</v>
      </c>
      <c r="E24" s="33">
        <v>288000</v>
      </c>
      <c r="F24" s="33">
        <v>192325.84343121835</v>
      </c>
      <c r="G24" s="33">
        <v>87407.00392547443</v>
      </c>
      <c r="H24" s="33">
        <v>8260.038106894925</v>
      </c>
      <c r="I24" s="33">
        <v>0</v>
      </c>
      <c r="J24" s="33">
        <v>7.114536412303595</v>
      </c>
      <c r="K24" s="33">
        <v>0</v>
      </c>
      <c r="L24" s="33">
        <v>192325.84343121835</v>
      </c>
      <c r="M24" s="33">
        <v>74008.58827398109</v>
      </c>
      <c r="N24" s="33">
        <v>13398.415651493346</v>
      </c>
      <c r="O24" s="33">
        <v>1794.2431506356513</v>
      </c>
      <c r="P24" s="33">
        <v>3689.005413328141</v>
      </c>
      <c r="Q24" s="33">
        <v>2776.789542931133</v>
      </c>
      <c r="R24" s="33">
        <v>0</v>
      </c>
      <c r="S24" s="33">
        <v>0</v>
      </c>
      <c r="T24" s="33">
        <v>7.114536412303595</v>
      </c>
      <c r="U24" s="33">
        <v>0</v>
      </c>
      <c r="V24" s="33"/>
      <c r="W24" s="33"/>
      <c r="X24" s="33"/>
      <c r="Y24" s="33"/>
      <c r="Z24" s="33"/>
      <c r="AA24" s="33"/>
      <c r="AB24"/>
      <c r="AC24"/>
      <c r="AD24"/>
      <c r="AE24"/>
      <c r="AF24"/>
      <c r="AG24"/>
      <c r="AH24"/>
      <c r="AI24"/>
      <c r="AJ24"/>
      <c r="AK24"/>
      <c r="AL24"/>
      <c r="AM24"/>
      <c r="AN24"/>
    </row>
    <row r="25" spans="1:40" s="106" customFormat="1" ht="11.25">
      <c r="A25" s="129"/>
      <c r="B25" s="144"/>
      <c r="C25" s="130"/>
      <c r="D25" s="130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/>
      <c r="AC25"/>
      <c r="AD25"/>
      <c r="AE25"/>
      <c r="AF25"/>
      <c r="AG25"/>
      <c r="AH25"/>
      <c r="AI25"/>
      <c r="AJ25"/>
      <c r="AK25"/>
      <c r="AL25"/>
      <c r="AM25"/>
      <c r="AN25"/>
    </row>
    <row r="26" spans="1:40" s="106" customFormat="1" ht="11.25">
      <c r="A26" s="129">
        <v>11</v>
      </c>
      <c r="B26" s="143" t="s">
        <v>163</v>
      </c>
      <c r="C26" s="142" t="s">
        <v>164</v>
      </c>
      <c r="D26" s="141" t="s">
        <v>97</v>
      </c>
      <c r="E26" s="33">
        <f aca="true" t="shared" si="1" ref="E26:U26">(E19+E20+E21+E22+E23+E24)</f>
        <v>9096000</v>
      </c>
      <c r="F26" s="33">
        <f t="shared" si="1"/>
        <v>6369539.4136159895</v>
      </c>
      <c r="G26" s="33">
        <f t="shared" si="1"/>
        <v>2271166.6662614928</v>
      </c>
      <c r="H26" s="33">
        <f t="shared" si="1"/>
        <v>455050.4786433714</v>
      </c>
      <c r="I26" s="33">
        <f t="shared" si="1"/>
        <v>0</v>
      </c>
      <c r="J26" s="33">
        <f t="shared" si="1"/>
        <v>243.4414791465538</v>
      </c>
      <c r="K26" s="33">
        <f t="shared" si="1"/>
        <v>0</v>
      </c>
      <c r="L26" s="33">
        <f t="shared" si="1"/>
        <v>6369539.4136159895</v>
      </c>
      <c r="M26" s="33">
        <f t="shared" si="1"/>
        <v>2084236.8275192291</v>
      </c>
      <c r="N26" s="33">
        <f t="shared" si="1"/>
        <v>186929.83874226373</v>
      </c>
      <c r="O26" s="33">
        <f t="shared" si="1"/>
        <v>91933.16122387168</v>
      </c>
      <c r="P26" s="33">
        <f t="shared" si="1"/>
        <v>229778.06492589763</v>
      </c>
      <c r="Q26" s="33">
        <f t="shared" si="1"/>
        <v>133339.2524936021</v>
      </c>
      <c r="R26" s="33">
        <f t="shared" si="1"/>
        <v>0</v>
      </c>
      <c r="S26" s="33">
        <f t="shared" si="1"/>
        <v>0</v>
      </c>
      <c r="T26" s="33">
        <f t="shared" si="1"/>
        <v>243.4414791465538</v>
      </c>
      <c r="U26" s="33">
        <f t="shared" si="1"/>
        <v>0</v>
      </c>
      <c r="V26" s="33"/>
      <c r="W26" s="33"/>
      <c r="X26" s="33"/>
      <c r="Y26" s="33"/>
      <c r="Z26" s="33"/>
      <c r="AA26" s="33"/>
      <c r="AB26"/>
      <c r="AC26"/>
      <c r="AD26"/>
      <c r="AE26"/>
      <c r="AF26"/>
      <c r="AG26"/>
      <c r="AH26"/>
      <c r="AI26"/>
      <c r="AJ26"/>
      <c r="AK26"/>
      <c r="AL26"/>
      <c r="AM26"/>
      <c r="AN26"/>
    </row>
    <row r="27" spans="1:40" s="106" customFormat="1" ht="11.25">
      <c r="A27" s="129"/>
      <c r="B27" s="144"/>
      <c r="C27" s="129"/>
      <c r="D27" s="141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/>
      <c r="AC27"/>
      <c r="AD27"/>
      <c r="AE27"/>
      <c r="AF27"/>
      <c r="AG27"/>
      <c r="AH27"/>
      <c r="AI27"/>
      <c r="AJ27"/>
      <c r="AK27"/>
      <c r="AL27"/>
      <c r="AM27"/>
      <c r="AN27"/>
    </row>
    <row r="28" spans="1:40" s="106" customFormat="1" ht="11.25">
      <c r="A28" s="129"/>
      <c r="B28" s="145" t="s">
        <v>165</v>
      </c>
      <c r="C28" s="129"/>
      <c r="D28" s="130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/>
      <c r="AC28"/>
      <c r="AD28"/>
      <c r="AE28"/>
      <c r="AF28"/>
      <c r="AG28"/>
      <c r="AH28"/>
      <c r="AI28"/>
      <c r="AJ28"/>
      <c r="AK28"/>
      <c r="AL28"/>
      <c r="AM28"/>
      <c r="AN28"/>
    </row>
    <row r="29" spans="1:40" s="106" customFormat="1" ht="11.25">
      <c r="A29" s="129"/>
      <c r="B29" s="144"/>
      <c r="C29" s="142"/>
      <c r="D29" s="141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/>
      <c r="AC29"/>
      <c r="AD29"/>
      <c r="AE29"/>
      <c r="AF29"/>
      <c r="AG29"/>
      <c r="AH29"/>
      <c r="AI29"/>
      <c r="AJ29"/>
      <c r="AK29"/>
      <c r="AL29"/>
      <c r="AM29"/>
      <c r="AN29"/>
    </row>
    <row r="30" spans="1:40" s="106" customFormat="1" ht="11.25">
      <c r="A30" s="129">
        <v>12</v>
      </c>
      <c r="B30" s="143" t="s">
        <v>166</v>
      </c>
      <c r="C30" s="130" t="s">
        <v>167</v>
      </c>
      <c r="D30" s="130" t="s">
        <v>141</v>
      </c>
      <c r="E30" s="33">
        <v>27849600</v>
      </c>
      <c r="F30" s="33">
        <v>18186568.588800002</v>
      </c>
      <c r="G30" s="33">
        <v>7696069.8624</v>
      </c>
      <c r="H30" s="33">
        <v>1965541.2192000002</v>
      </c>
      <c r="I30" s="33">
        <v>0</v>
      </c>
      <c r="J30" s="33">
        <v>1420.3296</v>
      </c>
      <c r="K30" s="33">
        <v>0</v>
      </c>
      <c r="L30" s="33">
        <v>18186568.588800002</v>
      </c>
      <c r="M30" s="33">
        <v>6501043.5264</v>
      </c>
      <c r="N30" s="33">
        <v>1195026.336</v>
      </c>
      <c r="O30" s="33">
        <v>412675.3728</v>
      </c>
      <c r="P30" s="33">
        <v>756033.0912</v>
      </c>
      <c r="Q30" s="33">
        <v>796832.7552</v>
      </c>
      <c r="R30" s="33">
        <v>0</v>
      </c>
      <c r="S30" s="33">
        <v>0</v>
      </c>
      <c r="T30" s="33">
        <v>1420.3296</v>
      </c>
      <c r="U30" s="33">
        <v>0</v>
      </c>
      <c r="V30" s="33"/>
      <c r="W30" s="33"/>
      <c r="X30" s="33"/>
      <c r="Y30" s="33"/>
      <c r="Z30" s="33"/>
      <c r="AA30" s="33"/>
      <c r="AB30"/>
      <c r="AC30"/>
      <c r="AD30"/>
      <c r="AE30"/>
      <c r="AF30"/>
      <c r="AG30"/>
      <c r="AH30"/>
      <c r="AI30"/>
      <c r="AJ30"/>
      <c r="AK30"/>
      <c r="AL30"/>
      <c r="AM30"/>
      <c r="AN30"/>
    </row>
    <row r="31" spans="1:40" s="106" customFormat="1" ht="11.25">
      <c r="A31" s="129">
        <v>13</v>
      </c>
      <c r="B31" s="143" t="s">
        <v>168</v>
      </c>
      <c r="C31" s="130" t="s">
        <v>169</v>
      </c>
      <c r="D31" s="130" t="s">
        <v>151</v>
      </c>
      <c r="E31" s="33">
        <v>18566400</v>
      </c>
      <c r="F31" s="33">
        <v>13071915.2832</v>
      </c>
      <c r="G31" s="33">
        <v>4518634.7328</v>
      </c>
      <c r="H31" s="33">
        <v>975348.6912</v>
      </c>
      <c r="I31" s="33">
        <v>0</v>
      </c>
      <c r="J31" s="33">
        <v>501.2928</v>
      </c>
      <c r="K31" s="33">
        <v>0</v>
      </c>
      <c r="L31" s="33">
        <v>13071915.2832</v>
      </c>
      <c r="M31" s="33">
        <v>4193685.6</v>
      </c>
      <c r="N31" s="33">
        <v>324949.1328</v>
      </c>
      <c r="O31" s="33">
        <v>196098.3168</v>
      </c>
      <c r="P31" s="33">
        <v>496149.9072</v>
      </c>
      <c r="Q31" s="33">
        <v>283100.4672</v>
      </c>
      <c r="R31" s="33">
        <v>0</v>
      </c>
      <c r="S31" s="33">
        <v>0</v>
      </c>
      <c r="T31" s="33">
        <v>501.2928</v>
      </c>
      <c r="U31" s="33">
        <v>0</v>
      </c>
      <c r="V31" s="33"/>
      <c r="W31" s="33"/>
      <c r="X31" s="33"/>
      <c r="Y31" s="33"/>
      <c r="Z31" s="33"/>
      <c r="AA31" s="33"/>
      <c r="AB31"/>
      <c r="AC31"/>
      <c r="AD31"/>
      <c r="AE31"/>
      <c r="AF31"/>
      <c r="AG31"/>
      <c r="AH31"/>
      <c r="AI31"/>
      <c r="AJ31"/>
      <c r="AK31"/>
      <c r="AL31"/>
      <c r="AM31"/>
      <c r="AN31"/>
    </row>
    <row r="32" spans="1:40" s="106" customFormat="1" ht="11.25">
      <c r="A32" s="129">
        <v>14</v>
      </c>
      <c r="B32" s="143" t="s">
        <v>170</v>
      </c>
      <c r="C32" s="130" t="s">
        <v>171</v>
      </c>
      <c r="D32" s="130" t="s">
        <v>141</v>
      </c>
      <c r="E32" s="33">
        <v>1310400</v>
      </c>
      <c r="F32" s="33">
        <v>855727.8912000001</v>
      </c>
      <c r="G32" s="33">
        <v>362121.17760000005</v>
      </c>
      <c r="H32" s="33">
        <v>92484.1008</v>
      </c>
      <c r="I32" s="33">
        <v>0</v>
      </c>
      <c r="J32" s="33">
        <v>66.8304</v>
      </c>
      <c r="K32" s="33">
        <v>0</v>
      </c>
      <c r="L32" s="33">
        <v>855727.8912000001</v>
      </c>
      <c r="M32" s="33">
        <v>305891.9136</v>
      </c>
      <c r="N32" s="33">
        <v>56229.263999999996</v>
      </c>
      <c r="O32" s="33">
        <v>19417.5072</v>
      </c>
      <c r="P32" s="33">
        <v>35573.4288</v>
      </c>
      <c r="Q32" s="33">
        <v>37493.1648</v>
      </c>
      <c r="R32" s="33">
        <v>0</v>
      </c>
      <c r="S32" s="33">
        <v>0</v>
      </c>
      <c r="T32" s="33">
        <v>66.8304</v>
      </c>
      <c r="U32" s="33">
        <v>0</v>
      </c>
      <c r="V32" s="33"/>
      <c r="W32" s="33"/>
      <c r="X32" s="33"/>
      <c r="Y32" s="33"/>
      <c r="Z32" s="33"/>
      <c r="AA32" s="33"/>
      <c r="AB32"/>
      <c r="AC32"/>
      <c r="AD32"/>
      <c r="AE32"/>
      <c r="AF32"/>
      <c r="AG32"/>
      <c r="AH32"/>
      <c r="AI32"/>
      <c r="AJ32"/>
      <c r="AK32"/>
      <c r="AL32"/>
      <c r="AM32"/>
      <c r="AN32"/>
    </row>
    <row r="33" spans="1:40" s="106" customFormat="1" ht="11.25">
      <c r="A33" s="129">
        <v>15</v>
      </c>
      <c r="B33" s="143" t="s">
        <v>172</v>
      </c>
      <c r="C33" s="130" t="s">
        <v>173</v>
      </c>
      <c r="D33" s="130" t="s">
        <v>151</v>
      </c>
      <c r="E33" s="33">
        <v>873600</v>
      </c>
      <c r="F33" s="33">
        <v>615069.4368</v>
      </c>
      <c r="G33" s="33">
        <v>212614.1472</v>
      </c>
      <c r="H33" s="33">
        <v>45892.8288</v>
      </c>
      <c r="I33" s="33">
        <v>0</v>
      </c>
      <c r="J33" s="33">
        <v>23.5872</v>
      </c>
      <c r="K33" s="33">
        <v>0</v>
      </c>
      <c r="L33" s="33">
        <v>615069.4368</v>
      </c>
      <c r="M33" s="33">
        <v>197324.4</v>
      </c>
      <c r="N33" s="33">
        <v>15289.7472</v>
      </c>
      <c r="O33" s="33">
        <v>9226.9632</v>
      </c>
      <c r="P33" s="33">
        <v>23345.2128</v>
      </c>
      <c r="Q33" s="33">
        <v>13320.6528</v>
      </c>
      <c r="R33" s="33">
        <v>0</v>
      </c>
      <c r="S33" s="33">
        <v>0</v>
      </c>
      <c r="T33" s="33">
        <v>23.5872</v>
      </c>
      <c r="U33" s="33">
        <v>0</v>
      </c>
      <c r="V33" s="33"/>
      <c r="W33" s="33"/>
      <c r="X33" s="33"/>
      <c r="Y33" s="33"/>
      <c r="Z33" s="33"/>
      <c r="AA33" s="33"/>
      <c r="AB33"/>
      <c r="AC33"/>
      <c r="AD33"/>
      <c r="AE33"/>
      <c r="AF33"/>
      <c r="AG33"/>
      <c r="AH33"/>
      <c r="AI33"/>
      <c r="AJ33"/>
      <c r="AK33"/>
      <c r="AL33"/>
      <c r="AM33"/>
      <c r="AN33"/>
    </row>
    <row r="34" spans="1:40" s="106" customFormat="1" ht="11.25">
      <c r="A34" s="129">
        <v>16</v>
      </c>
      <c r="B34" s="143" t="s">
        <v>174</v>
      </c>
      <c r="C34" s="130" t="s">
        <v>175</v>
      </c>
      <c r="D34" s="130" t="s">
        <v>141</v>
      </c>
      <c r="E34" s="33">
        <v>1800000</v>
      </c>
      <c r="F34" s="33">
        <v>1175450.4</v>
      </c>
      <c r="G34" s="33">
        <v>497419.2</v>
      </c>
      <c r="H34" s="33">
        <v>127038.6</v>
      </c>
      <c r="I34" s="33">
        <v>0</v>
      </c>
      <c r="J34" s="33">
        <v>91.8</v>
      </c>
      <c r="K34" s="33">
        <v>0</v>
      </c>
      <c r="L34" s="33">
        <v>1175450.4</v>
      </c>
      <c r="M34" s="33">
        <v>420181.2</v>
      </c>
      <c r="N34" s="33">
        <v>77238</v>
      </c>
      <c r="O34" s="33">
        <v>26672.4</v>
      </c>
      <c r="P34" s="33">
        <v>48864.6</v>
      </c>
      <c r="Q34" s="33">
        <v>51501.6</v>
      </c>
      <c r="R34" s="33">
        <v>0</v>
      </c>
      <c r="S34" s="33">
        <v>0</v>
      </c>
      <c r="T34" s="33">
        <v>91.8</v>
      </c>
      <c r="U34" s="33">
        <v>0</v>
      </c>
      <c r="V34" s="33"/>
      <c r="W34" s="33"/>
      <c r="X34" s="33"/>
      <c r="Y34" s="33"/>
      <c r="Z34" s="33"/>
      <c r="AA34" s="33"/>
      <c r="AB34"/>
      <c r="AC34"/>
      <c r="AD34"/>
      <c r="AE34"/>
      <c r="AF34"/>
      <c r="AG34"/>
      <c r="AH34"/>
      <c r="AI34"/>
      <c r="AJ34"/>
      <c r="AK34"/>
      <c r="AL34"/>
      <c r="AM34"/>
      <c r="AN34"/>
    </row>
    <row r="35" spans="1:40" s="106" customFormat="1" ht="11.25">
      <c r="A35" s="129">
        <v>17</v>
      </c>
      <c r="B35" s="143" t="s">
        <v>176</v>
      </c>
      <c r="C35" s="130" t="s">
        <v>177</v>
      </c>
      <c r="D35" s="130" t="s">
        <v>151</v>
      </c>
      <c r="E35" s="33">
        <v>1200000</v>
      </c>
      <c r="F35" s="33">
        <v>844875.6</v>
      </c>
      <c r="G35" s="33">
        <v>292052.4</v>
      </c>
      <c r="H35" s="33">
        <v>63039.6</v>
      </c>
      <c r="I35" s="33">
        <v>0</v>
      </c>
      <c r="J35" s="33">
        <v>32.4</v>
      </c>
      <c r="K35" s="33">
        <v>0</v>
      </c>
      <c r="L35" s="33">
        <v>844875.6</v>
      </c>
      <c r="M35" s="33">
        <v>271050</v>
      </c>
      <c r="N35" s="33">
        <v>21002.4</v>
      </c>
      <c r="O35" s="33">
        <v>12674.4</v>
      </c>
      <c r="P35" s="33">
        <v>32067.6</v>
      </c>
      <c r="Q35" s="33">
        <v>18297.6</v>
      </c>
      <c r="R35" s="33">
        <v>0</v>
      </c>
      <c r="S35" s="33">
        <v>0</v>
      </c>
      <c r="T35" s="33">
        <v>32.4</v>
      </c>
      <c r="U35" s="33">
        <v>0</v>
      </c>
      <c r="V35" s="33"/>
      <c r="W35" s="33"/>
      <c r="X35" s="33"/>
      <c r="Y35" s="33"/>
      <c r="Z35" s="33"/>
      <c r="AA35" s="33"/>
      <c r="AB35"/>
      <c r="AC35"/>
      <c r="AD35"/>
      <c r="AE35"/>
      <c r="AF35"/>
      <c r="AG35"/>
      <c r="AH35"/>
      <c r="AI35"/>
      <c r="AJ35"/>
      <c r="AK35"/>
      <c r="AL35"/>
      <c r="AM35"/>
      <c r="AN35"/>
    </row>
    <row r="36" spans="1:40" s="106" customFormat="1" ht="11.25">
      <c r="A36" s="129">
        <v>18</v>
      </c>
      <c r="B36" s="143" t="s">
        <v>178</v>
      </c>
      <c r="C36" s="130" t="s">
        <v>179</v>
      </c>
      <c r="D36" s="130" t="s">
        <v>156</v>
      </c>
      <c r="E36" s="33">
        <v>288820</v>
      </c>
      <c r="F36" s="33">
        <v>203727.683143104</v>
      </c>
      <c r="G36" s="33">
        <v>69674.35916783215</v>
      </c>
      <c r="H36" s="33">
        <v>15410.1102578663</v>
      </c>
      <c r="I36" s="33">
        <v>0</v>
      </c>
      <c r="J36" s="33">
        <v>7.847431197557343</v>
      </c>
      <c r="K36" s="33">
        <v>0</v>
      </c>
      <c r="L36" s="33">
        <v>203727.683143104</v>
      </c>
      <c r="M36" s="33">
        <v>64905.88204947056</v>
      </c>
      <c r="N36" s="33">
        <v>4768.477118361597</v>
      </c>
      <c r="O36" s="33">
        <v>3093.781227877868</v>
      </c>
      <c r="P36" s="33">
        <v>7856.541603794598</v>
      </c>
      <c r="Q36" s="33">
        <v>4459.787426193834</v>
      </c>
      <c r="R36" s="33">
        <v>0</v>
      </c>
      <c r="S36" s="33">
        <v>0</v>
      </c>
      <c r="T36" s="33">
        <v>7.847431197557343</v>
      </c>
      <c r="U36" s="33">
        <v>0</v>
      </c>
      <c r="V36" s="33"/>
      <c r="W36" s="33"/>
      <c r="X36" s="33"/>
      <c r="Y36" s="33"/>
      <c r="Z36" s="33"/>
      <c r="AA36" s="33"/>
      <c r="AB36"/>
      <c r="AC36"/>
      <c r="AD36"/>
      <c r="AE36"/>
      <c r="AF36"/>
      <c r="AG36"/>
      <c r="AH36"/>
      <c r="AI36"/>
      <c r="AJ36"/>
      <c r="AK36"/>
      <c r="AL36"/>
      <c r="AM36"/>
      <c r="AN36"/>
    </row>
    <row r="37" spans="1:40" s="106" customFormat="1" ht="11.25">
      <c r="A37" s="129">
        <v>19</v>
      </c>
      <c r="B37" s="143" t="s">
        <v>180</v>
      </c>
      <c r="C37" s="130" t="s">
        <v>181</v>
      </c>
      <c r="D37" s="130" t="s">
        <v>156</v>
      </c>
      <c r="E37" s="33">
        <v>1386361</v>
      </c>
      <c r="F37" s="33">
        <v>977910.5135723177</v>
      </c>
      <c r="G37" s="33">
        <v>334442.95495559496</v>
      </c>
      <c r="H37" s="33">
        <v>73969.86312307244</v>
      </c>
      <c r="I37" s="33">
        <v>0</v>
      </c>
      <c r="J37" s="33">
        <v>37.66834901487707</v>
      </c>
      <c r="K37" s="33">
        <v>0</v>
      </c>
      <c r="L37" s="33">
        <v>977910.5135723177</v>
      </c>
      <c r="M37" s="33">
        <v>311553.8520323594</v>
      </c>
      <c r="N37" s="33">
        <v>22889.102923235583</v>
      </c>
      <c r="O37" s="33">
        <v>14850.417688740352</v>
      </c>
      <c r="P37" s="33">
        <v>37712.07975340448</v>
      </c>
      <c r="Q37" s="33">
        <v>21407.365680927604</v>
      </c>
      <c r="R37" s="33">
        <v>0</v>
      </c>
      <c r="S37" s="33">
        <v>0</v>
      </c>
      <c r="T37" s="33">
        <v>37.66834901487707</v>
      </c>
      <c r="U37" s="33">
        <v>0</v>
      </c>
      <c r="V37" s="33"/>
      <c r="W37" s="33"/>
      <c r="X37" s="33"/>
      <c r="Y37" s="33"/>
      <c r="Z37" s="33"/>
      <c r="AA37" s="33"/>
      <c r="AB37"/>
      <c r="AC37"/>
      <c r="AD37"/>
      <c r="AE37"/>
      <c r="AF37"/>
      <c r="AG37"/>
      <c r="AH37"/>
      <c r="AI37"/>
      <c r="AJ37"/>
      <c r="AK37"/>
      <c r="AL37"/>
      <c r="AM37"/>
      <c r="AN37"/>
    </row>
    <row r="38" spans="1:40" s="106" customFormat="1" ht="11.25">
      <c r="A38" s="129">
        <v>20</v>
      </c>
      <c r="B38" s="144" t="s">
        <v>182</v>
      </c>
      <c r="C38" s="130" t="s">
        <v>183</v>
      </c>
      <c r="D38" s="130" t="s">
        <v>156</v>
      </c>
      <c r="E38" s="33">
        <v>66024</v>
      </c>
      <c r="F38" s="33">
        <v>46571.97061090055</v>
      </c>
      <c r="G38" s="33">
        <v>15927.497713790424</v>
      </c>
      <c r="H38" s="33">
        <v>3522.7377593842693</v>
      </c>
      <c r="I38" s="33">
        <v>0</v>
      </c>
      <c r="J38" s="33">
        <v>1.7939159247542622</v>
      </c>
      <c r="K38" s="33">
        <v>0</v>
      </c>
      <c r="L38" s="33">
        <v>46571.97061090055</v>
      </c>
      <c r="M38" s="33">
        <v>14837.42800510437</v>
      </c>
      <c r="N38" s="33">
        <v>1090.0697086860537</v>
      </c>
      <c r="O38" s="33">
        <v>707.2356893200206</v>
      </c>
      <c r="P38" s="33">
        <v>1795.9985556711258</v>
      </c>
      <c r="Q38" s="33">
        <v>1019.5035143931227</v>
      </c>
      <c r="R38" s="33">
        <v>0</v>
      </c>
      <c r="S38" s="33">
        <v>0</v>
      </c>
      <c r="T38" s="33">
        <v>1.7939159247542622</v>
      </c>
      <c r="U38" s="33">
        <v>0</v>
      </c>
      <c r="V38" s="33"/>
      <c r="W38" s="33"/>
      <c r="X38" s="33"/>
      <c r="Y38" s="33"/>
      <c r="Z38" s="33"/>
      <c r="AA38" s="33"/>
      <c r="AB38"/>
      <c r="AC38"/>
      <c r="AD38"/>
      <c r="AE38"/>
      <c r="AF38"/>
      <c r="AG38"/>
      <c r="AH38"/>
      <c r="AI38"/>
      <c r="AJ38"/>
      <c r="AK38"/>
      <c r="AL38"/>
      <c r="AM38"/>
      <c r="AN38"/>
    </row>
    <row r="39" spans="1:40" s="106" customFormat="1" ht="11.25">
      <c r="A39" s="129"/>
      <c r="B39" s="144"/>
      <c r="C39" s="129"/>
      <c r="D39" s="141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/>
      <c r="AC39"/>
      <c r="AD39"/>
      <c r="AE39"/>
      <c r="AF39"/>
      <c r="AG39"/>
      <c r="AH39"/>
      <c r="AI39"/>
      <c r="AJ39"/>
      <c r="AK39"/>
      <c r="AL39"/>
      <c r="AM39"/>
      <c r="AN39"/>
    </row>
    <row r="40" spans="1:40" s="106" customFormat="1" ht="31.5">
      <c r="A40" s="129">
        <v>21</v>
      </c>
      <c r="B40" s="146" t="s">
        <v>184</v>
      </c>
      <c r="C40" s="142" t="s">
        <v>185</v>
      </c>
      <c r="D40" s="141" t="s">
        <v>97</v>
      </c>
      <c r="E40" s="33">
        <f aca="true" t="shared" si="2" ref="E40:U40">(E30+E31+E32+E33+E34+E35+E36+E37+E38)</f>
        <v>53341205</v>
      </c>
      <c r="F40" s="33">
        <f t="shared" si="2"/>
        <v>35977817.36732633</v>
      </c>
      <c r="G40" s="33">
        <f t="shared" si="2"/>
        <v>13998956.331837218</v>
      </c>
      <c r="H40" s="33">
        <f t="shared" si="2"/>
        <v>3362247.7511403235</v>
      </c>
      <c r="I40" s="33">
        <f t="shared" si="2"/>
        <v>0</v>
      </c>
      <c r="J40" s="33">
        <f t="shared" si="2"/>
        <v>2183.549696137189</v>
      </c>
      <c r="K40" s="33">
        <f t="shared" si="2"/>
        <v>0</v>
      </c>
      <c r="L40" s="33">
        <f t="shared" si="2"/>
        <v>35977817.36732633</v>
      </c>
      <c r="M40" s="33">
        <f t="shared" si="2"/>
        <v>12280473.802086934</v>
      </c>
      <c r="N40" s="33">
        <f t="shared" si="2"/>
        <v>1718482.529750283</v>
      </c>
      <c r="O40" s="33">
        <f t="shared" si="2"/>
        <v>695416.3946059382</v>
      </c>
      <c r="P40" s="33">
        <f t="shared" si="2"/>
        <v>1439398.4599128705</v>
      </c>
      <c r="Q40" s="33">
        <f t="shared" si="2"/>
        <v>1227432.896621515</v>
      </c>
      <c r="R40" s="33">
        <f t="shared" si="2"/>
        <v>0</v>
      </c>
      <c r="S40" s="33">
        <f t="shared" si="2"/>
        <v>0</v>
      </c>
      <c r="T40" s="33">
        <f t="shared" si="2"/>
        <v>2183.549696137189</v>
      </c>
      <c r="U40" s="33">
        <f t="shared" si="2"/>
        <v>0</v>
      </c>
      <c r="V40" s="33"/>
      <c r="W40" s="33"/>
      <c r="X40" s="33"/>
      <c r="Y40" s="33"/>
      <c r="Z40" s="33"/>
      <c r="AA40" s="33"/>
      <c r="AB40"/>
      <c r="AC40"/>
      <c r="AD40"/>
      <c r="AE40"/>
      <c r="AF40"/>
      <c r="AG40"/>
      <c r="AH40"/>
      <c r="AI40"/>
      <c r="AJ40"/>
      <c r="AK40"/>
      <c r="AL40"/>
      <c r="AM40"/>
      <c r="AN40"/>
    </row>
    <row r="41" spans="1:40" s="106" customFormat="1" ht="11.25">
      <c r="A41" s="129"/>
      <c r="B41" s="144"/>
      <c r="C41" s="142"/>
      <c r="D41" s="141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/>
      <c r="AC41"/>
      <c r="AD41"/>
      <c r="AE41"/>
      <c r="AF41"/>
      <c r="AG41"/>
      <c r="AH41"/>
      <c r="AI41"/>
      <c r="AJ41"/>
      <c r="AK41"/>
      <c r="AL41"/>
      <c r="AM41"/>
      <c r="AN41"/>
    </row>
    <row r="42" spans="1:40" s="106" customFormat="1" ht="11.25">
      <c r="A42" s="129"/>
      <c r="B42" s="145" t="s">
        <v>186</v>
      </c>
      <c r="C42" s="129"/>
      <c r="D42" s="141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/>
      <c r="AC42"/>
      <c r="AD42"/>
      <c r="AE42"/>
      <c r="AF42"/>
      <c r="AG42"/>
      <c r="AH42"/>
      <c r="AI42"/>
      <c r="AJ42"/>
      <c r="AK42"/>
      <c r="AL42"/>
      <c r="AM42"/>
      <c r="AN42"/>
    </row>
    <row r="43" spans="1:40" s="106" customFormat="1" ht="11.25">
      <c r="A43" s="129"/>
      <c r="B43" s="144"/>
      <c r="C43" s="142"/>
      <c r="D43" s="141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/>
      <c r="AC43"/>
      <c r="AD43"/>
      <c r="AE43"/>
      <c r="AF43"/>
      <c r="AG43"/>
      <c r="AH43"/>
      <c r="AI43"/>
      <c r="AJ43"/>
      <c r="AK43"/>
      <c r="AL43"/>
      <c r="AM43"/>
      <c r="AN43"/>
    </row>
    <row r="44" spans="1:40" s="106" customFormat="1" ht="11.25">
      <c r="A44" s="129">
        <v>22</v>
      </c>
      <c r="B44" s="144" t="s">
        <v>187</v>
      </c>
      <c r="C44" s="130" t="s">
        <v>188</v>
      </c>
      <c r="D44" s="130" t="s">
        <v>189</v>
      </c>
      <c r="E44" s="33">
        <v>62400</v>
      </c>
      <c r="F44" s="33">
        <v>30463.637255591686</v>
      </c>
      <c r="G44" s="33">
        <v>14835.549633174687</v>
      </c>
      <c r="H44" s="33">
        <v>4113.069686963728</v>
      </c>
      <c r="I44" s="33">
        <v>12984.405729320622</v>
      </c>
      <c r="J44" s="33">
        <v>3.337694949274155</v>
      </c>
      <c r="K44" s="33">
        <v>0</v>
      </c>
      <c r="L44" s="33">
        <v>30463.637255591686</v>
      </c>
      <c r="M44" s="33">
        <v>11831.92665745183</v>
      </c>
      <c r="N44" s="33">
        <v>3003.6229757228566</v>
      </c>
      <c r="O44" s="33">
        <v>879.8667624007467</v>
      </c>
      <c r="P44" s="33">
        <v>1355.0365983933762</v>
      </c>
      <c r="Q44" s="33">
        <v>1878.166326169605</v>
      </c>
      <c r="R44" s="33">
        <v>10634.805549574696</v>
      </c>
      <c r="S44" s="33">
        <v>2349.600179745926</v>
      </c>
      <c r="T44" s="33">
        <v>3.337694949274155</v>
      </c>
      <c r="U44" s="33">
        <v>0</v>
      </c>
      <c r="V44" s="33"/>
      <c r="W44" s="33"/>
      <c r="X44" s="33"/>
      <c r="Y44" s="33"/>
      <c r="Z44" s="33"/>
      <c r="AA44" s="33"/>
      <c r="AB44"/>
      <c r="AC44"/>
      <c r="AD44"/>
      <c r="AE44"/>
      <c r="AF44"/>
      <c r="AG44"/>
      <c r="AH44"/>
      <c r="AI44"/>
      <c r="AJ44"/>
      <c r="AK44"/>
      <c r="AL44"/>
      <c r="AM44"/>
      <c r="AN44"/>
    </row>
    <row r="45" spans="1:40" s="106" customFormat="1" ht="11.25">
      <c r="A45" s="129">
        <v>23</v>
      </c>
      <c r="B45" s="144" t="s">
        <v>190</v>
      </c>
      <c r="C45" s="130" t="s">
        <v>191</v>
      </c>
      <c r="D45" s="130" t="s">
        <v>189</v>
      </c>
      <c r="E45" s="33">
        <v>57600</v>
      </c>
      <c r="F45" s="33">
        <v>28120.280543623092</v>
      </c>
      <c r="G45" s="33">
        <v>13694.353507545864</v>
      </c>
      <c r="H45" s="33">
        <v>3796.679711043441</v>
      </c>
      <c r="I45" s="33">
        <v>11985.605288603652</v>
      </c>
      <c r="J45" s="33">
        <v>3.080949183945374</v>
      </c>
      <c r="K45" s="33">
        <v>0</v>
      </c>
      <c r="L45" s="33">
        <v>28120.280543623092</v>
      </c>
      <c r="M45" s="33">
        <v>10921.778453032459</v>
      </c>
      <c r="N45" s="33">
        <v>2772.575054513406</v>
      </c>
      <c r="O45" s="33">
        <v>812.1847037545353</v>
      </c>
      <c r="P45" s="33">
        <v>1250.803013901578</v>
      </c>
      <c r="Q45" s="33">
        <v>1733.6919933873278</v>
      </c>
      <c r="R45" s="33">
        <v>9816.743584222797</v>
      </c>
      <c r="S45" s="33">
        <v>2168.861704380855</v>
      </c>
      <c r="T45" s="33">
        <v>3.080949183945374</v>
      </c>
      <c r="U45" s="33">
        <v>0</v>
      </c>
      <c r="V45" s="33"/>
      <c r="W45" s="33"/>
      <c r="X45" s="33"/>
      <c r="Y45" s="33"/>
      <c r="Z45" s="33"/>
      <c r="AA45" s="33"/>
      <c r="AB45"/>
      <c r="AC45"/>
      <c r="AD45"/>
      <c r="AE45"/>
      <c r="AF45"/>
      <c r="AG45"/>
      <c r="AH45"/>
      <c r="AI45"/>
      <c r="AJ45"/>
      <c r="AK45"/>
      <c r="AL45"/>
      <c r="AM45"/>
      <c r="AN45"/>
    </row>
    <row r="46" spans="1:40" s="106" customFormat="1" ht="11.25">
      <c r="A46" s="129">
        <v>24</v>
      </c>
      <c r="B46" s="143" t="s">
        <v>192</v>
      </c>
      <c r="C46" s="130" t="s">
        <v>193</v>
      </c>
      <c r="D46" s="130" t="s">
        <v>189</v>
      </c>
      <c r="E46" s="33">
        <v>72205</v>
      </c>
      <c r="F46" s="33">
        <v>35250.43153910252</v>
      </c>
      <c r="G46" s="33">
        <v>17166.680468964394</v>
      </c>
      <c r="H46" s="33">
        <v>4759.362127359231</v>
      </c>
      <c r="I46" s="33">
        <v>15024.663712910184</v>
      </c>
      <c r="J46" s="33">
        <v>3.862151663659301</v>
      </c>
      <c r="K46" s="33">
        <v>0</v>
      </c>
      <c r="L46" s="33">
        <v>35250.43153910252</v>
      </c>
      <c r="M46" s="33">
        <v>13691.09397918765</v>
      </c>
      <c r="N46" s="33">
        <v>3475.5864897767447</v>
      </c>
      <c r="O46" s="33">
        <v>1018.1214676145179</v>
      </c>
      <c r="P46" s="33">
        <v>1567.9554100479763</v>
      </c>
      <c r="Q46" s="33">
        <v>2173.285249696736</v>
      </c>
      <c r="R46" s="33">
        <v>12305.867543382066</v>
      </c>
      <c r="S46" s="33">
        <v>2718.7961695281183</v>
      </c>
      <c r="T46" s="33">
        <v>3.862151663659301</v>
      </c>
      <c r="U46" s="33">
        <v>0</v>
      </c>
      <c r="V46" s="33"/>
      <c r="W46" s="33"/>
      <c r="X46" s="33"/>
      <c r="Y46" s="33"/>
      <c r="Z46" s="33"/>
      <c r="AA46" s="33"/>
      <c r="AB46"/>
      <c r="AC46"/>
      <c r="AD46"/>
      <c r="AE46"/>
      <c r="AF46"/>
      <c r="AG46"/>
      <c r="AH46"/>
      <c r="AI46"/>
      <c r="AJ46"/>
      <c r="AK46"/>
      <c r="AL46"/>
      <c r="AM46"/>
      <c r="AN46"/>
    </row>
    <row r="47" spans="1:40" s="106" customFormat="1" ht="11.25">
      <c r="A47" s="129">
        <v>25</v>
      </c>
      <c r="B47" s="143" t="s">
        <v>194</v>
      </c>
      <c r="C47" s="130" t="s">
        <v>195</v>
      </c>
      <c r="D47" s="130" t="s">
        <v>189</v>
      </c>
      <c r="E47" s="33">
        <v>346590</v>
      </c>
      <c r="F47" s="33">
        <v>169205.0005835821</v>
      </c>
      <c r="G47" s="33">
        <v>82401.49274618614</v>
      </c>
      <c r="H47" s="33">
        <v>22845.333698794206</v>
      </c>
      <c r="I47" s="33">
        <v>72119.63432251979</v>
      </c>
      <c r="J47" s="33">
        <v>18.538648917771305</v>
      </c>
      <c r="K47" s="33">
        <v>0</v>
      </c>
      <c r="L47" s="33">
        <v>169205.0005835821</v>
      </c>
      <c r="M47" s="33">
        <v>65718.38878535625</v>
      </c>
      <c r="N47" s="33">
        <v>16683.103960829885</v>
      </c>
      <c r="O47" s="33">
        <v>4887.067647122994</v>
      </c>
      <c r="P47" s="33">
        <v>7526.3162602109005</v>
      </c>
      <c r="Q47" s="33">
        <v>10431.949791460313</v>
      </c>
      <c r="R47" s="33">
        <v>59069.18678569061</v>
      </c>
      <c r="S47" s="33">
        <v>13050.447536829175</v>
      </c>
      <c r="T47" s="33">
        <v>18.538648917771305</v>
      </c>
      <c r="U47" s="33">
        <v>0</v>
      </c>
      <c r="V47" s="33"/>
      <c r="W47" s="33"/>
      <c r="X47" s="33"/>
      <c r="Y47" s="33"/>
      <c r="Z47" s="33"/>
      <c r="AA47" s="33"/>
      <c r="AB47"/>
      <c r="AC47"/>
      <c r="AD47"/>
      <c r="AE47"/>
      <c r="AF47"/>
      <c r="AG47"/>
      <c r="AH47"/>
      <c r="AI47"/>
      <c r="AJ47"/>
      <c r="AK47"/>
      <c r="AL47"/>
      <c r="AM47"/>
      <c r="AN47"/>
    </row>
    <row r="48" spans="1:40" s="106" customFormat="1" ht="11.25">
      <c r="A48" s="129"/>
      <c r="B48" s="144"/>
      <c r="C48" s="130"/>
      <c r="D48" s="130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/>
      <c r="AC48"/>
      <c r="AD48"/>
      <c r="AE48"/>
      <c r="AF48"/>
      <c r="AG48"/>
      <c r="AH48"/>
      <c r="AI48"/>
      <c r="AJ48"/>
      <c r="AK48"/>
      <c r="AL48"/>
      <c r="AM48"/>
      <c r="AN48"/>
    </row>
    <row r="49" spans="1:40" s="106" customFormat="1" ht="11.25">
      <c r="A49" s="129">
        <v>26</v>
      </c>
      <c r="B49" s="144" t="s">
        <v>196</v>
      </c>
      <c r="C49" s="142" t="s">
        <v>197</v>
      </c>
      <c r="D49" s="130" t="s">
        <v>97</v>
      </c>
      <c r="E49" s="33">
        <f aca="true" t="shared" si="3" ref="E49:U49">(E44+E45+E46+E47)</f>
        <v>538795</v>
      </c>
      <c r="F49" s="33">
        <f t="shared" si="3"/>
        <v>263039.3499218994</v>
      </c>
      <c r="G49" s="33">
        <f t="shared" si="3"/>
        <v>128098.07635587108</v>
      </c>
      <c r="H49" s="33">
        <f t="shared" si="3"/>
        <v>35514.445224160605</v>
      </c>
      <c r="I49" s="33">
        <f t="shared" si="3"/>
        <v>112114.30905335426</v>
      </c>
      <c r="J49" s="33">
        <f t="shared" si="3"/>
        <v>28.819444714650135</v>
      </c>
      <c r="K49" s="33">
        <f t="shared" si="3"/>
        <v>0</v>
      </c>
      <c r="L49" s="33">
        <f t="shared" si="3"/>
        <v>263039.3499218994</v>
      </c>
      <c r="M49" s="33">
        <f t="shared" si="3"/>
        <v>102163.18787502819</v>
      </c>
      <c r="N49" s="33">
        <f t="shared" si="3"/>
        <v>25934.888480842892</v>
      </c>
      <c r="O49" s="33">
        <f t="shared" si="3"/>
        <v>7597.240580892793</v>
      </c>
      <c r="P49" s="33">
        <f t="shared" si="3"/>
        <v>11700.111282553831</v>
      </c>
      <c r="Q49" s="33">
        <f t="shared" si="3"/>
        <v>16217.093360713981</v>
      </c>
      <c r="R49" s="33">
        <f t="shared" si="3"/>
        <v>91826.60346287017</v>
      </c>
      <c r="S49" s="33">
        <f t="shared" si="3"/>
        <v>20287.705590484074</v>
      </c>
      <c r="T49" s="33">
        <f t="shared" si="3"/>
        <v>28.819444714650135</v>
      </c>
      <c r="U49" s="33">
        <f t="shared" si="3"/>
        <v>0</v>
      </c>
      <c r="V49" s="33"/>
      <c r="W49" s="33"/>
      <c r="X49" s="33"/>
      <c r="Y49" s="33"/>
      <c r="Z49" s="33"/>
      <c r="AA49" s="33"/>
      <c r="AB49"/>
      <c r="AC49"/>
      <c r="AD49"/>
      <c r="AE49"/>
      <c r="AF49"/>
      <c r="AG49"/>
      <c r="AH49"/>
      <c r="AI49"/>
      <c r="AJ49"/>
      <c r="AK49"/>
      <c r="AL49"/>
      <c r="AM49"/>
      <c r="AN49"/>
    </row>
    <row r="50" spans="1:40" s="106" customFormat="1" ht="11.25">
      <c r="A50" s="129"/>
      <c r="B50" s="144"/>
      <c r="C50" s="129"/>
      <c r="D50" s="141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/>
      <c r="AC50"/>
      <c r="AD50"/>
      <c r="AE50"/>
      <c r="AF50"/>
      <c r="AG50"/>
      <c r="AH50"/>
      <c r="AI50"/>
      <c r="AJ50"/>
      <c r="AK50"/>
      <c r="AL50"/>
      <c r="AM50"/>
      <c r="AN50"/>
    </row>
    <row r="51" spans="1:40" s="106" customFormat="1" ht="11.25">
      <c r="A51" s="129">
        <v>27</v>
      </c>
      <c r="B51" s="146" t="s">
        <v>198</v>
      </c>
      <c r="C51" s="142" t="s">
        <v>199</v>
      </c>
      <c r="D51" s="141" t="s">
        <v>97</v>
      </c>
      <c r="E51" s="33">
        <f aca="true" t="shared" si="4" ref="E51:U51">(E15+E26+E40+E49)</f>
        <v>84630000</v>
      </c>
      <c r="F51" s="33">
        <f t="shared" si="4"/>
        <v>56759749.24253629</v>
      </c>
      <c r="G51" s="33">
        <f t="shared" si="4"/>
        <v>22398139.744802427</v>
      </c>
      <c r="H51" s="33">
        <f t="shared" si="4"/>
        <v>5356452.001476099</v>
      </c>
      <c r="I51" s="33">
        <f t="shared" si="4"/>
        <v>112114.30905335426</v>
      </c>
      <c r="J51" s="33">
        <f t="shared" si="4"/>
        <v>3544.70213184018</v>
      </c>
      <c r="K51" s="33">
        <f t="shared" si="4"/>
        <v>0</v>
      </c>
      <c r="L51" s="33">
        <f t="shared" si="4"/>
        <v>56759749.24253629</v>
      </c>
      <c r="M51" s="33">
        <f t="shared" si="4"/>
        <v>19535495.329207238</v>
      </c>
      <c r="N51" s="33">
        <f t="shared" si="4"/>
        <v>2862644.4155951887</v>
      </c>
      <c r="O51" s="33">
        <f t="shared" si="4"/>
        <v>1110766.0308432507</v>
      </c>
      <c r="P51" s="33">
        <f t="shared" si="4"/>
        <v>2260287.057506867</v>
      </c>
      <c r="Q51" s="33">
        <f t="shared" si="4"/>
        <v>1985398.9131259823</v>
      </c>
      <c r="R51" s="33">
        <f t="shared" si="4"/>
        <v>91826.60346287017</v>
      </c>
      <c r="S51" s="33">
        <f t="shared" si="4"/>
        <v>20287.705590484074</v>
      </c>
      <c r="T51" s="33">
        <f t="shared" si="4"/>
        <v>3544.70213184018</v>
      </c>
      <c r="U51" s="33">
        <f t="shared" si="4"/>
        <v>0</v>
      </c>
      <c r="V51" s="33"/>
      <c r="W51" s="33"/>
      <c r="X51" s="33"/>
      <c r="Y51" s="33"/>
      <c r="Z51" s="33"/>
      <c r="AA51" s="33"/>
      <c r="AB51"/>
      <c r="AC51"/>
      <c r="AD51"/>
      <c r="AE51"/>
      <c r="AF51"/>
      <c r="AG51"/>
      <c r="AH51"/>
      <c r="AI51"/>
      <c r="AJ51"/>
      <c r="AK51"/>
      <c r="AL51"/>
      <c r="AM51"/>
      <c r="AN51"/>
    </row>
    <row r="52" spans="1:40" s="106" customFormat="1" ht="11.25">
      <c r="A52" s="129"/>
      <c r="B52" s="144"/>
      <c r="C52" s="147"/>
      <c r="D52" s="141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/>
      <c r="AC52"/>
      <c r="AD52"/>
      <c r="AE52"/>
      <c r="AF52"/>
      <c r="AG52"/>
      <c r="AH52"/>
      <c r="AI52"/>
      <c r="AJ52"/>
      <c r="AK52"/>
      <c r="AL52"/>
      <c r="AM52"/>
      <c r="AN52"/>
    </row>
    <row r="53" spans="1:40" s="106" customFormat="1" ht="11.25">
      <c r="A53" s="129"/>
      <c r="B53" s="145" t="s">
        <v>200</v>
      </c>
      <c r="C53" s="129"/>
      <c r="D53" s="141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/>
      <c r="AC53"/>
      <c r="AD53"/>
      <c r="AE53"/>
      <c r="AF53"/>
      <c r="AG53"/>
      <c r="AH53"/>
      <c r="AI53"/>
      <c r="AJ53"/>
      <c r="AK53"/>
      <c r="AL53"/>
      <c r="AM53"/>
      <c r="AN53"/>
    </row>
    <row r="54" spans="1:40" s="106" customFormat="1" ht="11.25">
      <c r="A54" s="129"/>
      <c r="B54" s="144"/>
      <c r="C54" s="142"/>
      <c r="D54" s="141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/>
      <c r="AC54"/>
      <c r="AD54"/>
      <c r="AE54"/>
      <c r="AF54"/>
      <c r="AG54"/>
      <c r="AH54"/>
      <c r="AI54"/>
      <c r="AJ54"/>
      <c r="AK54"/>
      <c r="AL54"/>
      <c r="AM54"/>
      <c r="AN54"/>
    </row>
    <row r="55" spans="1:40" s="106" customFormat="1" ht="11.25">
      <c r="A55" s="129">
        <v>28</v>
      </c>
      <c r="B55" s="144" t="s">
        <v>139</v>
      </c>
      <c r="C55" s="130" t="s">
        <v>201</v>
      </c>
      <c r="D55" s="130" t="s">
        <v>202</v>
      </c>
      <c r="E55" s="33">
        <v>313482695</v>
      </c>
      <c r="F55" s="33">
        <v>193255251.65345725</v>
      </c>
      <c r="G55" s="33">
        <v>94113774.19320719</v>
      </c>
      <c r="H55" s="33">
        <v>26092495.48086977</v>
      </c>
      <c r="I55" s="33">
        <v>0</v>
      </c>
      <c r="J55" s="33">
        <v>21173.672465721527</v>
      </c>
      <c r="K55" s="33">
        <v>0</v>
      </c>
      <c r="L55" s="33">
        <v>193255251.65345725</v>
      </c>
      <c r="M55" s="33">
        <v>75059387.83824623</v>
      </c>
      <c r="N55" s="33">
        <v>19054386.354960967</v>
      </c>
      <c r="O55" s="33">
        <v>5581699.623148509</v>
      </c>
      <c r="P55" s="33">
        <v>8596082.490907747</v>
      </c>
      <c r="Q55" s="33">
        <v>11914713.366813513</v>
      </c>
      <c r="R55" s="33">
        <v>0</v>
      </c>
      <c r="S55" s="33">
        <v>0</v>
      </c>
      <c r="T55" s="33">
        <v>21173.672465721527</v>
      </c>
      <c r="U55" s="33">
        <v>0</v>
      </c>
      <c r="V55" s="33"/>
      <c r="W55" s="33"/>
      <c r="X55" s="33"/>
      <c r="Y55" s="33"/>
      <c r="Z55" s="33"/>
      <c r="AA55" s="33"/>
      <c r="AB55"/>
      <c r="AC55"/>
      <c r="AD55"/>
      <c r="AE55"/>
      <c r="AF55"/>
      <c r="AG55"/>
      <c r="AH55"/>
      <c r="AI55"/>
      <c r="AJ55"/>
      <c r="AK55"/>
      <c r="AL55"/>
      <c r="AM55"/>
      <c r="AN55"/>
    </row>
    <row r="56" spans="1:40" s="106" customFormat="1" ht="11.25">
      <c r="A56" s="129">
        <v>29</v>
      </c>
      <c r="B56" s="144" t="s">
        <v>203</v>
      </c>
      <c r="C56" s="130" t="s">
        <v>204</v>
      </c>
      <c r="D56" s="130" t="s">
        <v>202</v>
      </c>
      <c r="E56" s="33">
        <v>58360973</v>
      </c>
      <c r="F56" s="33">
        <v>35978268.3502055</v>
      </c>
      <c r="G56" s="33">
        <v>17521131.22103235</v>
      </c>
      <c r="H56" s="33">
        <v>4857631.532935694</v>
      </c>
      <c r="I56" s="33">
        <v>0</v>
      </c>
      <c r="J56" s="33">
        <v>3941.8958264436815</v>
      </c>
      <c r="K56" s="33">
        <v>0</v>
      </c>
      <c r="L56" s="33">
        <v>35978268.3502055</v>
      </c>
      <c r="M56" s="33">
        <v>13973782.211564872</v>
      </c>
      <c r="N56" s="33">
        <v>3547349.009467478</v>
      </c>
      <c r="O56" s="33">
        <v>1039143.2324539648</v>
      </c>
      <c r="P56" s="33">
        <v>1600329.9262105671</v>
      </c>
      <c r="Q56" s="33">
        <v>2218158.374271162</v>
      </c>
      <c r="R56" s="33">
        <v>0</v>
      </c>
      <c r="S56" s="33">
        <v>0</v>
      </c>
      <c r="T56" s="33">
        <v>3941.8958264436815</v>
      </c>
      <c r="U56" s="33">
        <v>0</v>
      </c>
      <c r="V56" s="33"/>
      <c r="W56" s="33"/>
      <c r="X56" s="33"/>
      <c r="Y56" s="33"/>
      <c r="Z56" s="33"/>
      <c r="AA56" s="33"/>
      <c r="AB56"/>
      <c r="AC56"/>
      <c r="AD56"/>
      <c r="AE56"/>
      <c r="AF56"/>
      <c r="AG56"/>
      <c r="AH56"/>
      <c r="AI56"/>
      <c r="AJ56"/>
      <c r="AK56"/>
      <c r="AL56"/>
      <c r="AM56"/>
      <c r="AN56"/>
    </row>
    <row r="57" spans="1:40" s="106" customFormat="1" ht="11.25">
      <c r="A57" s="129">
        <v>30</v>
      </c>
      <c r="B57" s="144" t="s">
        <v>145</v>
      </c>
      <c r="C57" s="130" t="s">
        <v>205</v>
      </c>
      <c r="D57" s="130" t="s">
        <v>206</v>
      </c>
      <c r="E57" s="33">
        <v>3967713</v>
      </c>
      <c r="F57" s="33">
        <v>2649631.073673645</v>
      </c>
      <c r="G57" s="33">
        <v>1204187.1727991528</v>
      </c>
      <c r="H57" s="33">
        <v>113796.73811535552</v>
      </c>
      <c r="I57" s="33">
        <v>0</v>
      </c>
      <c r="J57" s="33">
        <v>98.01541184746644</v>
      </c>
      <c r="K57" s="33">
        <v>0</v>
      </c>
      <c r="L57" s="33">
        <v>2649631.073673645</v>
      </c>
      <c r="M57" s="33">
        <v>1019600.1312719526</v>
      </c>
      <c r="N57" s="33">
        <v>184587.04152720005</v>
      </c>
      <c r="O57" s="33">
        <v>24718.895395618165</v>
      </c>
      <c r="P57" s="33">
        <v>50822.62060948763</v>
      </c>
      <c r="Q57" s="33">
        <v>38255.222110249706</v>
      </c>
      <c r="R57" s="33">
        <v>0</v>
      </c>
      <c r="S57" s="33">
        <v>0</v>
      </c>
      <c r="T57" s="33">
        <v>98.01541184746644</v>
      </c>
      <c r="U57" s="33">
        <v>0</v>
      </c>
      <c r="V57" s="33"/>
      <c r="W57" s="33"/>
      <c r="X57" s="33"/>
      <c r="Y57" s="33"/>
      <c r="Z57" s="33"/>
      <c r="AA57" s="33"/>
      <c r="AB57"/>
      <c r="AC57"/>
      <c r="AD57"/>
      <c r="AE57"/>
      <c r="AF57"/>
      <c r="AG57"/>
      <c r="AH57"/>
      <c r="AI57"/>
      <c r="AJ57"/>
      <c r="AK57"/>
      <c r="AL57"/>
      <c r="AM57"/>
      <c r="AN57"/>
    </row>
    <row r="58" spans="1:40" s="106" customFormat="1" ht="11.25">
      <c r="A58" s="129">
        <v>31</v>
      </c>
      <c r="B58" s="144" t="s">
        <v>207</v>
      </c>
      <c r="C58" s="130" t="s">
        <v>208</v>
      </c>
      <c r="D58" s="130" t="s">
        <v>202</v>
      </c>
      <c r="E58" s="33">
        <v>140886795</v>
      </c>
      <c r="F58" s="33">
        <v>86853639.63192305</v>
      </c>
      <c r="G58" s="33">
        <v>42297033.370325826</v>
      </c>
      <c r="H58" s="33">
        <v>11726606.031161387</v>
      </c>
      <c r="I58" s="33">
        <v>0</v>
      </c>
      <c r="J58" s="33">
        <v>9515.966589719581</v>
      </c>
      <c r="K58" s="33">
        <v>0</v>
      </c>
      <c r="L58" s="33">
        <v>86853639.63192305</v>
      </c>
      <c r="M58" s="33">
        <v>33733525.82410487</v>
      </c>
      <c r="N58" s="33">
        <v>8563507.546220958</v>
      </c>
      <c r="O58" s="33">
        <v>2508552.4116669386</v>
      </c>
      <c r="P58" s="33">
        <v>3863289.843477992</v>
      </c>
      <c r="Q58" s="33">
        <v>5354763.776016457</v>
      </c>
      <c r="R58" s="33">
        <v>0</v>
      </c>
      <c r="S58" s="33">
        <v>0</v>
      </c>
      <c r="T58" s="33">
        <v>9515.966589719581</v>
      </c>
      <c r="U58" s="33">
        <v>0</v>
      </c>
      <c r="V58" s="33"/>
      <c r="W58" s="33"/>
      <c r="X58" s="33"/>
      <c r="Y58" s="33"/>
      <c r="Z58" s="33"/>
      <c r="AA58" s="33"/>
      <c r="AB58"/>
      <c r="AC58"/>
      <c r="AD58"/>
      <c r="AE58"/>
      <c r="AF58"/>
      <c r="AG58"/>
      <c r="AH58"/>
      <c r="AI58"/>
      <c r="AJ58"/>
      <c r="AK58"/>
      <c r="AL58"/>
      <c r="AM58"/>
      <c r="AN58"/>
    </row>
    <row r="59" spans="1:40" s="106" customFormat="1" ht="11.25">
      <c r="A59" s="129">
        <v>32</v>
      </c>
      <c r="B59" s="144" t="s">
        <v>209</v>
      </c>
      <c r="C59" s="130" t="s">
        <v>210</v>
      </c>
      <c r="D59" s="130" t="s">
        <v>202</v>
      </c>
      <c r="E59" s="33">
        <v>-87970341</v>
      </c>
      <c r="F59" s="33">
        <v>-54231798.62606276</v>
      </c>
      <c r="G59" s="33">
        <v>-26410455.634794887</v>
      </c>
      <c r="H59" s="33">
        <v>-7322144.927307941</v>
      </c>
      <c r="I59" s="33">
        <v>0</v>
      </c>
      <c r="J59" s="33">
        <v>-5941.811834403917</v>
      </c>
      <c r="K59" s="33">
        <v>0</v>
      </c>
      <c r="L59" s="33">
        <v>-54231798.62606276</v>
      </c>
      <c r="M59" s="33">
        <v>-21063363.460562866</v>
      </c>
      <c r="N59" s="33">
        <v>-5347092.174232021</v>
      </c>
      <c r="O59" s="33">
        <v>-1566351.2756515823</v>
      </c>
      <c r="P59" s="33">
        <v>-2412255.3494995437</v>
      </c>
      <c r="Q59" s="33">
        <v>-3343538.3021568153</v>
      </c>
      <c r="R59" s="33">
        <v>0</v>
      </c>
      <c r="S59" s="33">
        <v>0</v>
      </c>
      <c r="T59" s="33">
        <v>-5941.811834403917</v>
      </c>
      <c r="U59" s="33">
        <v>0</v>
      </c>
      <c r="V59" s="33"/>
      <c r="W59" s="33"/>
      <c r="X59" s="33"/>
      <c r="Y59" s="33"/>
      <c r="Z59" s="33"/>
      <c r="AA59" s="33"/>
      <c r="AB59"/>
      <c r="AC59"/>
      <c r="AD59"/>
      <c r="AE59"/>
      <c r="AF59"/>
      <c r="AG59"/>
      <c r="AH59"/>
      <c r="AI59"/>
      <c r="AJ59"/>
      <c r="AK59"/>
      <c r="AL59"/>
      <c r="AM59"/>
      <c r="AN59"/>
    </row>
    <row r="60" spans="1:40" s="106" customFormat="1" ht="11.25">
      <c r="A60" s="129">
        <v>33</v>
      </c>
      <c r="B60" s="144" t="s">
        <v>211</v>
      </c>
      <c r="C60" s="130" t="s">
        <v>212</v>
      </c>
      <c r="D60" s="130" t="s">
        <v>202</v>
      </c>
      <c r="E60" s="33">
        <v>53770901</v>
      </c>
      <c r="F60" s="33">
        <v>33148588.96561463</v>
      </c>
      <c r="G60" s="33">
        <v>16143099.812508946</v>
      </c>
      <c r="H60" s="33">
        <v>4475580.354905383</v>
      </c>
      <c r="I60" s="33">
        <v>0</v>
      </c>
      <c r="J60" s="33">
        <v>3631.866971032446</v>
      </c>
      <c r="K60" s="33">
        <v>0</v>
      </c>
      <c r="L60" s="33">
        <v>33148588.96561463</v>
      </c>
      <c r="M60" s="33">
        <v>12874748.676544784</v>
      </c>
      <c r="N60" s="33">
        <v>3268351.1359641626</v>
      </c>
      <c r="O60" s="33">
        <v>957414.9470931906</v>
      </c>
      <c r="P60" s="33">
        <v>1474464.485532236</v>
      </c>
      <c r="Q60" s="33">
        <v>2043700.9222799558</v>
      </c>
      <c r="R60" s="33">
        <v>0</v>
      </c>
      <c r="S60" s="33">
        <v>0</v>
      </c>
      <c r="T60" s="33">
        <v>3631.866971032446</v>
      </c>
      <c r="U60" s="33">
        <v>0</v>
      </c>
      <c r="V60" s="33"/>
      <c r="W60" s="33"/>
      <c r="X60" s="33"/>
      <c r="Y60" s="33"/>
      <c r="Z60" s="33"/>
      <c r="AA60" s="33"/>
      <c r="AB60"/>
      <c r="AC60"/>
      <c r="AD60"/>
      <c r="AE60"/>
      <c r="AF60"/>
      <c r="AG60"/>
      <c r="AH60"/>
      <c r="AI60"/>
      <c r="AJ60"/>
      <c r="AK60"/>
      <c r="AL60"/>
      <c r="AM60"/>
      <c r="AN60"/>
    </row>
    <row r="61" spans="1:40" s="106" customFormat="1" ht="11.25">
      <c r="A61" s="129"/>
      <c r="B61" s="144"/>
      <c r="C61" s="142"/>
      <c r="D61" s="141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/>
      <c r="AC61"/>
      <c r="AD61"/>
      <c r="AE61"/>
      <c r="AF61"/>
      <c r="AG61"/>
      <c r="AH61"/>
      <c r="AI61"/>
      <c r="AJ61"/>
      <c r="AK61"/>
      <c r="AL61"/>
      <c r="AM61"/>
      <c r="AN61"/>
    </row>
    <row r="62" spans="1:40" s="106" customFormat="1" ht="21">
      <c r="A62" s="129">
        <v>35</v>
      </c>
      <c r="B62" s="144" t="s">
        <v>213</v>
      </c>
      <c r="C62" s="142" t="s">
        <v>214</v>
      </c>
      <c r="D62" s="130" t="s">
        <v>97</v>
      </c>
      <c r="E62" s="33">
        <f aca="true" t="shared" si="5" ref="E62:U62">(E55+E56+E57+E58+E59+E60)</f>
        <v>482498736</v>
      </c>
      <c r="F62" s="33">
        <f t="shared" si="5"/>
        <v>297653581.0488113</v>
      </c>
      <c r="G62" s="33">
        <f t="shared" si="5"/>
        <v>144868770.13507858</v>
      </c>
      <c r="H62" s="33">
        <f t="shared" si="5"/>
        <v>39943965.21067964</v>
      </c>
      <c r="I62" s="33">
        <f t="shared" si="5"/>
        <v>0</v>
      </c>
      <c r="J62" s="33">
        <f t="shared" si="5"/>
        <v>32419.60543036079</v>
      </c>
      <c r="K62" s="33">
        <f t="shared" si="5"/>
        <v>0</v>
      </c>
      <c r="L62" s="33">
        <f t="shared" si="5"/>
        <v>297653581.0488113</v>
      </c>
      <c r="M62" s="33">
        <f t="shared" si="5"/>
        <v>115597681.22116984</v>
      </c>
      <c r="N62" s="33">
        <f t="shared" si="5"/>
        <v>29271088.913908746</v>
      </c>
      <c r="O62" s="33">
        <f t="shared" si="5"/>
        <v>8545177.834106639</v>
      </c>
      <c r="P62" s="33">
        <f t="shared" si="5"/>
        <v>13172734.017238487</v>
      </c>
      <c r="Q62" s="33">
        <f t="shared" si="5"/>
        <v>18226053.35933452</v>
      </c>
      <c r="R62" s="33">
        <f t="shared" si="5"/>
        <v>0</v>
      </c>
      <c r="S62" s="33">
        <f t="shared" si="5"/>
        <v>0</v>
      </c>
      <c r="T62" s="33">
        <f t="shared" si="5"/>
        <v>32419.60543036079</v>
      </c>
      <c r="U62" s="33">
        <f t="shared" si="5"/>
        <v>0</v>
      </c>
      <c r="V62" s="33"/>
      <c r="W62" s="33"/>
      <c r="X62" s="33"/>
      <c r="Y62" s="33"/>
      <c r="Z62" s="33"/>
      <c r="AA62" s="33"/>
      <c r="AB62"/>
      <c r="AC62"/>
      <c r="AD62"/>
      <c r="AE62"/>
      <c r="AF62"/>
      <c r="AG62"/>
      <c r="AH62"/>
      <c r="AI62"/>
      <c r="AJ62"/>
      <c r="AK62"/>
      <c r="AL62"/>
      <c r="AM62"/>
      <c r="AN62"/>
    </row>
    <row r="63" spans="1:40" s="106" customFormat="1" ht="11.25">
      <c r="A63" s="129"/>
      <c r="B63" s="129"/>
      <c r="C63" s="129"/>
      <c r="D63" s="141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/>
      <c r="AC63"/>
      <c r="AD63"/>
      <c r="AE63"/>
      <c r="AF63"/>
      <c r="AG63"/>
      <c r="AH63"/>
      <c r="AI63"/>
      <c r="AJ63"/>
      <c r="AK63"/>
      <c r="AL63"/>
      <c r="AM63"/>
      <c r="AN63"/>
    </row>
    <row r="64" spans="1:40" s="106" customFormat="1" ht="11.25">
      <c r="A64" s="129"/>
      <c r="B64" s="148" t="s">
        <v>215</v>
      </c>
      <c r="C64" s="129"/>
      <c r="D64" s="141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/>
      <c r="AC64"/>
      <c r="AD64"/>
      <c r="AE64"/>
      <c r="AF64"/>
      <c r="AG64"/>
      <c r="AH64"/>
      <c r="AI64"/>
      <c r="AJ64"/>
      <c r="AK64"/>
      <c r="AL64"/>
      <c r="AM64"/>
      <c r="AN64"/>
    </row>
    <row r="65" spans="1:40" s="106" customFormat="1" ht="11.25">
      <c r="A65" s="129">
        <v>36</v>
      </c>
      <c r="B65" s="144" t="s">
        <v>216</v>
      </c>
      <c r="C65" s="130" t="s">
        <v>217</v>
      </c>
      <c r="D65" s="130" t="s">
        <v>202</v>
      </c>
      <c r="E65" s="33">
        <v>419000</v>
      </c>
      <c r="F65" s="33">
        <v>258304.37129168675</v>
      </c>
      <c r="G65" s="33">
        <v>125792.17933211214</v>
      </c>
      <c r="H65" s="33">
        <v>34875.148711109665</v>
      </c>
      <c r="I65" s="33">
        <v>0</v>
      </c>
      <c r="J65" s="33">
        <v>28.300665091377116</v>
      </c>
      <c r="K65" s="33">
        <v>0</v>
      </c>
      <c r="L65" s="33">
        <v>258304.37129168675</v>
      </c>
      <c r="M65" s="33">
        <v>100324.14549780864</v>
      </c>
      <c r="N65" s="33">
        <v>25468.033834303504</v>
      </c>
      <c r="O65" s="33">
        <v>7460.482442577016</v>
      </c>
      <c r="P65" s="33">
        <v>11489.49725499312</v>
      </c>
      <c r="Q65" s="33">
        <v>15925.169013539526</v>
      </c>
      <c r="R65" s="33">
        <v>0</v>
      </c>
      <c r="S65" s="33">
        <v>0</v>
      </c>
      <c r="T65" s="33">
        <v>28.300665091377116</v>
      </c>
      <c r="U65" s="33">
        <v>0</v>
      </c>
      <c r="V65" s="33"/>
      <c r="W65" s="33"/>
      <c r="X65" s="33"/>
      <c r="Y65" s="33"/>
      <c r="Z65" s="33"/>
      <c r="AA65" s="33"/>
      <c r="AB65"/>
      <c r="AC65"/>
      <c r="AD65"/>
      <c r="AE65"/>
      <c r="AF65"/>
      <c r="AG65"/>
      <c r="AH65"/>
      <c r="AI65"/>
      <c r="AJ65"/>
      <c r="AK65"/>
      <c r="AL65"/>
      <c r="AM65"/>
      <c r="AN65"/>
    </row>
    <row r="66" spans="1:40" s="106" customFormat="1" ht="11.25">
      <c r="A66" s="129"/>
      <c r="B66" s="144"/>
      <c r="C66" s="130"/>
      <c r="D66" s="130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/>
      <c r="AC66"/>
      <c r="AD66"/>
      <c r="AE66"/>
      <c r="AF66"/>
      <c r="AG66"/>
      <c r="AH66"/>
      <c r="AI66"/>
      <c r="AJ66"/>
      <c r="AK66"/>
      <c r="AL66"/>
      <c r="AM66"/>
      <c r="AN66"/>
    </row>
    <row r="67" spans="1:40" s="106" customFormat="1" ht="21">
      <c r="A67" s="129">
        <v>37</v>
      </c>
      <c r="B67" s="143" t="s">
        <v>218</v>
      </c>
      <c r="C67" s="142" t="s">
        <v>219</v>
      </c>
      <c r="D67" s="130" t="s">
        <v>97</v>
      </c>
      <c r="E67" s="33">
        <f aca="true" t="shared" si="6" ref="E67:U67">(E65)</f>
        <v>419000</v>
      </c>
      <c r="F67" s="33">
        <f t="shared" si="6"/>
        <v>258304.37129168675</v>
      </c>
      <c r="G67" s="33">
        <f t="shared" si="6"/>
        <v>125792.17933211214</v>
      </c>
      <c r="H67" s="33">
        <f t="shared" si="6"/>
        <v>34875.148711109665</v>
      </c>
      <c r="I67" s="33">
        <f t="shared" si="6"/>
        <v>0</v>
      </c>
      <c r="J67" s="33">
        <f t="shared" si="6"/>
        <v>28.300665091377116</v>
      </c>
      <c r="K67" s="33">
        <f t="shared" si="6"/>
        <v>0</v>
      </c>
      <c r="L67" s="33">
        <f t="shared" si="6"/>
        <v>258304.37129168675</v>
      </c>
      <c r="M67" s="33">
        <f t="shared" si="6"/>
        <v>100324.14549780864</v>
      </c>
      <c r="N67" s="33">
        <f t="shared" si="6"/>
        <v>25468.033834303504</v>
      </c>
      <c r="O67" s="33">
        <f t="shared" si="6"/>
        <v>7460.482442577016</v>
      </c>
      <c r="P67" s="33">
        <f t="shared" si="6"/>
        <v>11489.49725499312</v>
      </c>
      <c r="Q67" s="33">
        <f t="shared" si="6"/>
        <v>15925.169013539526</v>
      </c>
      <c r="R67" s="33">
        <f t="shared" si="6"/>
        <v>0</v>
      </c>
      <c r="S67" s="33">
        <f t="shared" si="6"/>
        <v>0</v>
      </c>
      <c r="T67" s="33">
        <f t="shared" si="6"/>
        <v>28.300665091377116</v>
      </c>
      <c r="U67" s="33">
        <f t="shared" si="6"/>
        <v>0</v>
      </c>
      <c r="V67" s="33"/>
      <c r="W67" s="33"/>
      <c r="X67" s="33"/>
      <c r="Y67" s="33"/>
      <c r="Z67" s="33"/>
      <c r="AA67" s="33"/>
      <c r="AB67"/>
      <c r="AC67"/>
      <c r="AD67"/>
      <c r="AE67"/>
      <c r="AF67"/>
      <c r="AG67"/>
      <c r="AH67"/>
      <c r="AI67"/>
      <c r="AJ67"/>
      <c r="AK67"/>
      <c r="AL67"/>
      <c r="AM67"/>
      <c r="AN67"/>
    </row>
    <row r="68" spans="1:40" s="106" customFormat="1" ht="11.25">
      <c r="A68" s="129"/>
      <c r="B68" s="140"/>
      <c r="C68" s="129"/>
      <c r="D68" s="141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/>
      <c r="AC68"/>
      <c r="AD68"/>
      <c r="AE68"/>
      <c r="AF68"/>
      <c r="AG68"/>
      <c r="AH68"/>
      <c r="AI68"/>
      <c r="AJ68"/>
      <c r="AK68"/>
      <c r="AL68"/>
      <c r="AM68"/>
      <c r="AN68"/>
    </row>
    <row r="69" spans="1:40" s="106" customFormat="1" ht="11.25">
      <c r="A69" s="129"/>
      <c r="B69" s="145" t="s">
        <v>220</v>
      </c>
      <c r="C69" s="129"/>
      <c r="D69" s="141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/>
      <c r="AC69"/>
      <c r="AD69"/>
      <c r="AE69"/>
      <c r="AF69"/>
      <c r="AG69"/>
      <c r="AH69"/>
      <c r="AI69"/>
      <c r="AJ69"/>
      <c r="AK69"/>
      <c r="AL69"/>
      <c r="AM69"/>
      <c r="AN69"/>
    </row>
    <row r="70" spans="1:40" s="106" customFormat="1" ht="11.25">
      <c r="A70" s="129"/>
      <c r="B70" s="144"/>
      <c r="C70" s="129"/>
      <c r="D70" s="141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/>
      <c r="AC70"/>
      <c r="AD70"/>
      <c r="AE70"/>
      <c r="AF70"/>
      <c r="AG70"/>
      <c r="AH70"/>
      <c r="AI70"/>
      <c r="AJ70"/>
      <c r="AK70"/>
      <c r="AL70"/>
      <c r="AM70"/>
      <c r="AN70"/>
    </row>
    <row r="71" spans="1:40" s="106" customFormat="1" ht="11.25">
      <c r="A71" s="129">
        <v>38</v>
      </c>
      <c r="B71" s="144" t="s">
        <v>221</v>
      </c>
      <c r="C71" s="130" t="s">
        <v>222</v>
      </c>
      <c r="D71" s="130" t="s">
        <v>202</v>
      </c>
      <c r="E71" s="33">
        <v>3698743</v>
      </c>
      <c r="F71" s="33">
        <v>2280194.4753807336</v>
      </c>
      <c r="G71" s="33">
        <v>1110436.6175641874</v>
      </c>
      <c r="H71" s="33">
        <v>307862.08154934575</v>
      </c>
      <c r="I71" s="33">
        <v>0</v>
      </c>
      <c r="J71" s="33">
        <v>249.82550573287702</v>
      </c>
      <c r="K71" s="33">
        <v>0</v>
      </c>
      <c r="L71" s="33">
        <v>2280194.4753807336</v>
      </c>
      <c r="M71" s="33">
        <v>885616.302842485</v>
      </c>
      <c r="N71" s="33">
        <v>224820.31472170225</v>
      </c>
      <c r="O71" s="33">
        <v>65857.77377351942</v>
      </c>
      <c r="P71" s="33">
        <v>101424.099153759</v>
      </c>
      <c r="Q71" s="33">
        <v>140580.20862206735</v>
      </c>
      <c r="R71" s="33">
        <v>0</v>
      </c>
      <c r="S71" s="33">
        <v>0</v>
      </c>
      <c r="T71" s="33">
        <v>249.82550573287702</v>
      </c>
      <c r="U71" s="33">
        <v>0</v>
      </c>
      <c r="V71" s="33"/>
      <c r="W71" s="33"/>
      <c r="X71" s="33"/>
      <c r="Y71" s="33"/>
      <c r="Z71" s="33"/>
      <c r="AA71" s="33"/>
      <c r="AB71"/>
      <c r="AC71"/>
      <c r="AD71"/>
      <c r="AE71"/>
      <c r="AF71"/>
      <c r="AG71"/>
      <c r="AH71"/>
      <c r="AI71"/>
      <c r="AJ71"/>
      <c r="AK71"/>
      <c r="AL71"/>
      <c r="AM71"/>
      <c r="AN71"/>
    </row>
    <row r="72" spans="1:40" s="106" customFormat="1" ht="11.25">
      <c r="A72" s="129">
        <v>39</v>
      </c>
      <c r="B72" s="144" t="s">
        <v>223</v>
      </c>
      <c r="C72" s="130" t="s">
        <v>224</v>
      </c>
      <c r="D72" s="130" t="s">
        <v>225</v>
      </c>
      <c r="E72" s="33">
        <v>206</v>
      </c>
      <c r="F72" s="33">
        <v>145.30815984862343</v>
      </c>
      <c r="G72" s="33">
        <v>49.69502800558626</v>
      </c>
      <c r="H72" s="33">
        <v>10.991214988991267</v>
      </c>
      <c r="I72" s="33">
        <v>0</v>
      </c>
      <c r="J72" s="33">
        <v>0.005597156799033352</v>
      </c>
      <c r="K72" s="33">
        <v>0</v>
      </c>
      <c r="L72" s="33">
        <v>145.30815984862343</v>
      </c>
      <c r="M72" s="33">
        <v>46.293925982241305</v>
      </c>
      <c r="N72" s="33">
        <v>3.401102023344951</v>
      </c>
      <c r="O72" s="33">
        <v>2.206630195079429</v>
      </c>
      <c r="P72" s="33">
        <v>5.6036547689969085</v>
      </c>
      <c r="Q72" s="33">
        <v>3.1809300249149293</v>
      </c>
      <c r="R72" s="33">
        <v>0</v>
      </c>
      <c r="S72" s="33">
        <v>0</v>
      </c>
      <c r="T72" s="33">
        <v>0.005597156799033352</v>
      </c>
      <c r="U72" s="33">
        <v>0</v>
      </c>
      <c r="V72" s="33"/>
      <c r="W72" s="33"/>
      <c r="X72" s="33"/>
      <c r="Y72" s="33"/>
      <c r="Z72" s="33"/>
      <c r="AA72" s="33"/>
      <c r="AB72"/>
      <c r="AC72"/>
      <c r="AD72"/>
      <c r="AE72"/>
      <c r="AF72"/>
      <c r="AG72"/>
      <c r="AH72"/>
      <c r="AI72"/>
      <c r="AJ72"/>
      <c r="AK72"/>
      <c r="AL72"/>
      <c r="AM72"/>
      <c r="AN72"/>
    </row>
    <row r="73" spans="1:40" s="106" customFormat="1" ht="11.25">
      <c r="A73" s="129"/>
      <c r="B73" s="144"/>
      <c r="C73" s="130"/>
      <c r="D73" s="130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/>
      <c r="AC73"/>
      <c r="AD73"/>
      <c r="AE73"/>
      <c r="AF73"/>
      <c r="AG73"/>
      <c r="AH73"/>
      <c r="AI73"/>
      <c r="AJ73"/>
      <c r="AK73"/>
      <c r="AL73"/>
      <c r="AM73"/>
      <c r="AN73"/>
    </row>
    <row r="74" spans="1:40" s="106" customFormat="1" ht="11.25">
      <c r="A74" s="129">
        <v>40</v>
      </c>
      <c r="B74" s="143" t="s">
        <v>226</v>
      </c>
      <c r="C74" s="142" t="s">
        <v>227</v>
      </c>
      <c r="D74" s="130" t="s">
        <v>97</v>
      </c>
      <c r="E74" s="33">
        <f aca="true" t="shared" si="7" ref="E74:U74">(E71+E72)</f>
        <v>3698949</v>
      </c>
      <c r="F74" s="33">
        <f t="shared" si="7"/>
        <v>2280339.7835405823</v>
      </c>
      <c r="G74" s="33">
        <f t="shared" si="7"/>
        <v>1110486.312592193</v>
      </c>
      <c r="H74" s="33">
        <f t="shared" si="7"/>
        <v>307873.07276433473</v>
      </c>
      <c r="I74" s="33">
        <f t="shared" si="7"/>
        <v>0</v>
      </c>
      <c r="J74" s="33">
        <f t="shared" si="7"/>
        <v>249.83110288967606</v>
      </c>
      <c r="K74" s="33">
        <f t="shared" si="7"/>
        <v>0</v>
      </c>
      <c r="L74" s="33">
        <f t="shared" si="7"/>
        <v>2280339.7835405823</v>
      </c>
      <c r="M74" s="33">
        <f t="shared" si="7"/>
        <v>885662.5967684672</v>
      </c>
      <c r="N74" s="33">
        <f t="shared" si="7"/>
        <v>224823.7158237256</v>
      </c>
      <c r="O74" s="33">
        <f t="shared" si="7"/>
        <v>65859.98040371451</v>
      </c>
      <c r="P74" s="33">
        <f t="shared" si="7"/>
        <v>101429.702808528</v>
      </c>
      <c r="Q74" s="33">
        <f t="shared" si="7"/>
        <v>140583.38955209227</v>
      </c>
      <c r="R74" s="33">
        <f t="shared" si="7"/>
        <v>0</v>
      </c>
      <c r="S74" s="33">
        <f t="shared" si="7"/>
        <v>0</v>
      </c>
      <c r="T74" s="33">
        <f t="shared" si="7"/>
        <v>249.83110288967606</v>
      </c>
      <c r="U74" s="33">
        <f t="shared" si="7"/>
        <v>0</v>
      </c>
      <c r="V74" s="33"/>
      <c r="W74" s="33"/>
      <c r="X74" s="33"/>
      <c r="Y74" s="33"/>
      <c r="Z74" s="33"/>
      <c r="AA74" s="33"/>
      <c r="AB74"/>
      <c r="AC74"/>
      <c r="AD74"/>
      <c r="AE74"/>
      <c r="AF74"/>
      <c r="AG74"/>
      <c r="AH74"/>
      <c r="AI74"/>
      <c r="AJ74"/>
      <c r="AK74"/>
      <c r="AL74"/>
      <c r="AM74"/>
      <c r="AN74"/>
    </row>
    <row r="75" spans="1:40" s="106" customFormat="1" ht="11.25">
      <c r="A75" s="129"/>
      <c r="B75" s="144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/>
      <c r="AC75"/>
      <c r="AD75"/>
      <c r="AE75"/>
      <c r="AF75"/>
      <c r="AG75"/>
      <c r="AH75"/>
      <c r="AI75"/>
      <c r="AJ75"/>
      <c r="AK75"/>
      <c r="AL75"/>
      <c r="AM75"/>
      <c r="AN75"/>
    </row>
    <row r="76" spans="1:40" s="106" customFormat="1" ht="11.25">
      <c r="A76" s="129"/>
      <c r="B76" s="145" t="s">
        <v>228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/>
      <c r="AC76"/>
      <c r="AD76"/>
      <c r="AE76"/>
      <c r="AF76"/>
      <c r="AG76"/>
      <c r="AH76"/>
      <c r="AI76"/>
      <c r="AJ76"/>
      <c r="AK76"/>
      <c r="AL76"/>
      <c r="AM76"/>
      <c r="AN76"/>
    </row>
    <row r="77" spans="1:40" s="106" customFormat="1" ht="11.25">
      <c r="A77" s="129"/>
      <c r="B77" s="144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/>
      <c r="AC77"/>
      <c r="AD77"/>
      <c r="AE77"/>
      <c r="AF77"/>
      <c r="AG77"/>
      <c r="AH77"/>
      <c r="AI77"/>
      <c r="AJ77"/>
      <c r="AK77"/>
      <c r="AL77"/>
      <c r="AM77"/>
      <c r="AN77"/>
    </row>
    <row r="78" spans="1:40" s="106" customFormat="1" ht="11.25">
      <c r="A78" s="129">
        <v>41</v>
      </c>
      <c r="B78" s="144" t="s">
        <v>229</v>
      </c>
      <c r="C78" s="130" t="s">
        <v>230</v>
      </c>
      <c r="D78" s="130" t="s">
        <v>189</v>
      </c>
      <c r="E78" s="33">
        <v>51</v>
      </c>
      <c r="F78" s="33">
        <v>24.89816506466628</v>
      </c>
      <c r="G78" s="33">
        <v>12.125208834806235</v>
      </c>
      <c r="H78" s="33">
        <v>3.361643494153047</v>
      </c>
      <c r="I78" s="33">
        <v>10.612254682617817</v>
      </c>
      <c r="J78" s="33">
        <v>0.0027279237566183</v>
      </c>
      <c r="K78" s="33">
        <v>0</v>
      </c>
      <c r="L78" s="33">
        <v>24.89816506466628</v>
      </c>
      <c r="M78" s="33">
        <v>9.670324671955823</v>
      </c>
      <c r="N78" s="33">
        <v>2.4548841628504117</v>
      </c>
      <c r="O78" s="33">
        <v>0.7191218731159948</v>
      </c>
      <c r="P78" s="33">
        <v>1.1074818352253555</v>
      </c>
      <c r="Q78" s="33">
        <v>1.5350397858116964</v>
      </c>
      <c r="R78" s="33">
        <v>8.691908381863934</v>
      </c>
      <c r="S78" s="33">
        <v>1.920346300753882</v>
      </c>
      <c r="T78" s="33">
        <v>0.0027279237566183</v>
      </c>
      <c r="U78" s="33">
        <v>0</v>
      </c>
      <c r="V78" s="33"/>
      <c r="W78" s="33"/>
      <c r="X78" s="33"/>
      <c r="Y78" s="33"/>
      <c r="Z78" s="33"/>
      <c r="AA78" s="33"/>
      <c r="AB78"/>
      <c r="AC78"/>
      <c r="AD78"/>
      <c r="AE78"/>
      <c r="AF78"/>
      <c r="AG78"/>
      <c r="AH78"/>
      <c r="AI78"/>
      <c r="AJ78"/>
      <c r="AK78"/>
      <c r="AL78"/>
      <c r="AM78"/>
      <c r="AN78"/>
    </row>
    <row r="79" spans="1:40" s="106" customFormat="1" ht="11.25">
      <c r="A79" s="129"/>
      <c r="B79" s="144"/>
      <c r="C79" s="130"/>
      <c r="D79" s="130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/>
      <c r="AC79"/>
      <c r="AD79"/>
      <c r="AE79"/>
      <c r="AF79"/>
      <c r="AG79"/>
      <c r="AH79"/>
      <c r="AI79"/>
      <c r="AJ79"/>
      <c r="AK79"/>
      <c r="AL79"/>
      <c r="AM79"/>
      <c r="AN79"/>
    </row>
    <row r="80" spans="1:40" s="106" customFormat="1" ht="11.25">
      <c r="A80" s="129">
        <v>42</v>
      </c>
      <c r="B80" s="143" t="s">
        <v>231</v>
      </c>
      <c r="C80" s="142" t="s">
        <v>232</v>
      </c>
      <c r="D80" s="130" t="s">
        <v>97</v>
      </c>
      <c r="E80" s="33">
        <f aca="true" t="shared" si="8" ref="E80:U80">(E78)</f>
        <v>51</v>
      </c>
      <c r="F80" s="33">
        <f t="shared" si="8"/>
        <v>24.89816506466628</v>
      </c>
      <c r="G80" s="33">
        <f t="shared" si="8"/>
        <v>12.125208834806235</v>
      </c>
      <c r="H80" s="33">
        <f t="shared" si="8"/>
        <v>3.361643494153047</v>
      </c>
      <c r="I80" s="33">
        <f t="shared" si="8"/>
        <v>10.612254682617817</v>
      </c>
      <c r="J80" s="33">
        <f t="shared" si="8"/>
        <v>0.0027279237566183</v>
      </c>
      <c r="K80" s="33">
        <f t="shared" si="8"/>
        <v>0</v>
      </c>
      <c r="L80" s="33">
        <f t="shared" si="8"/>
        <v>24.89816506466628</v>
      </c>
      <c r="M80" s="33">
        <f t="shared" si="8"/>
        <v>9.670324671955823</v>
      </c>
      <c r="N80" s="33">
        <f t="shared" si="8"/>
        <v>2.4548841628504117</v>
      </c>
      <c r="O80" s="33">
        <f t="shared" si="8"/>
        <v>0.7191218731159948</v>
      </c>
      <c r="P80" s="33">
        <f t="shared" si="8"/>
        <v>1.1074818352253555</v>
      </c>
      <c r="Q80" s="33">
        <f t="shared" si="8"/>
        <v>1.5350397858116964</v>
      </c>
      <c r="R80" s="33">
        <f t="shared" si="8"/>
        <v>8.691908381863934</v>
      </c>
      <c r="S80" s="33">
        <f t="shared" si="8"/>
        <v>1.920346300753882</v>
      </c>
      <c r="T80" s="33">
        <f t="shared" si="8"/>
        <v>0.0027279237566183</v>
      </c>
      <c r="U80" s="33">
        <f t="shared" si="8"/>
        <v>0</v>
      </c>
      <c r="V80" s="33"/>
      <c r="W80" s="33"/>
      <c r="X80" s="33"/>
      <c r="Y80" s="33"/>
      <c r="Z80" s="33"/>
      <c r="AA80" s="33"/>
      <c r="AB80"/>
      <c r="AC80"/>
      <c r="AD80"/>
      <c r="AE80"/>
      <c r="AF80"/>
      <c r="AG80"/>
      <c r="AH80"/>
      <c r="AI80"/>
      <c r="AJ80"/>
      <c r="AK80"/>
      <c r="AL80"/>
      <c r="AM80"/>
      <c r="AN80"/>
    </row>
    <row r="81" spans="1:40" s="106" customFormat="1" ht="11.25">
      <c r="A81" s="129"/>
      <c r="B81" s="149"/>
      <c r="C81" s="150"/>
      <c r="D81" s="141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/>
      <c r="AC81"/>
      <c r="AD81"/>
      <c r="AE81"/>
      <c r="AF81"/>
      <c r="AG81"/>
      <c r="AH81"/>
      <c r="AI81"/>
      <c r="AJ81"/>
      <c r="AK81"/>
      <c r="AL81"/>
      <c r="AM81"/>
      <c r="AN81"/>
    </row>
    <row r="82" spans="1:40" s="106" customFormat="1" ht="11.25">
      <c r="A82" s="129">
        <v>43</v>
      </c>
      <c r="B82" s="140" t="s">
        <v>233</v>
      </c>
      <c r="C82" s="142" t="s">
        <v>234</v>
      </c>
      <c r="D82" s="130" t="s">
        <v>97</v>
      </c>
      <c r="E82" s="33">
        <f aca="true" t="shared" si="9" ref="E82:U82">(E62+E67+E74+E80)</f>
        <v>486616736</v>
      </c>
      <c r="F82" s="33">
        <f t="shared" si="9"/>
        <v>300192250.10180867</v>
      </c>
      <c r="G82" s="33">
        <f t="shared" si="9"/>
        <v>146105060.7522117</v>
      </c>
      <c r="H82" s="33">
        <f t="shared" si="9"/>
        <v>40286716.79379858</v>
      </c>
      <c r="I82" s="33">
        <f t="shared" si="9"/>
        <v>10.612254682617817</v>
      </c>
      <c r="J82" s="33">
        <f t="shared" si="9"/>
        <v>32697.7399262656</v>
      </c>
      <c r="K82" s="33">
        <f t="shared" si="9"/>
        <v>0</v>
      </c>
      <c r="L82" s="33">
        <f t="shared" si="9"/>
        <v>300192250.10180867</v>
      </c>
      <c r="M82" s="33">
        <f t="shared" si="9"/>
        <v>116583677.6337608</v>
      </c>
      <c r="N82" s="33">
        <f t="shared" si="9"/>
        <v>29521383.11845094</v>
      </c>
      <c r="O82" s="33">
        <f t="shared" si="9"/>
        <v>8618499.016074803</v>
      </c>
      <c r="P82" s="33">
        <f t="shared" si="9"/>
        <v>13285654.324783843</v>
      </c>
      <c r="Q82" s="33">
        <f t="shared" si="9"/>
        <v>18382563.452939942</v>
      </c>
      <c r="R82" s="33">
        <f t="shared" si="9"/>
        <v>8.691908381863934</v>
      </c>
      <c r="S82" s="33">
        <f t="shared" si="9"/>
        <v>1.920346300753882</v>
      </c>
      <c r="T82" s="33">
        <f t="shared" si="9"/>
        <v>32697.7399262656</v>
      </c>
      <c r="U82" s="33">
        <f t="shared" si="9"/>
        <v>0</v>
      </c>
      <c r="V82" s="33"/>
      <c r="W82" s="33"/>
      <c r="X82" s="33"/>
      <c r="Y82" s="33"/>
      <c r="Z82" s="33"/>
      <c r="AA82" s="33"/>
      <c r="AB82"/>
      <c r="AC82"/>
      <c r="AD82"/>
      <c r="AE82"/>
      <c r="AF82"/>
      <c r="AG82"/>
      <c r="AH82"/>
      <c r="AI82"/>
      <c r="AJ82"/>
      <c r="AK82"/>
      <c r="AL82"/>
      <c r="AM82"/>
      <c r="AN82"/>
    </row>
    <row r="83" spans="1:40" s="106" customFormat="1" ht="11.25">
      <c r="A83" s="129"/>
      <c r="B83" s="149"/>
      <c r="C83" s="129"/>
      <c r="D83" s="141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/>
      <c r="AC83"/>
      <c r="AD83"/>
      <c r="AE83"/>
      <c r="AF83"/>
      <c r="AG83"/>
      <c r="AH83"/>
      <c r="AI83"/>
      <c r="AJ83"/>
      <c r="AK83"/>
      <c r="AL83"/>
      <c r="AM83"/>
      <c r="AN83"/>
    </row>
    <row r="84" spans="1:40" s="106" customFormat="1" ht="11.25">
      <c r="A84" s="129"/>
      <c r="B84" s="145" t="s">
        <v>235</v>
      </c>
      <c r="C84" s="150"/>
      <c r="D84" s="130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/>
      <c r="AC84"/>
      <c r="AD84"/>
      <c r="AE84"/>
      <c r="AF84"/>
      <c r="AG84"/>
      <c r="AH84"/>
      <c r="AI84"/>
      <c r="AJ84"/>
      <c r="AK84"/>
      <c r="AL84"/>
      <c r="AM84"/>
      <c r="AN84"/>
    </row>
    <row r="85" spans="1:40" s="106" customFormat="1" ht="11.25">
      <c r="A85" s="129"/>
      <c r="B85" s="151"/>
      <c r="C85" s="150"/>
      <c r="D85" s="130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/>
      <c r="AC85"/>
      <c r="AD85"/>
      <c r="AE85"/>
      <c r="AF85"/>
      <c r="AG85"/>
      <c r="AH85"/>
      <c r="AI85"/>
      <c r="AJ85"/>
      <c r="AK85"/>
      <c r="AL85"/>
      <c r="AM85"/>
      <c r="AN85"/>
    </row>
    <row r="86" spans="1:40" s="106" customFormat="1" ht="11.25">
      <c r="A86" s="129">
        <v>44</v>
      </c>
      <c r="B86" s="144" t="s">
        <v>236</v>
      </c>
      <c r="C86" s="130" t="s">
        <v>237</v>
      </c>
      <c r="D86" s="130" t="s">
        <v>202</v>
      </c>
      <c r="E86" s="33">
        <v>-138838726</v>
      </c>
      <c r="F86" s="33">
        <v>-85591049.71448392</v>
      </c>
      <c r="G86" s="33">
        <v>-41682162.09841046</v>
      </c>
      <c r="H86" s="33">
        <v>-11556136.553964218</v>
      </c>
      <c r="I86" s="33">
        <v>0</v>
      </c>
      <c r="J86" s="33">
        <v>-9377.633141382988</v>
      </c>
      <c r="K86" s="33">
        <v>0</v>
      </c>
      <c r="L86" s="33">
        <v>-85591049.71448392</v>
      </c>
      <c r="M86" s="33">
        <v>-33243142.11922288</v>
      </c>
      <c r="N86" s="33">
        <v>-8439019.979187574</v>
      </c>
      <c r="O86" s="33">
        <v>-2472085.626903964</v>
      </c>
      <c r="P86" s="33">
        <v>-3807129.263159289</v>
      </c>
      <c r="Q86" s="33">
        <v>-5276921.663900965</v>
      </c>
      <c r="R86" s="33">
        <v>0</v>
      </c>
      <c r="S86" s="33">
        <v>0</v>
      </c>
      <c r="T86" s="33">
        <v>-9377.633141382988</v>
      </c>
      <c r="U86" s="33">
        <v>0</v>
      </c>
      <c r="V86" s="33"/>
      <c r="W86" s="33"/>
      <c r="X86" s="33"/>
      <c r="Y86" s="33"/>
      <c r="Z86" s="33"/>
      <c r="AA86" s="33"/>
      <c r="AB86"/>
      <c r="AC86"/>
      <c r="AD86"/>
      <c r="AE86"/>
      <c r="AF86"/>
      <c r="AG86"/>
      <c r="AH86"/>
      <c r="AI86"/>
      <c r="AJ86"/>
      <c r="AK86"/>
      <c r="AL86"/>
      <c r="AM86"/>
      <c r="AN86"/>
    </row>
    <row r="87" spans="1:40" s="106" customFormat="1" ht="11.25">
      <c r="A87" s="129">
        <v>45</v>
      </c>
      <c r="B87" s="144" t="s">
        <v>238</v>
      </c>
      <c r="C87" s="130" t="s">
        <v>239</v>
      </c>
      <c r="D87" s="130" t="s">
        <v>202</v>
      </c>
      <c r="E87" s="33">
        <v>-5796038</v>
      </c>
      <c r="F87" s="33">
        <v>-3573131.1493382473</v>
      </c>
      <c r="G87" s="33">
        <v>-1740086.5191210897</v>
      </c>
      <c r="H87" s="33">
        <v>-482428.8476974764</v>
      </c>
      <c r="I87" s="33">
        <v>0</v>
      </c>
      <c r="J87" s="33">
        <v>-391.4838431859075</v>
      </c>
      <c r="K87" s="33">
        <v>0</v>
      </c>
      <c r="L87" s="33">
        <v>-3573131.1493382473</v>
      </c>
      <c r="M87" s="33">
        <v>-1387786.5384793025</v>
      </c>
      <c r="N87" s="33">
        <v>-352299.9806417871</v>
      </c>
      <c r="O87" s="33">
        <v>-103201.04948808879</v>
      </c>
      <c r="P87" s="33">
        <v>-158934.51716189933</v>
      </c>
      <c r="Q87" s="33">
        <v>-220293.2810474883</v>
      </c>
      <c r="R87" s="33">
        <v>0</v>
      </c>
      <c r="S87" s="33">
        <v>0</v>
      </c>
      <c r="T87" s="33">
        <v>-391.4838431859075</v>
      </c>
      <c r="U87" s="33">
        <v>0</v>
      </c>
      <c r="V87" s="33"/>
      <c r="W87" s="33"/>
      <c r="X87" s="33"/>
      <c r="Y87" s="33"/>
      <c r="Z87" s="33"/>
      <c r="AA87" s="33"/>
      <c r="AB87"/>
      <c r="AC87"/>
      <c r="AD87"/>
      <c r="AE87"/>
      <c r="AF87"/>
      <c r="AG87"/>
      <c r="AH87"/>
      <c r="AI87"/>
      <c r="AJ87"/>
      <c r="AK87"/>
      <c r="AL87"/>
      <c r="AM87"/>
      <c r="AN87"/>
    </row>
    <row r="88" spans="1:40" s="106" customFormat="1" ht="11.25">
      <c r="A88" s="129">
        <v>46</v>
      </c>
      <c r="B88" s="144" t="s">
        <v>240</v>
      </c>
      <c r="C88" s="130" t="s">
        <v>241</v>
      </c>
      <c r="D88" s="130" t="s">
        <v>202</v>
      </c>
      <c r="E88" s="33">
        <v>-88571</v>
      </c>
      <c r="F88" s="33">
        <v>-54602.09181306918</v>
      </c>
      <c r="G88" s="33">
        <v>-26590.785478817434</v>
      </c>
      <c r="H88" s="33">
        <v>-7372.140325755832</v>
      </c>
      <c r="I88" s="33">
        <v>0</v>
      </c>
      <c r="J88" s="33">
        <v>-5.982382357537858</v>
      </c>
      <c r="K88" s="33">
        <v>0</v>
      </c>
      <c r="L88" s="33">
        <v>-54602.09181306918</v>
      </c>
      <c r="M88" s="33">
        <v>-21207.183510468756</v>
      </c>
      <c r="N88" s="33">
        <v>-5383.601968348677</v>
      </c>
      <c r="O88" s="33">
        <v>-1577.046277855582</v>
      </c>
      <c r="P88" s="33">
        <v>-2428.7261607923524</v>
      </c>
      <c r="Q88" s="33">
        <v>-3366.3678871078982</v>
      </c>
      <c r="R88" s="33">
        <v>0</v>
      </c>
      <c r="S88" s="33">
        <v>0</v>
      </c>
      <c r="T88" s="33">
        <v>-5.982382357537858</v>
      </c>
      <c r="U88" s="33">
        <v>0</v>
      </c>
      <c r="V88" s="33"/>
      <c r="W88" s="33"/>
      <c r="X88" s="33"/>
      <c r="Y88" s="33"/>
      <c r="Z88" s="33"/>
      <c r="AA88" s="33"/>
      <c r="AB88"/>
      <c r="AC88"/>
      <c r="AD88"/>
      <c r="AE88"/>
      <c r="AF88"/>
      <c r="AG88"/>
      <c r="AH88"/>
      <c r="AI88"/>
      <c r="AJ88"/>
      <c r="AK88"/>
      <c r="AL88"/>
      <c r="AM88"/>
      <c r="AN88"/>
    </row>
    <row r="89" spans="1:40" s="106" customFormat="1" ht="11.25">
      <c r="A89" s="129">
        <v>47</v>
      </c>
      <c r="B89" s="144" t="s">
        <v>242</v>
      </c>
      <c r="C89" s="130" t="s">
        <v>243</v>
      </c>
      <c r="D89" s="130" t="s">
        <v>202</v>
      </c>
      <c r="E89" s="33">
        <v>-3399884</v>
      </c>
      <c r="F89" s="33">
        <v>-2095954.4130898928</v>
      </c>
      <c r="G89" s="33">
        <v>-1020713.1690605697</v>
      </c>
      <c r="H89" s="33">
        <v>-282986.7782828696</v>
      </c>
      <c r="I89" s="33">
        <v>0</v>
      </c>
      <c r="J89" s="33">
        <v>-229.63956666713986</v>
      </c>
      <c r="K89" s="33">
        <v>0</v>
      </c>
      <c r="L89" s="33">
        <v>-2095954.4130898928</v>
      </c>
      <c r="M89" s="33">
        <v>-814058.3701471876</v>
      </c>
      <c r="N89" s="33">
        <v>-206654.79891338217</v>
      </c>
      <c r="O89" s="33">
        <v>-60536.45558185803</v>
      </c>
      <c r="P89" s="33">
        <v>-93229.01643268504</v>
      </c>
      <c r="Q89" s="33">
        <v>-129221.30626832653</v>
      </c>
      <c r="R89" s="33">
        <v>0</v>
      </c>
      <c r="S89" s="33">
        <v>0</v>
      </c>
      <c r="T89" s="33">
        <v>-229.63956666713986</v>
      </c>
      <c r="U89" s="33">
        <v>0</v>
      </c>
      <c r="V89" s="33"/>
      <c r="W89" s="33"/>
      <c r="X89" s="33"/>
      <c r="Y89" s="33"/>
      <c r="Z89" s="33"/>
      <c r="AA89" s="33"/>
      <c r="AB89"/>
      <c r="AC89"/>
      <c r="AD89"/>
      <c r="AE89"/>
      <c r="AF89"/>
      <c r="AG89"/>
      <c r="AH89"/>
      <c r="AI89"/>
      <c r="AJ89"/>
      <c r="AK89"/>
      <c r="AL89"/>
      <c r="AM89"/>
      <c r="AN89"/>
    </row>
    <row r="90" spans="1:40" s="106" customFormat="1" ht="11.25">
      <c r="A90" s="129"/>
      <c r="B90" s="109"/>
      <c r="C90" s="152"/>
      <c r="D90" s="141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/>
      <c r="AC90"/>
      <c r="AD90"/>
      <c r="AE90"/>
      <c r="AF90"/>
      <c r="AG90"/>
      <c r="AH90"/>
      <c r="AI90"/>
      <c r="AJ90"/>
      <c r="AK90"/>
      <c r="AL90"/>
      <c r="AM90"/>
      <c r="AN90"/>
    </row>
    <row r="91" spans="1:40" s="106" customFormat="1" ht="11.25">
      <c r="A91" s="129">
        <v>48</v>
      </c>
      <c r="B91" s="146" t="s">
        <v>244</v>
      </c>
      <c r="C91" s="142" t="s">
        <v>245</v>
      </c>
      <c r="D91" s="130" t="s">
        <v>97</v>
      </c>
      <c r="E91" s="33">
        <f aca="true" t="shared" si="10" ref="E91:U91">(E86+E87+E88+E89)</f>
        <v>-148123219</v>
      </c>
      <c r="F91" s="33">
        <f t="shared" si="10"/>
        <v>-91314737.36872512</v>
      </c>
      <c r="G91" s="33">
        <f t="shared" si="10"/>
        <v>-44469552.572070934</v>
      </c>
      <c r="H91" s="33">
        <f t="shared" si="10"/>
        <v>-12328924.32027032</v>
      </c>
      <c r="I91" s="33">
        <f t="shared" si="10"/>
        <v>0</v>
      </c>
      <c r="J91" s="33">
        <f t="shared" si="10"/>
        <v>-10004.738933593573</v>
      </c>
      <c r="K91" s="33">
        <f t="shared" si="10"/>
        <v>0</v>
      </c>
      <c r="L91" s="33">
        <f t="shared" si="10"/>
        <v>-91314737.36872512</v>
      </c>
      <c r="M91" s="33">
        <f t="shared" si="10"/>
        <v>-35466194.21135984</v>
      </c>
      <c r="N91" s="33">
        <f t="shared" si="10"/>
        <v>-9003358.360711092</v>
      </c>
      <c r="O91" s="33">
        <f t="shared" si="10"/>
        <v>-2637400.178251766</v>
      </c>
      <c r="P91" s="33">
        <f t="shared" si="10"/>
        <v>-4061721.5229146653</v>
      </c>
      <c r="Q91" s="33">
        <f t="shared" si="10"/>
        <v>-5629802.619103888</v>
      </c>
      <c r="R91" s="33">
        <f t="shared" si="10"/>
        <v>0</v>
      </c>
      <c r="S91" s="33">
        <f t="shared" si="10"/>
        <v>0</v>
      </c>
      <c r="T91" s="33">
        <f t="shared" si="10"/>
        <v>-10004.738933593573</v>
      </c>
      <c r="U91" s="33">
        <f t="shared" si="10"/>
        <v>0</v>
      </c>
      <c r="V91" s="33"/>
      <c r="W91" s="33"/>
      <c r="X91" s="33"/>
      <c r="Y91" s="33"/>
      <c r="Z91" s="33"/>
      <c r="AA91" s="33"/>
      <c r="AB91"/>
      <c r="AC91"/>
      <c r="AD91"/>
      <c r="AE91"/>
      <c r="AF91"/>
      <c r="AG91"/>
      <c r="AH91"/>
      <c r="AI91"/>
      <c r="AJ91"/>
      <c r="AK91"/>
      <c r="AL91"/>
      <c r="AM91"/>
      <c r="AN91"/>
    </row>
    <row r="92" spans="1:40" s="106" customFormat="1" ht="11.25">
      <c r="A92" s="129"/>
      <c r="B92" s="146"/>
      <c r="C92" s="142"/>
      <c r="D92" s="130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/>
      <c r="AC92"/>
      <c r="AD92"/>
      <c r="AE92"/>
      <c r="AF92"/>
      <c r="AG92"/>
      <c r="AH92"/>
      <c r="AI92"/>
      <c r="AJ92"/>
      <c r="AK92"/>
      <c r="AL92"/>
      <c r="AM92"/>
      <c r="AN92"/>
    </row>
    <row r="93" spans="1:40" s="106" customFormat="1" ht="11.25">
      <c r="A93" s="129">
        <v>49</v>
      </c>
      <c r="B93" s="146" t="s">
        <v>246</v>
      </c>
      <c r="C93" s="142" t="s">
        <v>247</v>
      </c>
      <c r="D93" s="130" t="s">
        <v>97</v>
      </c>
      <c r="E93" s="33">
        <f aca="true" t="shared" si="11" ref="E93:U93">(E51+E82+E91)</f>
        <v>423123517</v>
      </c>
      <c r="F93" s="33">
        <f t="shared" si="11"/>
        <v>265637261.97561985</v>
      </c>
      <c r="G93" s="33">
        <f t="shared" si="11"/>
        <v>124033647.92494318</v>
      </c>
      <c r="H93" s="33">
        <f t="shared" si="11"/>
        <v>33314244.47500436</v>
      </c>
      <c r="I93" s="33">
        <f t="shared" si="11"/>
        <v>112124.92130803688</v>
      </c>
      <c r="J93" s="33">
        <f t="shared" si="11"/>
        <v>26237.703124512205</v>
      </c>
      <c r="K93" s="33">
        <f t="shared" si="11"/>
        <v>0</v>
      </c>
      <c r="L93" s="33">
        <f t="shared" si="11"/>
        <v>265637261.97561985</v>
      </c>
      <c r="M93" s="33">
        <f t="shared" si="11"/>
        <v>100652978.75160818</v>
      </c>
      <c r="N93" s="33">
        <f t="shared" si="11"/>
        <v>23380669.173335038</v>
      </c>
      <c r="O93" s="33">
        <f t="shared" si="11"/>
        <v>7091864.8686662875</v>
      </c>
      <c r="P93" s="33">
        <f t="shared" si="11"/>
        <v>11484219.859376045</v>
      </c>
      <c r="Q93" s="33">
        <f t="shared" si="11"/>
        <v>14738159.746962035</v>
      </c>
      <c r="R93" s="33">
        <f t="shared" si="11"/>
        <v>91835.29537125204</v>
      </c>
      <c r="S93" s="33">
        <f t="shared" si="11"/>
        <v>20289.62593678483</v>
      </c>
      <c r="T93" s="33">
        <f t="shared" si="11"/>
        <v>26237.703124512205</v>
      </c>
      <c r="U93" s="33">
        <f t="shared" si="11"/>
        <v>0</v>
      </c>
      <c r="V93" s="33"/>
      <c r="W93" s="33"/>
      <c r="X93" s="33"/>
      <c r="Y93" s="33"/>
      <c r="Z93" s="33"/>
      <c r="AA93" s="33"/>
      <c r="AB93"/>
      <c r="AC93"/>
      <c r="AD93"/>
      <c r="AE93"/>
      <c r="AF93"/>
      <c r="AG93"/>
      <c r="AH93"/>
      <c r="AI93"/>
      <c r="AJ93"/>
      <c r="AK93"/>
      <c r="AL93"/>
      <c r="AM93"/>
      <c r="AN93"/>
    </row>
    <row r="94" ht="11.25">
      <c r="E94" s="153"/>
    </row>
    <row r="95" ht="11.25">
      <c r="E95" s="153"/>
    </row>
    <row r="96" ht="11.25">
      <c r="E96" s="153"/>
    </row>
    <row r="97" ht="11.25">
      <c r="E97" s="153"/>
    </row>
    <row r="98" ht="11.25">
      <c r="E98" s="153"/>
    </row>
    <row r="99" ht="11.25">
      <c r="E99" s="153"/>
    </row>
    <row r="100" ht="11.25">
      <c r="E100" s="153"/>
    </row>
    <row r="101" ht="11.25">
      <c r="E101" s="153"/>
    </row>
    <row r="102" ht="11.25">
      <c r="E102" s="153"/>
    </row>
    <row r="103" ht="11.25">
      <c r="E103" s="153"/>
    </row>
    <row r="104" ht="11.25">
      <c r="E104" s="153"/>
    </row>
    <row r="105" ht="11.25">
      <c r="E105" s="153"/>
    </row>
    <row r="106" ht="11.25">
      <c r="E106" s="153"/>
    </row>
    <row r="107" ht="11.25">
      <c r="E107" s="153"/>
    </row>
    <row r="108" ht="11.25">
      <c r="E108" s="153"/>
    </row>
    <row r="109" ht="11.25">
      <c r="E109" s="153"/>
    </row>
    <row r="110" ht="11.25">
      <c r="E110" s="153"/>
    </row>
    <row r="111" ht="11.25">
      <c r="E111" s="153"/>
    </row>
    <row r="112" ht="11.25">
      <c r="E112" s="153"/>
    </row>
    <row r="113" ht="11.25">
      <c r="E113" s="153"/>
    </row>
    <row r="114" ht="11.25">
      <c r="E114" s="153"/>
    </row>
    <row r="115" ht="11.25">
      <c r="E115" s="153"/>
    </row>
    <row r="116" ht="11.25">
      <c r="E116" s="153"/>
    </row>
    <row r="117" ht="11.25">
      <c r="E117" s="153"/>
    </row>
    <row r="118" ht="11.25">
      <c r="E118" s="153"/>
    </row>
    <row r="119" ht="11.25">
      <c r="E119" s="153"/>
    </row>
    <row r="120" ht="11.25">
      <c r="E120" s="153"/>
    </row>
    <row r="121" ht="11.25">
      <c r="E121" s="153"/>
    </row>
    <row r="122" ht="11.25">
      <c r="E122" s="153"/>
    </row>
    <row r="123" ht="11.25">
      <c r="E123" s="153"/>
    </row>
    <row r="124" ht="11.25">
      <c r="E124" s="153"/>
    </row>
    <row r="125" ht="11.25">
      <c r="E125" s="153"/>
    </row>
    <row r="126" ht="11.25">
      <c r="E126" s="153"/>
    </row>
    <row r="127" ht="11.25">
      <c r="E127" s="153"/>
    </row>
    <row r="128" ht="11.25">
      <c r="E128" s="153"/>
    </row>
    <row r="129" ht="11.25">
      <c r="E129" s="153"/>
    </row>
  </sheetData>
  <printOptions horizontalCentered="1"/>
  <pageMargins left="0.5" right="0.5" top="1.5" bottom="1" header="1" footer="0.5"/>
  <pageSetup firstPageNumber="1" useFirstPageNumber="1" horizontalDpi="600" verticalDpi="600" orientation="landscape" scale="80" r:id="rId1"/>
  <headerFooter alignWithMargins="0">
    <oddHeader>&amp;CPuget Sound Energy
Gas Cost of Service
Purchased Gas Costs&amp;RDocket No. UG-04________
Exhibit No. _______ (CEP-3)
Page &amp;P+10 of &amp;N</oddHeader>
    <oddFooter>&amp;LPurchased Gas Costs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/>
  <dimension ref="A2:AN32"/>
  <sheetViews>
    <sheetView workbookViewId="0" topLeftCell="A1">
      <selection activeCell="E1" sqref="E1:J16384"/>
    </sheetView>
  </sheetViews>
  <sheetFormatPr defaultColWidth="9.33203125" defaultRowHeight="11.25"/>
  <cols>
    <col min="1" max="1" width="3.16015625" style="47" bestFit="1" customWidth="1"/>
    <col min="2" max="2" width="39.33203125" style="63" bestFit="1" customWidth="1"/>
    <col min="3" max="3" width="10.66015625" style="48" customWidth="1"/>
    <col min="4" max="4" width="11.16015625" style="48" bestFit="1" customWidth="1"/>
    <col min="5" max="10" width="13" style="47" hidden="1" customWidth="1"/>
    <col min="11" max="11" width="11.16015625" style="47" bestFit="1" customWidth="1"/>
    <col min="12" max="12" width="12.16015625" style="47" bestFit="1" customWidth="1"/>
    <col min="13" max="13" width="10.16015625" style="47" bestFit="1" customWidth="1"/>
    <col min="14" max="14" width="11.33203125" style="47" bestFit="1" customWidth="1"/>
    <col min="15" max="15" width="10.83203125" style="47" bestFit="1" customWidth="1"/>
    <col min="16" max="16" width="12.5" style="47" bestFit="1" customWidth="1"/>
    <col min="17" max="17" width="16.83203125" style="47" customWidth="1"/>
    <col min="18" max="18" width="15.16015625" style="47" bestFit="1" customWidth="1"/>
    <col min="19" max="19" width="8.5" style="47" bestFit="1" customWidth="1"/>
    <col min="20" max="20" width="10.16015625" style="47" bestFit="1" customWidth="1"/>
    <col min="21" max="21" width="15.33203125" style="47" bestFit="1" customWidth="1"/>
    <col min="22" max="22" width="20.33203125" style="47" bestFit="1" customWidth="1"/>
    <col min="23" max="24" width="18.83203125" style="47" bestFit="1" customWidth="1"/>
    <col min="25" max="25" width="10.5" style="47" customWidth="1"/>
    <col min="26" max="26" width="16.83203125" style="47" bestFit="1" customWidth="1"/>
    <col min="27" max="199" width="13.83203125" style="47" customWidth="1"/>
    <col min="200" max="16384" width="7.33203125" style="47" customWidth="1"/>
  </cols>
  <sheetData>
    <row r="2" spans="1:5" ht="11.25">
      <c r="A2" s="47" t="s">
        <v>56</v>
      </c>
      <c r="B2" s="49" t="s">
        <v>3</v>
      </c>
      <c r="D2" s="12"/>
      <c r="E2" s="50"/>
    </row>
    <row r="3" spans="2:5" ht="11.25">
      <c r="B3" s="49" t="s">
        <v>57</v>
      </c>
      <c r="D3" s="51"/>
      <c r="E3" s="52"/>
    </row>
    <row r="4" spans="2:6" ht="12" thickBot="1">
      <c r="B4" s="53"/>
      <c r="D4" s="54"/>
      <c r="F4" s="55"/>
    </row>
    <row r="5" spans="1:40" s="58" customFormat="1" ht="11.25">
      <c r="A5" s="56"/>
      <c r="B5" s="21"/>
      <c r="C5" s="57" t="s">
        <v>5</v>
      </c>
      <c r="D5" s="22"/>
      <c r="E5" s="154" t="s">
        <v>248</v>
      </c>
      <c r="F5" s="154" t="s">
        <v>248</v>
      </c>
      <c r="G5" s="154" t="s">
        <v>248</v>
      </c>
      <c r="H5" s="154" t="s">
        <v>248</v>
      </c>
      <c r="I5" s="154" t="s">
        <v>248</v>
      </c>
      <c r="J5" s="154" t="s">
        <v>248</v>
      </c>
      <c r="K5" s="154" t="s">
        <v>8</v>
      </c>
      <c r="L5" s="154" t="s">
        <v>9</v>
      </c>
      <c r="M5" s="154" t="s">
        <v>9</v>
      </c>
      <c r="N5" s="154" t="s">
        <v>10</v>
      </c>
      <c r="O5" s="154" t="s">
        <v>10</v>
      </c>
      <c r="P5" s="154" t="s">
        <v>10</v>
      </c>
      <c r="Q5" s="23" t="s">
        <v>11</v>
      </c>
      <c r="R5" s="23" t="s">
        <v>11</v>
      </c>
      <c r="S5" s="154"/>
      <c r="T5" s="155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</row>
    <row r="6" spans="1:40" s="58" customFormat="1" ht="11.25">
      <c r="A6" s="59"/>
      <c r="B6" s="26"/>
      <c r="C6" s="60" t="s">
        <v>7</v>
      </c>
      <c r="D6" s="27" t="s">
        <v>137</v>
      </c>
      <c r="E6" s="28" t="s">
        <v>8</v>
      </c>
      <c r="F6" s="28" t="s">
        <v>9</v>
      </c>
      <c r="G6" s="28" t="s">
        <v>10</v>
      </c>
      <c r="H6" s="28" t="s">
        <v>11</v>
      </c>
      <c r="I6" s="28" t="s">
        <v>12</v>
      </c>
      <c r="J6" s="28" t="s">
        <v>6</v>
      </c>
      <c r="K6" s="28" t="s">
        <v>13</v>
      </c>
      <c r="L6" s="28" t="s">
        <v>14</v>
      </c>
      <c r="M6" s="28" t="s">
        <v>15</v>
      </c>
      <c r="N6" s="28" t="s">
        <v>16</v>
      </c>
      <c r="O6" s="28" t="s">
        <v>17</v>
      </c>
      <c r="P6" s="28" t="s">
        <v>18</v>
      </c>
      <c r="Q6" s="28" t="s">
        <v>19</v>
      </c>
      <c r="R6" s="28" t="s">
        <v>20</v>
      </c>
      <c r="S6" s="28" t="s">
        <v>12</v>
      </c>
      <c r="T6" s="156" t="s">
        <v>6</v>
      </c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</row>
    <row r="7" spans="1:40" s="58" customFormat="1" ht="12" thickBot="1">
      <c r="A7" s="61"/>
      <c r="B7" s="62"/>
      <c r="C7" s="62" t="s">
        <v>1</v>
      </c>
      <c r="D7" s="30" t="s">
        <v>21</v>
      </c>
      <c r="E7" s="31"/>
      <c r="F7" s="31"/>
      <c r="G7" s="31"/>
      <c r="H7" s="31"/>
      <c r="I7" s="31"/>
      <c r="J7" s="31"/>
      <c r="K7" s="31" t="s">
        <v>22</v>
      </c>
      <c r="L7" s="31" t="s">
        <v>23</v>
      </c>
      <c r="M7" s="31">
        <v>41</v>
      </c>
      <c r="N7" s="31">
        <v>85</v>
      </c>
      <c r="O7" s="31">
        <v>86</v>
      </c>
      <c r="P7" s="31">
        <v>87</v>
      </c>
      <c r="Q7" s="31">
        <v>57</v>
      </c>
      <c r="R7" s="31" t="s">
        <v>24</v>
      </c>
      <c r="S7" s="31">
        <v>50</v>
      </c>
      <c r="T7" s="157">
        <v>71</v>
      </c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</row>
    <row r="8" spans="1:40" s="63" customFormat="1" ht="11.25">
      <c r="A8" s="48"/>
      <c r="B8" s="63" t="s">
        <v>27</v>
      </c>
      <c r="C8" s="48"/>
      <c r="D8" s="64"/>
      <c r="E8" s="65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</row>
    <row r="9" spans="1:40" s="63" customFormat="1" ht="11.25">
      <c r="A9" s="48">
        <v>1</v>
      </c>
      <c r="B9" s="63" t="s">
        <v>28</v>
      </c>
      <c r="C9" s="48" t="s">
        <v>29</v>
      </c>
      <c r="D9" s="33">
        <v>509468702.90505004</v>
      </c>
      <c r="E9" s="33">
        <v>328061261.51537013</v>
      </c>
      <c r="F9" s="33">
        <v>140400555.9551964</v>
      </c>
      <c r="G9" s="33">
        <v>35730470.04497032</v>
      </c>
      <c r="H9" s="33">
        <v>4061921.8629265428</v>
      </c>
      <c r="I9" s="33">
        <v>114161.29353558816</v>
      </c>
      <c r="J9" s="33">
        <v>1100332.2330509734</v>
      </c>
      <c r="K9" s="33">
        <v>328061261.51537013</v>
      </c>
      <c r="L9" s="33">
        <v>114774458.09441686</v>
      </c>
      <c r="M9" s="33">
        <v>25626097.86077958</v>
      </c>
      <c r="N9" s="33">
        <v>7655726.29108125</v>
      </c>
      <c r="O9" s="33">
        <v>12530525.5098668</v>
      </c>
      <c r="P9" s="33">
        <v>15544218.244022261</v>
      </c>
      <c r="Q9" s="33">
        <v>3311030.8757810276</v>
      </c>
      <c r="R9" s="33">
        <v>750890.9871455159</v>
      </c>
      <c r="S9" s="33">
        <v>114161.29353558816</v>
      </c>
      <c r="T9" s="33">
        <v>1100332.2330509734</v>
      </c>
      <c r="U9" s="33"/>
      <c r="V9" s="33"/>
      <c r="W9" s="33"/>
      <c r="X9" s="33"/>
      <c r="Y9" s="33"/>
      <c r="Z9" s="33"/>
      <c r="AA9" s="33"/>
      <c r="AB9"/>
      <c r="AC9"/>
      <c r="AD9"/>
      <c r="AE9"/>
      <c r="AF9"/>
      <c r="AG9"/>
      <c r="AH9"/>
      <c r="AI9"/>
      <c r="AJ9"/>
      <c r="AK9"/>
      <c r="AL9"/>
      <c r="AM9"/>
      <c r="AN9"/>
    </row>
    <row r="10" spans="1:40" s="63" customFormat="1" ht="11.25">
      <c r="A10" s="48">
        <v>2</v>
      </c>
      <c r="B10" s="67" t="s">
        <v>30</v>
      </c>
      <c r="C10" s="48" t="s">
        <v>31</v>
      </c>
      <c r="D10" s="33">
        <v>68114581.00000001</v>
      </c>
      <c r="E10" s="33">
        <v>41009866.01102548</v>
      </c>
      <c r="F10" s="33">
        <v>14124702.726463966</v>
      </c>
      <c r="G10" s="33">
        <v>2049701.6183302694</v>
      </c>
      <c r="H10" s="33">
        <v>2214614.015461167</v>
      </c>
      <c r="I10" s="33">
        <v>9903.37708869754</v>
      </c>
      <c r="J10" s="33">
        <v>8705793.251630431</v>
      </c>
      <c r="K10" s="33">
        <v>41009866.01102548</v>
      </c>
      <c r="L10" s="33">
        <v>11453210.672826761</v>
      </c>
      <c r="M10" s="33">
        <v>2671492.0536372038</v>
      </c>
      <c r="N10" s="33">
        <v>523492.4395676842</v>
      </c>
      <c r="O10" s="33">
        <v>1102278.702424694</v>
      </c>
      <c r="P10" s="33">
        <v>423930.476337891</v>
      </c>
      <c r="Q10" s="33">
        <v>1762890.2903445268</v>
      </c>
      <c r="R10" s="33">
        <v>451723.72511664015</v>
      </c>
      <c r="S10" s="33">
        <v>9903.37708869754</v>
      </c>
      <c r="T10" s="33">
        <v>8705793.251630431</v>
      </c>
      <c r="U10" s="33"/>
      <c r="V10" s="33"/>
      <c r="W10" s="33"/>
      <c r="X10" s="33"/>
      <c r="Y10" s="33"/>
      <c r="Z10" s="33"/>
      <c r="AA10" s="33"/>
      <c r="AB10"/>
      <c r="AC10"/>
      <c r="AD10"/>
      <c r="AE10"/>
      <c r="AF10"/>
      <c r="AG10"/>
      <c r="AH10"/>
      <c r="AI10"/>
      <c r="AJ10"/>
      <c r="AK10"/>
      <c r="AL10"/>
      <c r="AM10"/>
      <c r="AN10"/>
    </row>
    <row r="11" spans="1:40" s="63" customFormat="1" ht="11.25">
      <c r="A11" s="48">
        <v>3</v>
      </c>
      <c r="B11" s="63" t="s">
        <v>58</v>
      </c>
      <c r="C11" s="48" t="s">
        <v>59</v>
      </c>
      <c r="D11" s="33">
        <v>58664496.97238</v>
      </c>
      <c r="E11" s="33">
        <v>37501226.664762385</v>
      </c>
      <c r="F11" s="33">
        <v>15956357.845377874</v>
      </c>
      <c r="G11" s="33">
        <v>2568825.563426481</v>
      </c>
      <c r="H11" s="33">
        <v>2128139.6492725573</v>
      </c>
      <c r="I11" s="33">
        <v>-8897.572304223839</v>
      </c>
      <c r="J11" s="33">
        <v>518844.8218449285</v>
      </c>
      <c r="K11" s="33">
        <v>37501226.664762385</v>
      </c>
      <c r="L11" s="33">
        <v>12863573.464074697</v>
      </c>
      <c r="M11" s="33">
        <v>3092784.381303176</v>
      </c>
      <c r="N11" s="33">
        <v>594385.4917409311</v>
      </c>
      <c r="O11" s="33">
        <v>1217124.463952507</v>
      </c>
      <c r="P11" s="33">
        <v>757315.6077330434</v>
      </c>
      <c r="Q11" s="33">
        <v>1865957.416935403</v>
      </c>
      <c r="R11" s="33">
        <v>262182.2323371547</v>
      </c>
      <c r="S11" s="33">
        <v>-8897.572304223839</v>
      </c>
      <c r="T11" s="33">
        <v>518844.8218449285</v>
      </c>
      <c r="U11" s="33"/>
      <c r="V11" s="33"/>
      <c r="W11" s="33"/>
      <c r="X11" s="33"/>
      <c r="Y11" s="33"/>
      <c r="Z11" s="33"/>
      <c r="AA11" s="33"/>
      <c r="AB11"/>
      <c r="AC11"/>
      <c r="AD11"/>
      <c r="AE11"/>
      <c r="AF11"/>
      <c r="AG11"/>
      <c r="AH11"/>
      <c r="AI11"/>
      <c r="AJ11"/>
      <c r="AK11"/>
      <c r="AL11"/>
      <c r="AM11"/>
      <c r="AN11"/>
    </row>
    <row r="12" spans="1:40" s="63" customFormat="1" ht="11.25">
      <c r="A12" s="48"/>
      <c r="C12" s="48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/>
      <c r="AC12"/>
      <c r="AD12"/>
      <c r="AE12"/>
      <c r="AF12"/>
      <c r="AG12"/>
      <c r="AH12"/>
      <c r="AI12"/>
      <c r="AJ12"/>
      <c r="AK12"/>
      <c r="AL12"/>
      <c r="AM12"/>
      <c r="AN12"/>
    </row>
    <row r="13" spans="1:40" s="63" customFormat="1" ht="11.25">
      <c r="A13" s="48">
        <v>4</v>
      </c>
      <c r="B13" s="63" t="s">
        <v>60</v>
      </c>
      <c r="C13" s="68" t="s">
        <v>61</v>
      </c>
      <c r="D13" s="33">
        <f aca="true" t="shared" si="0" ref="D13:T13">(D9+D10+D11)</f>
        <v>636247780.8774301</v>
      </c>
      <c r="E13" s="33">
        <f t="shared" si="0"/>
        <v>406572354.191158</v>
      </c>
      <c r="F13" s="33">
        <f t="shared" si="0"/>
        <v>170481616.52703825</v>
      </c>
      <c r="G13" s="33">
        <f t="shared" si="0"/>
        <v>40348997.22672707</v>
      </c>
      <c r="H13" s="33">
        <f t="shared" si="0"/>
        <v>8404675.527660267</v>
      </c>
      <c r="I13" s="33">
        <f t="shared" si="0"/>
        <v>115167.09832006186</v>
      </c>
      <c r="J13" s="33">
        <f t="shared" si="0"/>
        <v>10324970.306526333</v>
      </c>
      <c r="K13" s="33">
        <f t="shared" si="0"/>
        <v>406572354.191158</v>
      </c>
      <c r="L13" s="33">
        <f t="shared" si="0"/>
        <v>139091242.23131832</v>
      </c>
      <c r="M13" s="33">
        <f t="shared" si="0"/>
        <v>31390374.29571996</v>
      </c>
      <c r="N13" s="33">
        <f t="shared" si="0"/>
        <v>8773604.222389866</v>
      </c>
      <c r="O13" s="33">
        <f t="shared" si="0"/>
        <v>14849928.676244002</v>
      </c>
      <c r="P13" s="33">
        <f t="shared" si="0"/>
        <v>16725464.328093195</v>
      </c>
      <c r="Q13" s="33">
        <f t="shared" si="0"/>
        <v>6939878.5830609575</v>
      </c>
      <c r="R13" s="33">
        <f t="shared" si="0"/>
        <v>1464796.9445993106</v>
      </c>
      <c r="S13" s="33">
        <f t="shared" si="0"/>
        <v>115167.09832006186</v>
      </c>
      <c r="T13" s="33">
        <f t="shared" si="0"/>
        <v>10324970.306526333</v>
      </c>
      <c r="U13" s="33"/>
      <c r="V13" s="33"/>
      <c r="W13" s="33"/>
      <c r="X13" s="33"/>
      <c r="Y13" s="33"/>
      <c r="Z13" s="33"/>
      <c r="AA13" s="33"/>
      <c r="AB13"/>
      <c r="AC13"/>
      <c r="AD13"/>
      <c r="AE13"/>
      <c r="AF13"/>
      <c r="AG13"/>
      <c r="AH13"/>
      <c r="AI13"/>
      <c r="AJ13"/>
      <c r="AK13"/>
      <c r="AL13"/>
      <c r="AM13"/>
      <c r="AN13"/>
    </row>
    <row r="14" spans="1:40" s="63" customFormat="1" ht="11.25">
      <c r="A14" s="48"/>
      <c r="C14" s="68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/>
      <c r="AC14"/>
      <c r="AD14"/>
      <c r="AE14"/>
      <c r="AF14"/>
      <c r="AG14"/>
      <c r="AH14"/>
      <c r="AI14"/>
      <c r="AJ14"/>
      <c r="AK14"/>
      <c r="AL14"/>
      <c r="AM14"/>
      <c r="AN14"/>
    </row>
    <row r="15" spans="1:40" s="63" customFormat="1" ht="11.25">
      <c r="A15" s="48">
        <v>5</v>
      </c>
      <c r="B15" s="69" t="s">
        <v>62</v>
      </c>
      <c r="C15" s="48" t="s">
        <v>63</v>
      </c>
      <c r="D15" s="33">
        <v>97063206.815776</v>
      </c>
      <c r="E15" s="33">
        <v>65318151.1976747</v>
      </c>
      <c r="F15" s="33">
        <v>21739494.150326565</v>
      </c>
      <c r="G15" s="33">
        <v>3220609.781475934</v>
      </c>
      <c r="H15" s="33">
        <v>3844213.788361185</v>
      </c>
      <c r="I15" s="33">
        <v>16939.94936266689</v>
      </c>
      <c r="J15" s="33">
        <v>2923797.9485749598</v>
      </c>
      <c r="K15" s="33">
        <v>65318151.1976747</v>
      </c>
      <c r="L15" s="33">
        <v>17648388.555869576</v>
      </c>
      <c r="M15" s="33">
        <v>4091105.5944569875</v>
      </c>
      <c r="N15" s="33">
        <v>814190.8668620439</v>
      </c>
      <c r="O15" s="33">
        <v>1695184.2098366022</v>
      </c>
      <c r="P15" s="33">
        <v>711234.704777288</v>
      </c>
      <c r="Q15" s="33">
        <v>3064370.878294024</v>
      </c>
      <c r="R15" s="33">
        <v>779842.9100671607</v>
      </c>
      <c r="S15" s="33">
        <v>16939.94936266689</v>
      </c>
      <c r="T15" s="33">
        <v>2923797.9485749598</v>
      </c>
      <c r="U15" s="33"/>
      <c r="V15" s="33"/>
      <c r="W15" s="33"/>
      <c r="X15" s="33"/>
      <c r="Y15" s="33"/>
      <c r="Z15" s="33"/>
      <c r="AA15" s="33"/>
      <c r="AB15"/>
      <c r="AC15"/>
      <c r="AD15"/>
      <c r="AE15"/>
      <c r="AF15"/>
      <c r="AG15"/>
      <c r="AH15"/>
      <c r="AI15"/>
      <c r="AJ15"/>
      <c r="AK15"/>
      <c r="AL15"/>
      <c r="AM15"/>
      <c r="AN15"/>
    </row>
    <row r="16" spans="1:40" s="63" customFormat="1" ht="11.25">
      <c r="A16" s="48"/>
      <c r="C16" s="48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/>
      <c r="AC16"/>
      <c r="AD16"/>
      <c r="AE16"/>
      <c r="AF16"/>
      <c r="AG16"/>
      <c r="AH16"/>
      <c r="AI16"/>
      <c r="AJ16"/>
      <c r="AK16"/>
      <c r="AL16"/>
      <c r="AM16"/>
      <c r="AN16"/>
    </row>
    <row r="17" spans="1:40" s="63" customFormat="1" ht="11.25">
      <c r="A17" s="48">
        <v>6</v>
      </c>
      <c r="B17" s="63" t="s">
        <v>64</v>
      </c>
      <c r="C17" s="48" t="s">
        <v>65</v>
      </c>
      <c r="D17" s="33">
        <f aca="true" t="shared" si="1" ref="D17:T17">(D13+D15)</f>
        <v>733310987.6932061</v>
      </c>
      <c r="E17" s="33">
        <f t="shared" si="1"/>
        <v>471890505.3888327</v>
      </c>
      <c r="F17" s="33">
        <f t="shared" si="1"/>
        <v>192221110.67736483</v>
      </c>
      <c r="G17" s="33">
        <f t="shared" si="1"/>
        <v>43569607.008203</v>
      </c>
      <c r="H17" s="33">
        <f t="shared" si="1"/>
        <v>12248889.316021454</v>
      </c>
      <c r="I17" s="33">
        <f t="shared" si="1"/>
        <v>132107.04768272876</v>
      </c>
      <c r="J17" s="33">
        <f t="shared" si="1"/>
        <v>13248768.255101293</v>
      </c>
      <c r="K17" s="33">
        <f t="shared" si="1"/>
        <v>471890505.3888327</v>
      </c>
      <c r="L17" s="33">
        <f t="shared" si="1"/>
        <v>156739630.7871879</v>
      </c>
      <c r="M17" s="33">
        <f t="shared" si="1"/>
        <v>35481479.890176944</v>
      </c>
      <c r="N17" s="33">
        <f t="shared" si="1"/>
        <v>9587795.08925191</v>
      </c>
      <c r="O17" s="33">
        <f t="shared" si="1"/>
        <v>16545112.886080604</v>
      </c>
      <c r="P17" s="33">
        <f t="shared" si="1"/>
        <v>17436699.032870483</v>
      </c>
      <c r="Q17" s="33">
        <f t="shared" si="1"/>
        <v>10004249.461354982</v>
      </c>
      <c r="R17" s="33">
        <f t="shared" si="1"/>
        <v>2244639.8546664715</v>
      </c>
      <c r="S17" s="33">
        <f t="shared" si="1"/>
        <v>132107.04768272876</v>
      </c>
      <c r="T17" s="33">
        <f t="shared" si="1"/>
        <v>13248768.255101293</v>
      </c>
      <c r="U17" s="33"/>
      <c r="V17" s="33"/>
      <c r="W17" s="33"/>
      <c r="X17" s="33"/>
      <c r="Y17" s="33"/>
      <c r="Z17" s="33"/>
      <c r="AA17" s="33"/>
      <c r="AB17"/>
      <c r="AC17"/>
      <c r="AD17"/>
      <c r="AE17"/>
      <c r="AF17"/>
      <c r="AG17"/>
      <c r="AH17"/>
      <c r="AI17"/>
      <c r="AJ17"/>
      <c r="AK17"/>
      <c r="AL17"/>
      <c r="AM17"/>
      <c r="AN17"/>
    </row>
    <row r="18" spans="1:40" s="63" customFormat="1" ht="11.25">
      <c r="A18" s="48">
        <v>7</v>
      </c>
      <c r="B18" s="63" t="s">
        <v>66</v>
      </c>
      <c r="C18" s="48" t="s">
        <v>67</v>
      </c>
      <c r="D18" s="33">
        <v>704140083</v>
      </c>
      <c r="E18" s="33">
        <v>447313869.9006531</v>
      </c>
      <c r="F18" s="33">
        <v>192967873.95881647</v>
      </c>
      <c r="G18" s="33">
        <v>41677671.85138583</v>
      </c>
      <c r="H18" s="33">
        <v>14006723.481554601</v>
      </c>
      <c r="I18" s="33">
        <v>36623.80759006489</v>
      </c>
      <c r="J18" s="33">
        <v>8137320</v>
      </c>
      <c r="K18" s="33">
        <v>447313869.9006531</v>
      </c>
      <c r="L18" s="33">
        <v>156973333.5130625</v>
      </c>
      <c r="M18" s="33">
        <v>35994540.44575396</v>
      </c>
      <c r="N18" s="33">
        <v>9087180.663259836</v>
      </c>
      <c r="O18" s="33">
        <v>16057638.11225078</v>
      </c>
      <c r="P18" s="33">
        <v>16532853.075875212</v>
      </c>
      <c r="Q18" s="33">
        <v>12315868.739923526</v>
      </c>
      <c r="R18" s="33">
        <v>1690854.7416310748</v>
      </c>
      <c r="S18" s="33">
        <v>36623.80759006489</v>
      </c>
      <c r="T18" s="33">
        <v>8137320</v>
      </c>
      <c r="U18" s="33"/>
      <c r="V18" s="33"/>
      <c r="W18" s="33"/>
      <c r="X18" s="33"/>
      <c r="Y18" s="33"/>
      <c r="Z18" s="33"/>
      <c r="AA18" s="33"/>
      <c r="AB18"/>
      <c r="AC18"/>
      <c r="AD18"/>
      <c r="AE18"/>
      <c r="AF18"/>
      <c r="AG18"/>
      <c r="AH18"/>
      <c r="AI18"/>
      <c r="AJ18"/>
      <c r="AK18"/>
      <c r="AL18"/>
      <c r="AM18"/>
      <c r="AN18"/>
    </row>
    <row r="19" spans="1:40" s="63" customFormat="1" ht="11.25">
      <c r="A19" s="48"/>
      <c r="C19" s="48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/>
      <c r="AC19"/>
      <c r="AD19"/>
      <c r="AE19"/>
      <c r="AF19"/>
      <c r="AG19"/>
      <c r="AH19"/>
      <c r="AI19"/>
      <c r="AJ19"/>
      <c r="AK19"/>
      <c r="AL19"/>
      <c r="AM19"/>
      <c r="AN19"/>
    </row>
    <row r="20" spans="1:40" s="63" customFormat="1" ht="11.25">
      <c r="A20" s="48">
        <v>8</v>
      </c>
      <c r="B20" s="63" t="s">
        <v>68</v>
      </c>
      <c r="C20" s="48" t="s">
        <v>69</v>
      </c>
      <c r="D20" s="33">
        <f aca="true" t="shared" si="2" ref="D20:T20">(D17-D18)</f>
        <v>29170904.69320607</v>
      </c>
      <c r="E20" s="33">
        <f t="shared" si="2"/>
        <v>24576635.488179564</v>
      </c>
      <c r="F20" s="33">
        <f t="shared" si="2"/>
        <v>-746763.2814516425</v>
      </c>
      <c r="G20" s="33">
        <f t="shared" si="2"/>
        <v>1891935.156817168</v>
      </c>
      <c r="H20" s="33">
        <f t="shared" si="2"/>
        <v>-1757834.1655331478</v>
      </c>
      <c r="I20" s="33">
        <f t="shared" si="2"/>
        <v>95483.24009266388</v>
      </c>
      <c r="J20" s="33">
        <f t="shared" si="2"/>
        <v>5111448.255101293</v>
      </c>
      <c r="K20" s="33">
        <f t="shared" si="2"/>
        <v>24576635.488179564</v>
      </c>
      <c r="L20" s="33">
        <f t="shared" si="2"/>
        <v>-233702.7258746028</v>
      </c>
      <c r="M20" s="33">
        <f t="shared" si="2"/>
        <v>-513060.55557701737</v>
      </c>
      <c r="N20" s="33">
        <f t="shared" si="2"/>
        <v>500614.4259920735</v>
      </c>
      <c r="O20" s="33">
        <f t="shared" si="2"/>
        <v>487474.77382982336</v>
      </c>
      <c r="P20" s="33">
        <f t="shared" si="2"/>
        <v>903845.9569952711</v>
      </c>
      <c r="Q20" s="33">
        <f t="shared" si="2"/>
        <v>-2311619.2785685435</v>
      </c>
      <c r="R20" s="33">
        <f t="shared" si="2"/>
        <v>553785.1130353967</v>
      </c>
      <c r="S20" s="33">
        <f t="shared" si="2"/>
        <v>95483.24009266388</v>
      </c>
      <c r="T20" s="33">
        <f t="shared" si="2"/>
        <v>5111448.255101293</v>
      </c>
      <c r="U20" s="33"/>
      <c r="V20" s="33"/>
      <c r="W20" s="33"/>
      <c r="X20" s="33"/>
      <c r="Y20" s="33"/>
      <c r="Z20" s="33"/>
      <c r="AA20" s="33"/>
      <c r="AB20"/>
      <c r="AC20"/>
      <c r="AD20"/>
      <c r="AE20"/>
      <c r="AF20"/>
      <c r="AG20"/>
      <c r="AH20"/>
      <c r="AI20"/>
      <c r="AJ20"/>
      <c r="AK20"/>
      <c r="AL20"/>
      <c r="AM20"/>
      <c r="AN20"/>
    </row>
    <row r="21" spans="1:40" s="63" customFormat="1" ht="11.25">
      <c r="A21" s="48"/>
      <c r="C21" s="48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/>
      <c r="AC21"/>
      <c r="AD21"/>
      <c r="AE21"/>
      <c r="AF21"/>
      <c r="AG21"/>
      <c r="AH21"/>
      <c r="AI21"/>
      <c r="AJ21"/>
      <c r="AK21"/>
      <c r="AL21"/>
      <c r="AM21"/>
      <c r="AN21"/>
    </row>
    <row r="22" spans="1:40" s="63" customFormat="1" ht="11.25">
      <c r="A22" s="48">
        <v>9</v>
      </c>
      <c r="B22" s="63" t="s">
        <v>70</v>
      </c>
      <c r="C22" s="48" t="s">
        <v>71</v>
      </c>
      <c r="D22" s="33">
        <v>47242425.50314546</v>
      </c>
      <c r="E22" s="33">
        <v>39801983.633325815</v>
      </c>
      <c r="F22" s="33">
        <v>-1209386.855275806</v>
      </c>
      <c r="G22" s="33">
        <v>3063998.413581386</v>
      </c>
      <c r="H22" s="33">
        <v>-2846821.189999812</v>
      </c>
      <c r="I22" s="33">
        <v>154635.58310302356</v>
      </c>
      <c r="J22" s="33">
        <v>8278015.918410896</v>
      </c>
      <c r="K22" s="33">
        <v>39801983.633325815</v>
      </c>
      <c r="L22" s="33">
        <v>-378482.72904570005</v>
      </c>
      <c r="M22" s="33">
        <v>-830904.1262301053</v>
      </c>
      <c r="N22" s="33">
        <v>810747.5573508289</v>
      </c>
      <c r="O22" s="33">
        <v>789467.8252019288</v>
      </c>
      <c r="P22" s="33">
        <v>1463783.0310286288</v>
      </c>
      <c r="Q22" s="33">
        <v>-3743678.939955679</v>
      </c>
      <c r="R22" s="33">
        <v>896857.7499558676</v>
      </c>
      <c r="S22" s="33">
        <v>154635.58310302356</v>
      </c>
      <c r="T22" s="33">
        <v>8278015.918410896</v>
      </c>
      <c r="U22" s="33"/>
      <c r="V22" s="33"/>
      <c r="W22" s="33"/>
      <c r="X22" s="33"/>
      <c r="Y22" s="33"/>
      <c r="Z22" s="33"/>
      <c r="AA22" s="33"/>
      <c r="AB22"/>
      <c r="AC22"/>
      <c r="AD22"/>
      <c r="AE22"/>
      <c r="AF22"/>
      <c r="AG22"/>
      <c r="AH22"/>
      <c r="AI22"/>
      <c r="AJ22"/>
      <c r="AK22"/>
      <c r="AL22"/>
      <c r="AM22"/>
      <c r="AN22"/>
    </row>
    <row r="23" spans="1:40" s="63" customFormat="1" ht="11.25">
      <c r="A23" s="48"/>
      <c r="C23" s="48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/>
      <c r="AC23"/>
      <c r="AD23"/>
      <c r="AE23"/>
      <c r="AF23"/>
      <c r="AG23"/>
      <c r="AH23"/>
      <c r="AI23"/>
      <c r="AJ23"/>
      <c r="AK23"/>
      <c r="AL23"/>
      <c r="AM23"/>
      <c r="AN23"/>
    </row>
    <row r="24" spans="1:40" s="63" customFormat="1" ht="11.25">
      <c r="A24" s="48">
        <v>10</v>
      </c>
      <c r="B24" s="70" t="s">
        <v>72</v>
      </c>
      <c r="C24" s="49" t="s">
        <v>73</v>
      </c>
      <c r="D24" s="33">
        <v>692127934</v>
      </c>
      <c r="E24" s="33">
        <v>444574748.6456739</v>
      </c>
      <c r="F24" s="33">
        <v>192103496.47436845</v>
      </c>
      <c r="G24" s="33">
        <v>41589096.00769412</v>
      </c>
      <c r="H24" s="33">
        <v>13824126.35228555</v>
      </c>
      <c r="I24" s="33">
        <v>36466.51997811858</v>
      </c>
      <c r="J24" s="33">
        <v>0</v>
      </c>
      <c r="K24" s="33">
        <v>444574748.6456739</v>
      </c>
      <c r="L24" s="33">
        <v>156262648.10624334</v>
      </c>
      <c r="M24" s="33">
        <v>35840848.368125096</v>
      </c>
      <c r="N24" s="33">
        <v>9065371.937447786</v>
      </c>
      <c r="O24" s="33">
        <v>16005207.61356693</v>
      </c>
      <c r="P24" s="33">
        <v>16518516.456679406</v>
      </c>
      <c r="Q24" s="33">
        <v>12155221.207219444</v>
      </c>
      <c r="R24" s="33">
        <v>1668905.1450661065</v>
      </c>
      <c r="S24" s="33">
        <v>36466.51997811858</v>
      </c>
      <c r="T24" s="33">
        <v>0</v>
      </c>
      <c r="U24" s="33"/>
      <c r="V24" s="33"/>
      <c r="W24" s="33"/>
      <c r="X24" s="33"/>
      <c r="Y24" s="33"/>
      <c r="Z24" s="33"/>
      <c r="AA24" s="33"/>
      <c r="AB24"/>
      <c r="AC24"/>
      <c r="AD24"/>
      <c r="AE24"/>
      <c r="AF24"/>
      <c r="AG24"/>
      <c r="AH24"/>
      <c r="AI24"/>
      <c r="AJ24"/>
      <c r="AK24"/>
      <c r="AL24"/>
      <c r="AM24"/>
      <c r="AN24"/>
    </row>
    <row r="25" spans="1:40" s="63" customFormat="1" ht="11.25">
      <c r="A25" s="48">
        <v>11</v>
      </c>
      <c r="B25" s="71" t="s">
        <v>74</v>
      </c>
      <c r="C25" s="72" t="s">
        <v>75</v>
      </c>
      <c r="D25" s="33">
        <v>8137320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8137320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8137320</v>
      </c>
      <c r="U25" s="33"/>
      <c r="V25" s="33"/>
      <c r="W25" s="33"/>
      <c r="X25" s="33"/>
      <c r="Y25" s="33"/>
      <c r="Z25" s="33"/>
      <c r="AA25" s="33"/>
      <c r="AB25"/>
      <c r="AC25"/>
      <c r="AD25"/>
      <c r="AE25"/>
      <c r="AF25"/>
      <c r="AG25"/>
      <c r="AH25"/>
      <c r="AI25"/>
      <c r="AJ25"/>
      <c r="AK25"/>
      <c r="AL25"/>
      <c r="AM25"/>
      <c r="AN25"/>
    </row>
    <row r="26" spans="1:40" s="63" customFormat="1" ht="11.25">
      <c r="A26" s="48">
        <v>12</v>
      </c>
      <c r="B26" s="70" t="s">
        <v>72</v>
      </c>
      <c r="C26" s="49" t="s">
        <v>76</v>
      </c>
      <c r="D26" s="33">
        <f aca="true" t="shared" si="3" ref="D26:T26">(D24+D25)</f>
        <v>700265254</v>
      </c>
      <c r="E26" s="33">
        <f t="shared" si="3"/>
        <v>444574748.6456739</v>
      </c>
      <c r="F26" s="33">
        <f t="shared" si="3"/>
        <v>192103496.47436845</v>
      </c>
      <c r="G26" s="33">
        <f t="shared" si="3"/>
        <v>41589096.00769412</v>
      </c>
      <c r="H26" s="33">
        <f t="shared" si="3"/>
        <v>13824126.35228555</v>
      </c>
      <c r="I26" s="33">
        <f t="shared" si="3"/>
        <v>36466.51997811858</v>
      </c>
      <c r="J26" s="33">
        <f t="shared" si="3"/>
        <v>8137320</v>
      </c>
      <c r="K26" s="33">
        <f t="shared" si="3"/>
        <v>444574748.6456739</v>
      </c>
      <c r="L26" s="33">
        <f t="shared" si="3"/>
        <v>156262648.10624334</v>
      </c>
      <c r="M26" s="33">
        <f t="shared" si="3"/>
        <v>35840848.368125096</v>
      </c>
      <c r="N26" s="33">
        <f t="shared" si="3"/>
        <v>9065371.937447786</v>
      </c>
      <c r="O26" s="33">
        <f t="shared" si="3"/>
        <v>16005207.61356693</v>
      </c>
      <c r="P26" s="33">
        <f t="shared" si="3"/>
        <v>16518516.456679406</v>
      </c>
      <c r="Q26" s="33">
        <f t="shared" si="3"/>
        <v>12155221.207219444</v>
      </c>
      <c r="R26" s="33">
        <f t="shared" si="3"/>
        <v>1668905.1450661065</v>
      </c>
      <c r="S26" s="33">
        <f t="shared" si="3"/>
        <v>36466.51997811858</v>
      </c>
      <c r="T26" s="33">
        <f t="shared" si="3"/>
        <v>8137320</v>
      </c>
      <c r="U26" s="33"/>
      <c r="V26" s="33"/>
      <c r="W26" s="33"/>
      <c r="X26" s="33"/>
      <c r="Y26" s="33"/>
      <c r="Z26" s="33"/>
      <c r="AA26" s="33"/>
      <c r="AB26"/>
      <c r="AC26"/>
      <c r="AD26"/>
      <c r="AE26"/>
      <c r="AF26"/>
      <c r="AG26"/>
      <c r="AH26"/>
      <c r="AI26"/>
      <c r="AJ26"/>
      <c r="AK26"/>
      <c r="AL26"/>
      <c r="AM26"/>
      <c r="AN26"/>
    </row>
    <row r="27" spans="1:40" s="63" customFormat="1" ht="11.25">
      <c r="A27" s="48"/>
      <c r="B27" s="70"/>
      <c r="C27" s="49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/>
      <c r="AC27"/>
      <c r="AD27"/>
      <c r="AE27"/>
      <c r="AF27"/>
      <c r="AG27"/>
      <c r="AH27"/>
      <c r="AI27"/>
      <c r="AJ27"/>
      <c r="AK27"/>
      <c r="AL27"/>
      <c r="AM27"/>
      <c r="AN27"/>
    </row>
    <row r="28" spans="1:40" s="63" customFormat="1" ht="11.25">
      <c r="A28" s="48">
        <v>13</v>
      </c>
      <c r="B28" s="70" t="s">
        <v>77</v>
      </c>
      <c r="C28" s="49" t="s">
        <v>78</v>
      </c>
      <c r="D28" s="33">
        <f aca="true" t="shared" si="4" ref="D28:T28">(D22+D26)</f>
        <v>747507679.5031455</v>
      </c>
      <c r="E28" s="33">
        <f t="shared" si="4"/>
        <v>484376732.2789997</v>
      </c>
      <c r="F28" s="33">
        <f t="shared" si="4"/>
        <v>190894109.61909264</v>
      </c>
      <c r="G28" s="33">
        <f t="shared" si="4"/>
        <v>44653094.421275504</v>
      </c>
      <c r="H28" s="33">
        <f t="shared" si="4"/>
        <v>10977305.16228574</v>
      </c>
      <c r="I28" s="33">
        <f t="shared" si="4"/>
        <v>191102.10308114212</v>
      </c>
      <c r="J28" s="33">
        <f t="shared" si="4"/>
        <v>16415335.918410897</v>
      </c>
      <c r="K28" s="33">
        <f t="shared" si="4"/>
        <v>484376732.2789997</v>
      </c>
      <c r="L28" s="33">
        <f t="shared" si="4"/>
        <v>155884165.37719765</v>
      </c>
      <c r="M28" s="33">
        <f t="shared" si="4"/>
        <v>35009944.24189499</v>
      </c>
      <c r="N28" s="33">
        <f t="shared" si="4"/>
        <v>9876119.494798616</v>
      </c>
      <c r="O28" s="33">
        <f t="shared" si="4"/>
        <v>16794675.43876886</v>
      </c>
      <c r="P28" s="33">
        <f t="shared" si="4"/>
        <v>17982299.487708036</v>
      </c>
      <c r="Q28" s="33">
        <f t="shared" si="4"/>
        <v>8411542.267263766</v>
      </c>
      <c r="R28" s="33">
        <f t="shared" si="4"/>
        <v>2565762.895021974</v>
      </c>
      <c r="S28" s="33">
        <f t="shared" si="4"/>
        <v>191102.10308114212</v>
      </c>
      <c r="T28" s="33">
        <f t="shared" si="4"/>
        <v>16415335.918410897</v>
      </c>
      <c r="U28" s="33"/>
      <c r="V28" s="33"/>
      <c r="W28" s="33"/>
      <c r="X28" s="33"/>
      <c r="Y28" s="33"/>
      <c r="Z28" s="33"/>
      <c r="AA28" s="33"/>
      <c r="AB28"/>
      <c r="AC28"/>
      <c r="AD28"/>
      <c r="AE28"/>
      <c r="AF28"/>
      <c r="AG28"/>
      <c r="AH28"/>
      <c r="AI28"/>
      <c r="AJ28"/>
      <c r="AK28"/>
      <c r="AL28"/>
      <c r="AM28"/>
      <c r="AN28"/>
    </row>
    <row r="29" spans="1:40" s="63" customFormat="1" ht="11.25">
      <c r="A29" s="48"/>
      <c r="C29" s="48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/>
      <c r="AC29"/>
      <c r="AD29"/>
      <c r="AE29"/>
      <c r="AF29"/>
      <c r="AG29"/>
      <c r="AH29"/>
      <c r="AI29"/>
      <c r="AJ29"/>
      <c r="AK29"/>
      <c r="AL29"/>
      <c r="AM29"/>
      <c r="AN29"/>
    </row>
    <row r="30" spans="1:40" s="74" customFormat="1" ht="11.25">
      <c r="A30" s="73">
        <v>14</v>
      </c>
      <c r="B30" s="74" t="s">
        <v>79</v>
      </c>
      <c r="C30" s="75" t="s">
        <v>80</v>
      </c>
      <c r="D30" s="45">
        <f aca="true" t="shared" si="5" ref="D30:T30">(D26/D28)</f>
        <v>0.9368000800546336</v>
      </c>
      <c r="E30" s="45">
        <f t="shared" si="5"/>
        <v>0.917828456693085</v>
      </c>
      <c r="F30" s="45">
        <f t="shared" si="5"/>
        <v>1.0063353806866489</v>
      </c>
      <c r="G30" s="45">
        <f t="shared" si="5"/>
        <v>0.9313821706358271</v>
      </c>
      <c r="H30" s="45">
        <f t="shared" si="5"/>
        <v>1.25933698188336</v>
      </c>
      <c r="I30" s="45">
        <f t="shared" si="5"/>
        <v>0.19082218034322135</v>
      </c>
      <c r="J30" s="45">
        <f t="shared" si="5"/>
        <v>0.4957144977382675</v>
      </c>
      <c r="K30" s="45">
        <f t="shared" si="5"/>
        <v>0.917828456693085</v>
      </c>
      <c r="L30" s="45">
        <f t="shared" si="5"/>
        <v>1.0024279741828162</v>
      </c>
      <c r="M30" s="45">
        <f t="shared" si="5"/>
        <v>1.0237333747374495</v>
      </c>
      <c r="N30" s="45">
        <f t="shared" si="5"/>
        <v>0.9179082879892432</v>
      </c>
      <c r="O30" s="45">
        <f t="shared" si="5"/>
        <v>0.9529929692252628</v>
      </c>
      <c r="P30" s="45">
        <f t="shared" si="5"/>
        <v>0.9185986735439918</v>
      </c>
      <c r="Q30" s="45">
        <f t="shared" si="5"/>
        <v>1.4450645102890838</v>
      </c>
      <c r="R30" s="45">
        <f t="shared" si="5"/>
        <v>0.6504518201210534</v>
      </c>
      <c r="S30" s="45">
        <f t="shared" si="5"/>
        <v>0.19082218034322135</v>
      </c>
      <c r="T30" s="45">
        <f t="shared" si="5"/>
        <v>0.4957144977382675</v>
      </c>
      <c r="U30" s="33"/>
      <c r="V30" s="33"/>
      <c r="W30" s="33"/>
      <c r="X30" s="33"/>
      <c r="Y30" s="33"/>
      <c r="Z30" s="33"/>
      <c r="AA30" s="33"/>
      <c r="AB30"/>
      <c r="AC30"/>
      <c r="AD30"/>
      <c r="AE30"/>
      <c r="AF30"/>
      <c r="AG30"/>
      <c r="AH30"/>
      <c r="AI30"/>
      <c r="AJ30"/>
      <c r="AK30"/>
      <c r="AL30"/>
      <c r="AM30"/>
      <c r="AN30"/>
    </row>
    <row r="31" spans="1:40" s="74" customFormat="1" ht="11.25">
      <c r="A31" s="73"/>
      <c r="C31" s="7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33"/>
      <c r="V31" s="33"/>
      <c r="W31" s="33"/>
      <c r="X31" s="33"/>
      <c r="Y31" s="33"/>
      <c r="Z31" s="33"/>
      <c r="AA31" s="33"/>
      <c r="AB31"/>
      <c r="AC31"/>
      <c r="AD31"/>
      <c r="AE31"/>
      <c r="AF31"/>
      <c r="AG31"/>
      <c r="AH31"/>
      <c r="AI31"/>
      <c r="AJ31"/>
      <c r="AK31"/>
      <c r="AL31"/>
      <c r="AM31"/>
      <c r="AN31"/>
    </row>
    <row r="32" spans="1:40" s="74" customFormat="1" ht="11.25">
      <c r="A32" s="73">
        <v>15</v>
      </c>
      <c r="B32" s="74" t="s">
        <v>81</v>
      </c>
      <c r="C32" s="75" t="s">
        <v>55</v>
      </c>
      <c r="D32" s="45">
        <f aca="true" t="shared" si="6" ref="D32:T32">(D30/$D30)</f>
        <v>1</v>
      </c>
      <c r="E32" s="45">
        <f t="shared" si="6"/>
        <v>0.979748482343808</v>
      </c>
      <c r="F32" s="45">
        <f t="shared" si="6"/>
        <v>1.0742264033836975</v>
      </c>
      <c r="G32" s="45">
        <f t="shared" si="6"/>
        <v>0.9942165788259855</v>
      </c>
      <c r="H32" s="45">
        <f t="shared" si="6"/>
        <v>1.3442964072013277</v>
      </c>
      <c r="I32" s="45">
        <f t="shared" si="6"/>
        <v>0.20369573445392183</v>
      </c>
      <c r="J32" s="45">
        <f t="shared" si="6"/>
        <v>0.5291571897702632</v>
      </c>
      <c r="K32" s="45">
        <f t="shared" si="6"/>
        <v>0.979748482343808</v>
      </c>
      <c r="L32" s="45">
        <f t="shared" si="6"/>
        <v>1.0700553891117892</v>
      </c>
      <c r="M32" s="45">
        <f t="shared" si="6"/>
        <v>1.0927981290071476</v>
      </c>
      <c r="N32" s="45">
        <f t="shared" si="6"/>
        <v>0.9798336993477962</v>
      </c>
      <c r="O32" s="45">
        <f t="shared" si="6"/>
        <v>1.0172853200115919</v>
      </c>
      <c r="P32" s="45">
        <f t="shared" si="6"/>
        <v>0.9805706608078212</v>
      </c>
      <c r="Q32" s="45">
        <f t="shared" si="6"/>
        <v>1.5425537860808132</v>
      </c>
      <c r="R32" s="45">
        <f t="shared" si="6"/>
        <v>0.6943336512984921</v>
      </c>
      <c r="S32" s="45">
        <f t="shared" si="6"/>
        <v>0.20369573445392183</v>
      </c>
      <c r="T32" s="45">
        <f t="shared" si="6"/>
        <v>0.5291571897702632</v>
      </c>
      <c r="U32" s="46"/>
      <c r="V32" s="46"/>
      <c r="W32" s="46"/>
      <c r="X32" s="46"/>
      <c r="Y32" s="46"/>
      <c r="Z32" s="46"/>
      <c r="AA32" s="46"/>
      <c r="AB32"/>
      <c r="AC32"/>
      <c r="AD32"/>
      <c r="AE32"/>
      <c r="AF32"/>
      <c r="AG32"/>
      <c r="AH32"/>
      <c r="AI32"/>
      <c r="AJ32"/>
      <c r="AK32"/>
      <c r="AL32"/>
      <c r="AM32"/>
      <c r="AN32"/>
    </row>
  </sheetData>
  <printOptions horizontalCentered="1"/>
  <pageMargins left="0.5" right="0.5" top="2" bottom="1" header="1.5" footer="0.5"/>
  <pageSetup firstPageNumber="1" useFirstPageNumber="1" horizontalDpi="600" verticalDpi="600" orientation="landscape" scale="85" r:id="rId1"/>
  <headerFooter alignWithMargins="0">
    <oddHeader>&amp;CPuget Sound Energy
Allocated Gas Costs versus Gas Revenue
Excludes Revenue Deficiency and Includes Gas Costs&amp;RDocket No. UG-04________
Exhibit No. _______ (CEP-3)
Page &amp;P+1 of &amp;N</oddHeader>
    <oddFooter>&amp;LExcludes Revenue Deficiency and Includes Gas Costs
Summary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V48"/>
  <sheetViews>
    <sheetView workbookViewId="0" topLeftCell="A1">
      <selection activeCell="E1" sqref="E1:J16384"/>
    </sheetView>
  </sheetViews>
  <sheetFormatPr defaultColWidth="9.33203125" defaultRowHeight="11.25"/>
  <cols>
    <col min="1" max="1" width="3.16015625" style="1" bestFit="1" customWidth="1"/>
    <col min="2" max="2" width="33.16015625" style="10" bestFit="1" customWidth="1"/>
    <col min="3" max="3" width="12.16015625" style="9" bestFit="1" customWidth="1"/>
    <col min="4" max="4" width="12.66015625" style="4" bestFit="1" customWidth="1"/>
    <col min="5" max="9" width="13" style="4" hidden="1" customWidth="1"/>
    <col min="10" max="10" width="10.83203125" style="4" hidden="1" customWidth="1"/>
    <col min="11" max="11" width="15" style="4" bestFit="1" customWidth="1"/>
    <col min="12" max="12" width="15.33203125" style="4" bestFit="1" customWidth="1"/>
    <col min="13" max="13" width="12.66015625" style="4" bestFit="1" customWidth="1"/>
    <col min="14" max="14" width="14" style="4" bestFit="1" customWidth="1"/>
    <col min="15" max="16" width="14" style="35" bestFit="1" customWidth="1"/>
    <col min="17" max="17" width="16.16015625" style="4" bestFit="1" customWidth="1"/>
    <col min="18" max="18" width="16.66015625" style="4" bestFit="1" customWidth="1"/>
    <col min="19" max="19" width="8.5" style="4" bestFit="1" customWidth="1"/>
    <col min="20" max="20" width="10.83203125" style="4" bestFit="1" customWidth="1"/>
    <col min="21" max="21" width="13.33203125" style="4" customWidth="1"/>
    <col min="22" max="23" width="12.16015625" style="4" bestFit="1" customWidth="1"/>
    <col min="24" max="24" width="12.16015625" style="4" customWidth="1"/>
    <col min="25" max="25" width="11.5" style="4" bestFit="1" customWidth="1"/>
    <col min="26" max="26" width="10.5" style="4" bestFit="1" customWidth="1"/>
    <col min="27" max="16384" width="9.66015625" style="4" customWidth="1"/>
  </cols>
  <sheetData>
    <row r="1" spans="15:28" ht="11.25">
      <c r="O1" s="4"/>
      <c r="P1" s="4"/>
      <c r="U1" s="5"/>
      <c r="V1" s="5"/>
      <c r="W1" s="5"/>
      <c r="X1" s="5"/>
      <c r="Y1" s="5"/>
      <c r="Z1" s="5"/>
      <c r="AA1" s="78"/>
      <c r="AB1" s="78"/>
    </row>
    <row r="2" spans="1:28" ht="11.25">
      <c r="A2" s="11"/>
      <c r="B2" s="9" t="s">
        <v>3</v>
      </c>
      <c r="D2" s="12"/>
      <c r="E2" s="13"/>
      <c r="J2" s="14"/>
      <c r="K2" s="14"/>
      <c r="O2" s="4"/>
      <c r="P2" s="4"/>
      <c r="U2" s="5"/>
      <c r="V2" s="5"/>
      <c r="W2" s="5"/>
      <c r="X2" s="5"/>
      <c r="Y2" s="5"/>
      <c r="Z2" s="5"/>
      <c r="AA2" s="78"/>
      <c r="AB2" s="78"/>
    </row>
    <row r="3" spans="2:28" ht="11.25">
      <c r="B3" s="15" t="s">
        <v>4</v>
      </c>
      <c r="D3" s="16"/>
      <c r="E3" s="13"/>
      <c r="O3" s="4"/>
      <c r="P3" s="4"/>
      <c r="U3" s="5"/>
      <c r="V3" s="5"/>
      <c r="W3" s="5"/>
      <c r="X3" s="5"/>
      <c r="Y3" s="5"/>
      <c r="Z3" s="5"/>
      <c r="AA3" s="78"/>
      <c r="AB3" s="78"/>
    </row>
    <row r="4" spans="2:28" ht="12" thickBot="1">
      <c r="B4" s="17"/>
      <c r="D4" s="18"/>
      <c r="F4" s="19"/>
      <c r="O4" s="4"/>
      <c r="P4" s="4"/>
      <c r="U4" s="5"/>
      <c r="V4" s="5"/>
      <c r="W4" s="5"/>
      <c r="X4" s="5"/>
      <c r="Y4" s="5"/>
      <c r="Z4" s="5"/>
      <c r="AA4" s="78"/>
      <c r="AB4" s="78"/>
    </row>
    <row r="5" spans="1:39" s="24" customFormat="1" ht="10.5">
      <c r="A5" s="20"/>
      <c r="B5" s="21"/>
      <c r="C5" s="22" t="s">
        <v>5</v>
      </c>
      <c r="D5" s="22"/>
      <c r="E5" s="154" t="s">
        <v>248</v>
      </c>
      <c r="F5" s="154" t="s">
        <v>248</v>
      </c>
      <c r="G5" s="154" t="s">
        <v>248</v>
      </c>
      <c r="H5" s="154" t="s">
        <v>248</v>
      </c>
      <c r="I5" s="154" t="s">
        <v>248</v>
      </c>
      <c r="J5" s="154" t="s">
        <v>248</v>
      </c>
      <c r="K5" s="154" t="s">
        <v>8</v>
      </c>
      <c r="L5" s="154" t="s">
        <v>9</v>
      </c>
      <c r="M5" s="154" t="s">
        <v>9</v>
      </c>
      <c r="N5" s="154" t="s">
        <v>10</v>
      </c>
      <c r="O5" s="154" t="s">
        <v>10</v>
      </c>
      <c r="P5" s="154" t="s">
        <v>10</v>
      </c>
      <c r="Q5" s="23" t="s">
        <v>11</v>
      </c>
      <c r="R5" s="23" t="s">
        <v>11</v>
      </c>
      <c r="S5" s="154"/>
      <c r="T5" s="15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1:39" s="24" customFormat="1" ht="10.5">
      <c r="A6" s="25"/>
      <c r="B6" s="26"/>
      <c r="C6" s="27" t="s">
        <v>7</v>
      </c>
      <c r="D6" s="27" t="s">
        <v>137</v>
      </c>
      <c r="E6" s="28" t="s">
        <v>8</v>
      </c>
      <c r="F6" s="28" t="s">
        <v>9</v>
      </c>
      <c r="G6" s="28" t="s">
        <v>10</v>
      </c>
      <c r="H6" s="28" t="s">
        <v>11</v>
      </c>
      <c r="I6" s="28" t="s">
        <v>12</v>
      </c>
      <c r="J6" s="28" t="s">
        <v>6</v>
      </c>
      <c r="K6" s="28" t="s">
        <v>13</v>
      </c>
      <c r="L6" s="28" t="s">
        <v>14</v>
      </c>
      <c r="M6" s="28" t="s">
        <v>15</v>
      </c>
      <c r="N6" s="28" t="s">
        <v>16</v>
      </c>
      <c r="O6" s="28" t="s">
        <v>17</v>
      </c>
      <c r="P6" s="28" t="s">
        <v>18</v>
      </c>
      <c r="Q6" s="28" t="s">
        <v>19</v>
      </c>
      <c r="R6" s="28" t="s">
        <v>20</v>
      </c>
      <c r="S6" s="28" t="s">
        <v>12</v>
      </c>
      <c r="T6" s="156" t="s">
        <v>6</v>
      </c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s="24" customFormat="1" ht="11.25" thickBot="1">
      <c r="A7" s="29"/>
      <c r="B7" s="30" t="s">
        <v>82</v>
      </c>
      <c r="C7" s="30" t="s">
        <v>1</v>
      </c>
      <c r="D7" s="30" t="s">
        <v>21</v>
      </c>
      <c r="E7" s="31"/>
      <c r="F7" s="31"/>
      <c r="G7" s="31"/>
      <c r="H7" s="31"/>
      <c r="I7" s="31"/>
      <c r="J7" s="31"/>
      <c r="K7" s="31" t="s">
        <v>22</v>
      </c>
      <c r="L7" s="31" t="s">
        <v>23</v>
      </c>
      <c r="M7" s="31">
        <v>41</v>
      </c>
      <c r="N7" s="31">
        <v>85</v>
      </c>
      <c r="O7" s="31">
        <v>86</v>
      </c>
      <c r="P7" s="31">
        <v>87</v>
      </c>
      <c r="Q7" s="31">
        <v>57</v>
      </c>
      <c r="R7" s="31" t="s">
        <v>24</v>
      </c>
      <c r="S7" s="31">
        <v>50</v>
      </c>
      <c r="T7" s="157">
        <v>71</v>
      </c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2" s="24" customFormat="1" ht="11.25">
      <c r="A8" s="27"/>
      <c r="B8" s="27"/>
      <c r="C8" s="27"/>
      <c r="D8" s="32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78"/>
      <c r="AB8" s="78"/>
      <c r="AC8" s="78"/>
      <c r="AD8" s="78"/>
      <c r="AE8" s="78"/>
      <c r="AF8" s="78"/>
    </row>
    <row r="9" spans="1:40" s="34" customFormat="1" ht="11.25">
      <c r="A9" s="9">
        <v>1</v>
      </c>
      <c r="B9" s="10" t="s">
        <v>25</v>
      </c>
      <c r="C9" s="9" t="s">
        <v>26</v>
      </c>
      <c r="D9" s="33">
        <v>260795492.99999997</v>
      </c>
      <c r="E9" s="33">
        <v>169023633.60442</v>
      </c>
      <c r="F9" s="33">
        <v>62995828.24145766</v>
      </c>
      <c r="G9" s="33">
        <v>6737513.344679482</v>
      </c>
      <c r="H9" s="33">
        <v>13889233.741801059</v>
      </c>
      <c r="I9" s="33">
        <v>11964.067641793405</v>
      </c>
      <c r="J9" s="33">
        <v>8137320.000000001</v>
      </c>
      <c r="K9" s="33">
        <v>169023633.60442</v>
      </c>
      <c r="L9" s="33">
        <v>51305254.58472149</v>
      </c>
      <c r="M9" s="33">
        <v>11690573.656736178</v>
      </c>
      <c r="N9" s="33">
        <v>1658878.7088421173</v>
      </c>
      <c r="O9" s="33">
        <v>3988121.027568898</v>
      </c>
      <c r="P9" s="33">
        <v>1090513.6082684677</v>
      </c>
      <c r="Q9" s="33">
        <v>12219639.710125385</v>
      </c>
      <c r="R9" s="33">
        <v>1669594.0316756736</v>
      </c>
      <c r="S9" s="33">
        <v>11964.067641793405</v>
      </c>
      <c r="T9" s="33">
        <v>8137320.000000001</v>
      </c>
      <c r="U9" s="33"/>
      <c r="V9" s="33"/>
      <c r="W9" s="33"/>
      <c r="X9" s="33"/>
      <c r="Y9" s="33"/>
      <c r="Z9" s="33"/>
      <c r="AA9" s="33"/>
      <c r="AB9"/>
      <c r="AC9"/>
      <c r="AD9"/>
      <c r="AE9"/>
      <c r="AF9"/>
      <c r="AG9"/>
      <c r="AH9"/>
      <c r="AI9"/>
      <c r="AJ9"/>
      <c r="AK9"/>
      <c r="AL9"/>
      <c r="AM9"/>
      <c r="AN9"/>
    </row>
    <row r="10" spans="1:40" s="10" customFormat="1" ht="11.25">
      <c r="A10" s="9"/>
      <c r="C10" s="9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/>
      <c r="AC10"/>
      <c r="AD10"/>
      <c r="AE10"/>
      <c r="AF10"/>
      <c r="AG10"/>
      <c r="AH10"/>
      <c r="AI10"/>
      <c r="AJ10"/>
      <c r="AK10"/>
      <c r="AL10"/>
      <c r="AM10"/>
      <c r="AN10"/>
    </row>
    <row r="11" spans="1:48" s="10" customFormat="1" ht="11.25">
      <c r="A11" s="9"/>
      <c r="B11" s="10" t="s">
        <v>27</v>
      </c>
      <c r="C11" s="9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 s="35"/>
      <c r="AP11" s="35"/>
      <c r="AQ11" s="35"/>
      <c r="AR11" s="35"/>
      <c r="AS11" s="35"/>
      <c r="AT11" s="35"/>
      <c r="AU11" s="35"/>
      <c r="AV11" s="35"/>
    </row>
    <row r="12" spans="1:48" s="10" customFormat="1" ht="11.25">
      <c r="A12" s="9">
        <v>2</v>
      </c>
      <c r="B12" s="10" t="s">
        <v>28</v>
      </c>
      <c r="C12" s="9" t="s">
        <v>29</v>
      </c>
      <c r="D12" s="33">
        <v>83108290.90505001</v>
      </c>
      <c r="E12" s="33">
        <v>60483610.5205636</v>
      </c>
      <c r="F12" s="33">
        <v>15342192.043596338</v>
      </c>
      <c r="G12" s="33">
        <v>2122087.6060768897</v>
      </c>
      <c r="H12" s="33">
        <v>3961464.063476095</v>
      </c>
      <c r="I12" s="33">
        <v>88548.40478575931</v>
      </c>
      <c r="J12" s="33">
        <v>1110388.2665513142</v>
      </c>
      <c r="K12" s="33">
        <v>60483610.5205636</v>
      </c>
      <c r="L12" s="33">
        <v>13298187.537255127</v>
      </c>
      <c r="M12" s="33">
        <v>2044004.5063412117</v>
      </c>
      <c r="N12" s="33">
        <v>501713.22092569235</v>
      </c>
      <c r="O12" s="33">
        <v>947061.5149404872</v>
      </c>
      <c r="P12" s="33">
        <v>673312.8702107103</v>
      </c>
      <c r="Q12" s="33">
        <v>3228596.4210088905</v>
      </c>
      <c r="R12" s="33">
        <v>732867.6424672046</v>
      </c>
      <c r="S12" s="33">
        <v>88548.40478575931</v>
      </c>
      <c r="T12" s="33">
        <v>1110388.2665513142</v>
      </c>
      <c r="U12" s="33"/>
      <c r="V12" s="33"/>
      <c r="W12" s="33"/>
      <c r="X12" s="33"/>
      <c r="Y12" s="33"/>
      <c r="Z12" s="33"/>
      <c r="AA12" s="33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 s="35"/>
      <c r="AP12" s="35"/>
      <c r="AQ12" s="35"/>
      <c r="AR12" s="35"/>
      <c r="AS12" s="35"/>
      <c r="AT12" s="35"/>
      <c r="AU12" s="35"/>
      <c r="AV12" s="35"/>
    </row>
    <row r="13" spans="1:48" s="10" customFormat="1" ht="11.25">
      <c r="A13" s="9">
        <v>3</v>
      </c>
      <c r="B13" s="36" t="s">
        <v>30</v>
      </c>
      <c r="C13" s="37" t="s">
        <v>31</v>
      </c>
      <c r="D13" s="33">
        <v>68114581</v>
      </c>
      <c r="E13" s="33">
        <v>41011965.87547542</v>
      </c>
      <c r="F13" s="33">
        <v>14122966.303306557</v>
      </c>
      <c r="G13" s="33">
        <v>2048802.3970541717</v>
      </c>
      <c r="H13" s="33">
        <v>2214900.713399135</v>
      </c>
      <c r="I13" s="33">
        <v>9922.273761727007</v>
      </c>
      <c r="J13" s="33">
        <v>8706023.437002996</v>
      </c>
      <c r="K13" s="33">
        <v>41011965.87547542</v>
      </c>
      <c r="L13" s="33">
        <v>11451990.701374143</v>
      </c>
      <c r="M13" s="33">
        <v>2670975.6019324125</v>
      </c>
      <c r="N13" s="33">
        <v>523311.71091364586</v>
      </c>
      <c r="O13" s="33">
        <v>1102017.985596601</v>
      </c>
      <c r="P13" s="33">
        <v>423472.70054392534</v>
      </c>
      <c r="Q13" s="33">
        <v>1763121.5595440082</v>
      </c>
      <c r="R13" s="33">
        <v>451779.1538551264</v>
      </c>
      <c r="S13" s="33">
        <v>9922.273761727007</v>
      </c>
      <c r="T13" s="33">
        <v>8706023.437002996</v>
      </c>
      <c r="U13" s="33"/>
      <c r="V13" s="33"/>
      <c r="W13" s="33"/>
      <c r="X13" s="33"/>
      <c r="Y13" s="33"/>
      <c r="Z13" s="33"/>
      <c r="AA13" s="3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 s="35"/>
      <c r="AP13" s="35"/>
      <c r="AQ13" s="35"/>
      <c r="AR13" s="35"/>
      <c r="AS13" s="35"/>
      <c r="AT13" s="35"/>
      <c r="AU13" s="35"/>
      <c r="AV13" s="35"/>
    </row>
    <row r="14" spans="1:48" s="34" customFormat="1" ht="11.25">
      <c r="A14" s="9">
        <v>4</v>
      </c>
      <c r="B14" s="10" t="s">
        <v>32</v>
      </c>
      <c r="C14" s="9" t="s">
        <v>33</v>
      </c>
      <c r="D14" s="33">
        <v>28827151.972380005</v>
      </c>
      <c r="E14" s="33">
        <v>19125485.398508653</v>
      </c>
      <c r="F14" s="33">
        <v>6720616.398856984</v>
      </c>
      <c r="G14" s="33">
        <v>980051.0937007542</v>
      </c>
      <c r="H14" s="33">
        <v>1063076.0386220638</v>
      </c>
      <c r="I14" s="33">
        <v>4918.826507323386</v>
      </c>
      <c r="J14" s="33">
        <v>933004.2161842252</v>
      </c>
      <c r="K14" s="33">
        <v>19125485.398508653</v>
      </c>
      <c r="L14" s="33">
        <v>5437979.005092289</v>
      </c>
      <c r="M14" s="33">
        <v>1282637.3937646963</v>
      </c>
      <c r="N14" s="33">
        <v>250352.68429227255</v>
      </c>
      <c r="O14" s="33">
        <v>527507.9501196748</v>
      </c>
      <c r="P14" s="33">
        <v>202190.45928880683</v>
      </c>
      <c r="Q14" s="33">
        <v>844504.8160690683</v>
      </c>
      <c r="R14" s="33">
        <v>218571.22255299546</v>
      </c>
      <c r="S14" s="33">
        <v>4918.826507323386</v>
      </c>
      <c r="T14" s="33">
        <v>933004.2161842252</v>
      </c>
      <c r="U14" s="33"/>
      <c r="V14" s="33"/>
      <c r="W14" s="33"/>
      <c r="X14" s="33"/>
      <c r="Y14" s="33"/>
      <c r="Z14" s="33"/>
      <c r="AA14" s="33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 s="38"/>
      <c r="AP14" s="38"/>
      <c r="AQ14" s="38"/>
      <c r="AR14" s="38"/>
      <c r="AS14" s="38"/>
      <c r="AT14" s="38"/>
      <c r="AU14" s="38"/>
      <c r="AV14" s="38"/>
    </row>
    <row r="15" spans="1:48" s="10" customFormat="1" ht="21">
      <c r="A15" s="9">
        <v>5</v>
      </c>
      <c r="B15" s="10" t="s">
        <v>34</v>
      </c>
      <c r="C15" s="9" t="s">
        <v>35</v>
      </c>
      <c r="D15" s="33">
        <f aca="true" t="shared" si="0" ref="D15:T15">(D12+D13+D14)</f>
        <v>180050023.87743002</v>
      </c>
      <c r="E15" s="33">
        <f t="shared" si="0"/>
        <v>120621061.79454768</v>
      </c>
      <c r="F15" s="33">
        <f t="shared" si="0"/>
        <v>36185774.74575988</v>
      </c>
      <c r="G15" s="33">
        <f t="shared" si="0"/>
        <v>5150941.096831815</v>
      </c>
      <c r="H15" s="33">
        <f t="shared" si="0"/>
        <v>7239440.815497293</v>
      </c>
      <c r="I15" s="33">
        <f t="shared" si="0"/>
        <v>103389.5050548097</v>
      </c>
      <c r="J15" s="33">
        <f t="shared" si="0"/>
        <v>10749415.919738535</v>
      </c>
      <c r="K15" s="33">
        <f t="shared" si="0"/>
        <v>120621061.79454768</v>
      </c>
      <c r="L15" s="33">
        <f t="shared" si="0"/>
        <v>30188157.24372156</v>
      </c>
      <c r="M15" s="33">
        <f t="shared" si="0"/>
        <v>5997617.5020383205</v>
      </c>
      <c r="N15" s="33">
        <f t="shared" si="0"/>
        <v>1275377.6161316107</v>
      </c>
      <c r="O15" s="33">
        <f t="shared" si="0"/>
        <v>2576587.450656763</v>
      </c>
      <c r="P15" s="33">
        <f t="shared" si="0"/>
        <v>1298976.0300434425</v>
      </c>
      <c r="Q15" s="33">
        <f t="shared" si="0"/>
        <v>5836222.796621967</v>
      </c>
      <c r="R15" s="33">
        <f t="shared" si="0"/>
        <v>1403218.0188753265</v>
      </c>
      <c r="S15" s="33">
        <f t="shared" si="0"/>
        <v>103389.5050548097</v>
      </c>
      <c r="T15" s="33">
        <f t="shared" si="0"/>
        <v>10749415.919738535</v>
      </c>
      <c r="U15" s="33"/>
      <c r="V15" s="33"/>
      <c r="W15" s="33"/>
      <c r="X15" s="33"/>
      <c r="Y15" s="33"/>
      <c r="Z15" s="33"/>
      <c r="AA15" s="33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 s="35"/>
      <c r="AP15" s="35"/>
      <c r="AQ15" s="35"/>
      <c r="AR15" s="35"/>
      <c r="AS15" s="35"/>
      <c r="AT15" s="35"/>
      <c r="AU15" s="35"/>
      <c r="AV15" s="35"/>
    </row>
    <row r="16" spans="1:48" s="10" customFormat="1" ht="11.25">
      <c r="A16" s="9"/>
      <c r="C16" s="9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 s="35"/>
      <c r="AP16" s="35"/>
      <c r="AQ16" s="35"/>
      <c r="AR16" s="35"/>
      <c r="AS16" s="35"/>
      <c r="AT16" s="35"/>
      <c r="AU16" s="35"/>
      <c r="AV16" s="35"/>
    </row>
    <row r="17" spans="1:48" s="10" customFormat="1" ht="21">
      <c r="A17" s="9">
        <v>6</v>
      </c>
      <c r="B17" s="10" t="s">
        <v>36</v>
      </c>
      <c r="C17" s="9" t="s">
        <v>37</v>
      </c>
      <c r="D17" s="33">
        <f aca="true" t="shared" si="1" ref="D17:T17">(D9-D15)</f>
        <v>80745469.12256995</v>
      </c>
      <c r="E17" s="33">
        <f t="shared" si="1"/>
        <v>48402571.80987233</v>
      </c>
      <c r="F17" s="33">
        <f t="shared" si="1"/>
        <v>26810053.49569778</v>
      </c>
      <c r="G17" s="33">
        <f t="shared" si="1"/>
        <v>1586572.247847667</v>
      </c>
      <c r="H17" s="33">
        <f t="shared" si="1"/>
        <v>6649792.926303766</v>
      </c>
      <c r="I17" s="33">
        <f t="shared" si="1"/>
        <v>-91425.4374130163</v>
      </c>
      <c r="J17" s="33">
        <f t="shared" si="1"/>
        <v>-2612095.919738534</v>
      </c>
      <c r="K17" s="33">
        <f t="shared" si="1"/>
        <v>48402571.80987233</v>
      </c>
      <c r="L17" s="33">
        <f t="shared" si="1"/>
        <v>21117097.34099993</v>
      </c>
      <c r="M17" s="33">
        <f t="shared" si="1"/>
        <v>5692956.154697858</v>
      </c>
      <c r="N17" s="33">
        <f t="shared" si="1"/>
        <v>383501.09271050664</v>
      </c>
      <c r="O17" s="33">
        <f t="shared" si="1"/>
        <v>1411533.5769121354</v>
      </c>
      <c r="P17" s="33">
        <f t="shared" si="1"/>
        <v>-208462.4217749748</v>
      </c>
      <c r="Q17" s="33">
        <f t="shared" si="1"/>
        <v>6383416.913503418</v>
      </c>
      <c r="R17" s="33">
        <f t="shared" si="1"/>
        <v>266376.01280034706</v>
      </c>
      <c r="S17" s="33">
        <f t="shared" si="1"/>
        <v>-91425.4374130163</v>
      </c>
      <c r="T17" s="33">
        <f t="shared" si="1"/>
        <v>-2612095.919738534</v>
      </c>
      <c r="U17" s="33"/>
      <c r="V17" s="33"/>
      <c r="W17" s="33"/>
      <c r="X17" s="33"/>
      <c r="Y17" s="33"/>
      <c r="Z17" s="33"/>
      <c r="AA17" s="33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 s="35"/>
      <c r="AP17" s="35"/>
      <c r="AQ17" s="35"/>
      <c r="AR17" s="35"/>
      <c r="AS17" s="35"/>
      <c r="AT17" s="35"/>
      <c r="AU17" s="35"/>
      <c r="AV17" s="35"/>
    </row>
    <row r="18" spans="1:48" s="10" customFormat="1" ht="11.25">
      <c r="A18" s="9"/>
      <c r="C18" s="9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 s="35"/>
      <c r="AP18" s="35"/>
      <c r="AQ18" s="35"/>
      <c r="AR18" s="35"/>
      <c r="AS18" s="35"/>
      <c r="AT18" s="35"/>
      <c r="AU18" s="35"/>
      <c r="AV18" s="35"/>
    </row>
    <row r="19" spans="1:40" s="10" customFormat="1" ht="11.25">
      <c r="A19" s="9">
        <v>7</v>
      </c>
      <c r="B19" s="39" t="s">
        <v>38</v>
      </c>
      <c r="C19" s="9" t="s">
        <v>39</v>
      </c>
      <c r="D19" s="33">
        <v>12853167</v>
      </c>
      <c r="E19" s="33">
        <v>7704783.258580195</v>
      </c>
      <c r="F19" s="33">
        <v>4267658.58943801</v>
      </c>
      <c r="G19" s="33">
        <v>252552.59868756332</v>
      </c>
      <c r="H19" s="33">
        <v>1058522.539109382</v>
      </c>
      <c r="I19" s="33">
        <v>-14553.218005752851</v>
      </c>
      <c r="J19" s="33">
        <v>-415796.76780939597</v>
      </c>
      <c r="K19" s="33">
        <v>7704783.258580195</v>
      </c>
      <c r="L19" s="33">
        <v>3361446.550853715</v>
      </c>
      <c r="M19" s="33">
        <v>906212.0385842952</v>
      </c>
      <c r="N19" s="33">
        <v>61046.194205747845</v>
      </c>
      <c r="O19" s="33">
        <v>224689.71927847498</v>
      </c>
      <c r="P19" s="33">
        <v>-33183.314796659484</v>
      </c>
      <c r="Q19" s="33">
        <v>1016120.4648565251</v>
      </c>
      <c r="R19" s="33">
        <v>42402.07425285716</v>
      </c>
      <c r="S19" s="33">
        <v>-14553.218005752851</v>
      </c>
      <c r="T19" s="33">
        <v>-415796.76780939597</v>
      </c>
      <c r="U19" s="33"/>
      <c r="V19" s="33"/>
      <c r="W19" s="33"/>
      <c r="X19" s="33"/>
      <c r="Y19" s="33"/>
      <c r="Z19" s="33"/>
      <c r="AA19" s="33"/>
      <c r="AB19"/>
      <c r="AC19"/>
      <c r="AD19"/>
      <c r="AE19"/>
      <c r="AF19"/>
      <c r="AG19"/>
      <c r="AH19"/>
      <c r="AI19"/>
      <c r="AJ19"/>
      <c r="AK19"/>
      <c r="AL19"/>
      <c r="AM19"/>
      <c r="AN19"/>
    </row>
    <row r="20" spans="1:40" s="10" customFormat="1" ht="11.25">
      <c r="A20" s="9"/>
      <c r="C20" s="9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/>
      <c r="AC20"/>
      <c r="AD20"/>
      <c r="AE20"/>
      <c r="AF20"/>
      <c r="AG20"/>
      <c r="AH20"/>
      <c r="AI20"/>
      <c r="AJ20"/>
      <c r="AK20"/>
      <c r="AL20"/>
      <c r="AM20"/>
      <c r="AN20"/>
    </row>
    <row r="21" spans="1:40" s="10" customFormat="1" ht="11.25">
      <c r="A21" s="9">
        <v>8</v>
      </c>
      <c r="B21" s="39" t="s">
        <v>40</v>
      </c>
      <c r="C21" s="15" t="s">
        <v>41</v>
      </c>
      <c r="D21" s="33">
        <f aca="true" t="shared" si="2" ref="D21:T21">(D15+D19)</f>
        <v>192903190.87743002</v>
      </c>
      <c r="E21" s="33">
        <f t="shared" si="2"/>
        <v>128325845.05312787</v>
      </c>
      <c r="F21" s="33">
        <f t="shared" si="2"/>
        <v>40453433.335197896</v>
      </c>
      <c r="G21" s="33">
        <f t="shared" si="2"/>
        <v>5403493.695519378</v>
      </c>
      <c r="H21" s="33">
        <f t="shared" si="2"/>
        <v>8297963.354606675</v>
      </c>
      <c r="I21" s="33">
        <f t="shared" si="2"/>
        <v>88836.28704905686</v>
      </c>
      <c r="J21" s="33">
        <f t="shared" si="2"/>
        <v>10333619.151929138</v>
      </c>
      <c r="K21" s="33">
        <f t="shared" si="2"/>
        <v>128325845.05312787</v>
      </c>
      <c r="L21" s="33">
        <f t="shared" si="2"/>
        <v>33549603.794575274</v>
      </c>
      <c r="M21" s="33">
        <f t="shared" si="2"/>
        <v>6903829.540622616</v>
      </c>
      <c r="N21" s="33">
        <f t="shared" si="2"/>
        <v>1336423.8103373586</v>
      </c>
      <c r="O21" s="33">
        <f t="shared" si="2"/>
        <v>2801277.1699352376</v>
      </c>
      <c r="P21" s="33">
        <f t="shared" si="2"/>
        <v>1265792.715246783</v>
      </c>
      <c r="Q21" s="33">
        <f t="shared" si="2"/>
        <v>6852343.261478492</v>
      </c>
      <c r="R21" s="33">
        <f t="shared" si="2"/>
        <v>1445620.0931281836</v>
      </c>
      <c r="S21" s="33">
        <f t="shared" si="2"/>
        <v>88836.28704905686</v>
      </c>
      <c r="T21" s="33">
        <f t="shared" si="2"/>
        <v>10333619.151929138</v>
      </c>
      <c r="U21" s="33"/>
      <c r="V21" s="33"/>
      <c r="W21" s="33"/>
      <c r="X21" s="33"/>
      <c r="Y21" s="33"/>
      <c r="Z21" s="33"/>
      <c r="AA21" s="33"/>
      <c r="AB21"/>
      <c r="AC21"/>
      <c r="AD21"/>
      <c r="AE21"/>
      <c r="AF21"/>
      <c r="AG21"/>
      <c r="AH21"/>
      <c r="AI21"/>
      <c r="AJ21"/>
      <c r="AK21"/>
      <c r="AL21"/>
      <c r="AM21"/>
      <c r="AN21"/>
    </row>
    <row r="22" spans="1:40" s="10" customFormat="1" ht="11.25">
      <c r="A22" s="9"/>
      <c r="B22" s="39"/>
      <c r="C22" s="15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/>
      <c r="AC22"/>
      <c r="AD22"/>
      <c r="AE22"/>
      <c r="AF22"/>
      <c r="AG22"/>
      <c r="AH22"/>
      <c r="AI22"/>
      <c r="AJ22"/>
      <c r="AK22"/>
      <c r="AL22"/>
      <c r="AM22"/>
      <c r="AN22"/>
    </row>
    <row r="23" spans="1:40" s="10" customFormat="1" ht="11.25">
      <c r="A23" s="9">
        <v>9</v>
      </c>
      <c r="B23" s="10" t="s">
        <v>42</v>
      </c>
      <c r="C23" s="15" t="s">
        <v>43</v>
      </c>
      <c r="D23" s="33">
        <f aca="true" t="shared" si="3" ref="D23:T23">(D9-D21)</f>
        <v>67892302.12256995</v>
      </c>
      <c r="E23" s="33">
        <f t="shared" si="3"/>
        <v>40697788.55129214</v>
      </c>
      <c r="F23" s="33">
        <f t="shared" si="3"/>
        <v>22542394.906259768</v>
      </c>
      <c r="G23" s="33">
        <f t="shared" si="3"/>
        <v>1334019.6491601039</v>
      </c>
      <c r="H23" s="33">
        <f t="shared" si="3"/>
        <v>5591270.387194384</v>
      </c>
      <c r="I23" s="33">
        <f t="shared" si="3"/>
        <v>-76872.21940726346</v>
      </c>
      <c r="J23" s="33">
        <f t="shared" si="3"/>
        <v>-2196299.1519291373</v>
      </c>
      <c r="K23" s="33">
        <f t="shared" si="3"/>
        <v>40697788.55129214</v>
      </c>
      <c r="L23" s="33">
        <f t="shared" si="3"/>
        <v>17755650.790146217</v>
      </c>
      <c r="M23" s="33">
        <f t="shared" si="3"/>
        <v>4786744.116113562</v>
      </c>
      <c r="N23" s="33">
        <f t="shared" si="3"/>
        <v>322454.8985047587</v>
      </c>
      <c r="O23" s="33">
        <f t="shared" si="3"/>
        <v>1186843.8576336605</v>
      </c>
      <c r="P23" s="33">
        <f t="shared" si="3"/>
        <v>-175279.1069783154</v>
      </c>
      <c r="Q23" s="33">
        <f t="shared" si="3"/>
        <v>5367296.448646893</v>
      </c>
      <c r="R23" s="33">
        <f t="shared" si="3"/>
        <v>223973.93854748993</v>
      </c>
      <c r="S23" s="33">
        <f t="shared" si="3"/>
        <v>-76872.21940726346</v>
      </c>
      <c r="T23" s="33">
        <f t="shared" si="3"/>
        <v>-2196299.1519291373</v>
      </c>
      <c r="U23" s="33"/>
      <c r="V23" s="33"/>
      <c r="W23" s="33"/>
      <c r="X23" s="33"/>
      <c r="Y23" s="33"/>
      <c r="Z23" s="33"/>
      <c r="AA23" s="33"/>
      <c r="AB23"/>
      <c r="AC23"/>
      <c r="AD23"/>
      <c r="AE23"/>
      <c r="AF23"/>
      <c r="AG23"/>
      <c r="AH23"/>
      <c r="AI23"/>
      <c r="AJ23"/>
      <c r="AK23"/>
      <c r="AL23"/>
      <c r="AM23"/>
      <c r="AN23"/>
    </row>
    <row r="24" spans="1:40" s="10" customFormat="1" ht="11.25">
      <c r="A24" s="9"/>
      <c r="C24" s="9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/>
      <c r="AC24"/>
      <c r="AD24"/>
      <c r="AE24"/>
      <c r="AF24"/>
      <c r="AG24"/>
      <c r="AH24"/>
      <c r="AI24"/>
      <c r="AJ24"/>
      <c r="AK24"/>
      <c r="AL24"/>
      <c r="AM24"/>
      <c r="AN24"/>
    </row>
    <row r="25" spans="1:40" s="10" customFormat="1" ht="11.25">
      <c r="A25" s="9">
        <v>10</v>
      </c>
      <c r="B25" s="39" t="s">
        <v>44</v>
      </c>
      <c r="C25" s="9" t="s">
        <v>45</v>
      </c>
      <c r="D25" s="33">
        <v>1762590236.9799998</v>
      </c>
      <c r="E25" s="33">
        <v>1181912299.8613272</v>
      </c>
      <c r="F25" s="33">
        <v>401148151.2026999</v>
      </c>
      <c r="G25" s="33">
        <v>58317959.257603824</v>
      </c>
      <c r="H25" s="33">
        <v>66435278.36122171</v>
      </c>
      <c r="I25" s="33">
        <v>348339.68379095464</v>
      </c>
      <c r="J25" s="33">
        <v>54428208.61335652</v>
      </c>
      <c r="K25" s="33">
        <v>1181912299.8613272</v>
      </c>
      <c r="L25" s="33">
        <v>326257531.67808944</v>
      </c>
      <c r="M25" s="33">
        <v>74890619.5246105</v>
      </c>
      <c r="N25" s="33">
        <v>14808611.553666484</v>
      </c>
      <c r="O25" s="33">
        <v>31019831.48158522</v>
      </c>
      <c r="P25" s="33">
        <v>12489516.22235212</v>
      </c>
      <c r="Q25" s="33">
        <v>52916016.6471273</v>
      </c>
      <c r="R25" s="33">
        <v>13519261.714094406</v>
      </c>
      <c r="S25" s="33">
        <v>348339.68379095464</v>
      </c>
      <c r="T25" s="33">
        <v>54428208.61335652</v>
      </c>
      <c r="U25" s="33"/>
      <c r="V25" s="33"/>
      <c r="W25" s="33"/>
      <c r="X25" s="33"/>
      <c r="Y25" s="33"/>
      <c r="Z25" s="33"/>
      <c r="AA25" s="33"/>
      <c r="AB25"/>
      <c r="AC25"/>
      <c r="AD25"/>
      <c r="AE25"/>
      <c r="AF25"/>
      <c r="AG25"/>
      <c r="AH25"/>
      <c r="AI25"/>
      <c r="AJ25"/>
      <c r="AK25"/>
      <c r="AL25"/>
      <c r="AM25"/>
      <c r="AN25"/>
    </row>
    <row r="26" spans="1:40" s="10" customFormat="1" ht="11.25">
      <c r="A26" s="9">
        <v>11</v>
      </c>
      <c r="B26" s="10" t="s">
        <v>46</v>
      </c>
      <c r="C26" s="9" t="s">
        <v>47</v>
      </c>
      <c r="D26" s="33">
        <v>-500677482.99999994</v>
      </c>
      <c r="E26" s="33">
        <v>-333436763.9958292</v>
      </c>
      <c r="F26" s="33">
        <v>-116049924.8922183</v>
      </c>
      <c r="G26" s="33">
        <v>-16919018.186235193</v>
      </c>
      <c r="H26" s="33">
        <v>-17614721.075036786</v>
      </c>
      <c r="I26" s="33">
        <v>-130792.74107576681</v>
      </c>
      <c r="J26" s="33">
        <v>-16526262.109604653</v>
      </c>
      <c r="K26" s="33">
        <v>-333436763.9958292</v>
      </c>
      <c r="L26" s="33">
        <v>-94018896.8806684</v>
      </c>
      <c r="M26" s="33">
        <v>-22031028.01154989</v>
      </c>
      <c r="N26" s="33">
        <v>-4323855.382207454</v>
      </c>
      <c r="O26" s="33">
        <v>-9144425.19544097</v>
      </c>
      <c r="P26" s="33">
        <v>-3450737.6085867686</v>
      </c>
      <c r="Q26" s="33">
        <v>-14017331.457461976</v>
      </c>
      <c r="R26" s="33">
        <v>-3597389.617574813</v>
      </c>
      <c r="S26" s="33">
        <v>-130792.74107576681</v>
      </c>
      <c r="T26" s="33">
        <v>-16526262.109604653</v>
      </c>
      <c r="U26" s="33"/>
      <c r="V26" s="33"/>
      <c r="W26" s="33"/>
      <c r="X26" s="33"/>
      <c r="Y26" s="33"/>
      <c r="Z26" s="33"/>
      <c r="AA26" s="33"/>
      <c r="AB26"/>
      <c r="AC26"/>
      <c r="AD26"/>
      <c r="AE26"/>
      <c r="AF26"/>
      <c r="AG26"/>
      <c r="AH26"/>
      <c r="AI26"/>
      <c r="AJ26"/>
      <c r="AK26"/>
      <c r="AL26"/>
      <c r="AM26"/>
      <c r="AN26"/>
    </row>
    <row r="27" spans="1:40" s="10" customFormat="1" ht="11.25">
      <c r="A27" s="9">
        <v>12</v>
      </c>
      <c r="B27" s="39" t="s">
        <v>48</v>
      </c>
      <c r="C27" s="9" t="s">
        <v>49</v>
      </c>
      <c r="D27" s="33">
        <v>-197623226</v>
      </c>
      <c r="E27" s="33">
        <v>-132151779.40076242</v>
      </c>
      <c r="F27" s="33">
        <v>-46822484.24743436</v>
      </c>
      <c r="G27" s="33">
        <v>-6134900.4911732655</v>
      </c>
      <c r="H27" s="33">
        <v>-6653257.27079897</v>
      </c>
      <c r="I27" s="33">
        <v>-30758.255860316844</v>
      </c>
      <c r="J27" s="33">
        <v>-5830046.333970664</v>
      </c>
      <c r="K27" s="33">
        <v>-132151779.40076242</v>
      </c>
      <c r="L27" s="33">
        <v>-38792983.08403894</v>
      </c>
      <c r="M27" s="33">
        <v>-8029501.16339542</v>
      </c>
      <c r="N27" s="33">
        <v>-1567206.2490576496</v>
      </c>
      <c r="O27" s="33">
        <v>-3302259.4366182247</v>
      </c>
      <c r="P27" s="33">
        <v>-1265434.8054973916</v>
      </c>
      <c r="Q27" s="33">
        <v>-5285355.348127281</v>
      </c>
      <c r="R27" s="33">
        <v>-1367901.9226716887</v>
      </c>
      <c r="S27" s="33">
        <v>-30758.255860316844</v>
      </c>
      <c r="T27" s="33">
        <v>-5830046.333970664</v>
      </c>
      <c r="U27" s="33"/>
      <c r="V27" s="33"/>
      <c r="W27" s="33"/>
      <c r="X27" s="33"/>
      <c r="Y27" s="33"/>
      <c r="Z27" s="33"/>
      <c r="AA27" s="33"/>
      <c r="AB27"/>
      <c r="AC27"/>
      <c r="AD27"/>
      <c r="AE27"/>
      <c r="AF27"/>
      <c r="AG27"/>
      <c r="AH27"/>
      <c r="AI27"/>
      <c r="AJ27"/>
      <c r="AK27"/>
      <c r="AL27"/>
      <c r="AM27"/>
      <c r="AN27"/>
    </row>
    <row r="28" spans="1:40" s="10" customFormat="1" ht="11.25">
      <c r="A28" s="9"/>
      <c r="B28" s="39"/>
      <c r="C28" s="9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/>
      <c r="AC28"/>
      <c r="AD28"/>
      <c r="AE28"/>
      <c r="AF28"/>
      <c r="AG28"/>
      <c r="AH28"/>
      <c r="AI28"/>
      <c r="AJ28"/>
      <c r="AK28"/>
      <c r="AL28"/>
      <c r="AM28"/>
      <c r="AN28"/>
    </row>
    <row r="29" spans="1:40" s="10" customFormat="1" ht="11.25">
      <c r="A29" s="9">
        <v>13</v>
      </c>
      <c r="B29" s="10" t="s">
        <v>50</v>
      </c>
      <c r="C29" s="15" t="s">
        <v>51</v>
      </c>
      <c r="D29" s="33">
        <f aca="true" t="shared" si="4" ref="D29:T29">(D25+D26+D27)</f>
        <v>1064289527.9799998</v>
      </c>
      <c r="E29" s="33">
        <f t="shared" si="4"/>
        <v>716323756.4647355</v>
      </c>
      <c r="F29" s="33">
        <f t="shared" si="4"/>
        <v>238275742.06304723</v>
      </c>
      <c r="G29" s="33">
        <f t="shared" si="4"/>
        <v>35264040.58019537</v>
      </c>
      <c r="H29" s="33">
        <f t="shared" si="4"/>
        <v>42167300.015385956</v>
      </c>
      <c r="I29" s="33">
        <f t="shared" si="4"/>
        <v>186788.686854871</v>
      </c>
      <c r="J29" s="33">
        <f t="shared" si="4"/>
        <v>32071900.169781208</v>
      </c>
      <c r="K29" s="33">
        <f t="shared" si="4"/>
        <v>716323756.4647355</v>
      </c>
      <c r="L29" s="33">
        <f t="shared" si="4"/>
        <v>193445651.7133821</v>
      </c>
      <c r="M29" s="33">
        <f t="shared" si="4"/>
        <v>44830090.349665195</v>
      </c>
      <c r="N29" s="33">
        <f t="shared" si="4"/>
        <v>8917549.92240138</v>
      </c>
      <c r="O29" s="33">
        <f t="shared" si="4"/>
        <v>18573146.849526025</v>
      </c>
      <c r="P29" s="33">
        <f t="shared" si="4"/>
        <v>7773343.80826796</v>
      </c>
      <c r="Q29" s="33">
        <f t="shared" si="4"/>
        <v>33613329.84153804</v>
      </c>
      <c r="R29" s="33">
        <f t="shared" si="4"/>
        <v>8553970.173847904</v>
      </c>
      <c r="S29" s="33">
        <f t="shared" si="4"/>
        <v>186788.686854871</v>
      </c>
      <c r="T29" s="33">
        <f t="shared" si="4"/>
        <v>32071900.169781208</v>
      </c>
      <c r="U29" s="33"/>
      <c r="V29" s="33"/>
      <c r="W29" s="33"/>
      <c r="X29" s="33"/>
      <c r="Y29" s="33"/>
      <c r="Z29" s="33"/>
      <c r="AA29" s="33"/>
      <c r="AB29"/>
      <c r="AC29"/>
      <c r="AD29"/>
      <c r="AE29"/>
      <c r="AF29"/>
      <c r="AG29"/>
      <c r="AH29"/>
      <c r="AI29"/>
      <c r="AJ29"/>
      <c r="AK29"/>
      <c r="AL29"/>
      <c r="AM29"/>
      <c r="AN29"/>
    </row>
    <row r="30" spans="1:40" s="10" customFormat="1" ht="11.25">
      <c r="A30" s="9"/>
      <c r="C30" s="15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/>
      <c r="AC30"/>
      <c r="AD30"/>
      <c r="AE30"/>
      <c r="AF30"/>
      <c r="AG30"/>
      <c r="AH30"/>
      <c r="AI30"/>
      <c r="AJ30"/>
      <c r="AK30"/>
      <c r="AL30"/>
      <c r="AM30"/>
      <c r="AN30"/>
    </row>
    <row r="31" spans="1:40" s="10" customFormat="1" ht="21">
      <c r="A31" s="9">
        <v>14</v>
      </c>
      <c r="B31" s="10" t="s">
        <v>52</v>
      </c>
      <c r="C31" s="40" t="s">
        <v>53</v>
      </c>
      <c r="D31" s="41">
        <f aca="true" t="shared" si="5" ref="D31:T31">(D23/D29)</f>
        <v>0.06379119622780484</v>
      </c>
      <c r="E31" s="41">
        <f t="shared" si="5"/>
        <v>0.056814796639088824</v>
      </c>
      <c r="F31" s="41">
        <f t="shared" si="5"/>
        <v>0.09460633596639939</v>
      </c>
      <c r="G31" s="41">
        <f t="shared" si="5"/>
        <v>0.037829461037692386</v>
      </c>
      <c r="H31" s="41">
        <f t="shared" si="5"/>
        <v>0.13259730609155074</v>
      </c>
      <c r="I31" s="41">
        <f t="shared" si="5"/>
        <v>-0.4115464416053783</v>
      </c>
      <c r="J31" s="41">
        <f t="shared" si="5"/>
        <v>-0.06848048105358392</v>
      </c>
      <c r="K31" s="41">
        <f t="shared" si="5"/>
        <v>0.056814796639088824</v>
      </c>
      <c r="L31" s="41">
        <f t="shared" si="5"/>
        <v>0.09178624917583467</v>
      </c>
      <c r="M31" s="41">
        <f t="shared" si="5"/>
        <v>0.10677525025664622</v>
      </c>
      <c r="N31" s="41">
        <f t="shared" si="5"/>
        <v>0.03615958433770403</v>
      </c>
      <c r="O31" s="41">
        <f t="shared" si="5"/>
        <v>0.06390106465259268</v>
      </c>
      <c r="P31" s="41">
        <f t="shared" si="5"/>
        <v>-0.022548739808971693</v>
      </c>
      <c r="Q31" s="41">
        <f t="shared" si="5"/>
        <v>0.15967761819342866</v>
      </c>
      <c r="R31" s="41">
        <f t="shared" si="5"/>
        <v>0.026183623977582546</v>
      </c>
      <c r="S31" s="41">
        <f t="shared" si="5"/>
        <v>-0.4115464416053783</v>
      </c>
      <c r="T31" s="41">
        <f t="shared" si="5"/>
        <v>-0.06848048105358392</v>
      </c>
      <c r="U31" s="33"/>
      <c r="V31" s="33"/>
      <c r="W31" s="33"/>
      <c r="X31" s="33"/>
      <c r="Y31" s="33"/>
      <c r="Z31" s="33"/>
      <c r="AA31" s="33"/>
      <c r="AB31"/>
      <c r="AC31"/>
      <c r="AD31"/>
      <c r="AE31"/>
      <c r="AF31"/>
      <c r="AG31"/>
      <c r="AH31"/>
      <c r="AI31"/>
      <c r="AJ31"/>
      <c r="AK31"/>
      <c r="AL31"/>
      <c r="AM31"/>
      <c r="AN31"/>
    </row>
    <row r="32" spans="1:40" ht="11.25">
      <c r="A32" s="73">
        <v>15</v>
      </c>
      <c r="B32" s="74" t="s">
        <v>54</v>
      </c>
      <c r="C32" s="75" t="s">
        <v>55</v>
      </c>
      <c r="D32" s="45">
        <f aca="true" t="shared" si="6" ref="D32:T32">(D31/$D31)</f>
        <v>1</v>
      </c>
      <c r="E32" s="45">
        <f t="shared" si="6"/>
        <v>0.8906369530396862</v>
      </c>
      <c r="F32" s="45">
        <f t="shared" si="6"/>
        <v>1.483062578550033</v>
      </c>
      <c r="G32" s="45">
        <f t="shared" si="6"/>
        <v>0.5930200917160973</v>
      </c>
      <c r="H32" s="45">
        <f t="shared" si="6"/>
        <v>2.0786145100341478</v>
      </c>
      <c r="I32" s="45">
        <f t="shared" si="6"/>
        <v>-6.451461423230004</v>
      </c>
      <c r="J32" s="45">
        <f t="shared" si="6"/>
        <v>-1.0735099058031954</v>
      </c>
      <c r="K32" s="45">
        <f t="shared" si="6"/>
        <v>0.8906369530396862</v>
      </c>
      <c r="L32" s="45">
        <f t="shared" si="6"/>
        <v>1.438854490956035</v>
      </c>
      <c r="M32" s="45">
        <f t="shared" si="6"/>
        <v>1.6738242354844854</v>
      </c>
      <c r="N32" s="45">
        <f t="shared" si="6"/>
        <v>0.5668428635289184</v>
      </c>
      <c r="O32" s="45">
        <f t="shared" si="6"/>
        <v>1.0017223132859194</v>
      </c>
      <c r="P32" s="45">
        <f t="shared" si="6"/>
        <v>-0.3534773000407118</v>
      </c>
      <c r="Q32" s="45">
        <f t="shared" si="6"/>
        <v>2.5031293914477426</v>
      </c>
      <c r="R32" s="45">
        <f t="shared" si="6"/>
        <v>0.41045826894479553</v>
      </c>
      <c r="S32" s="45">
        <f t="shared" si="6"/>
        <v>-6.451461423230004</v>
      </c>
      <c r="T32" s="45">
        <f t="shared" si="6"/>
        <v>-1.0735099058031954</v>
      </c>
      <c r="U32" s="46"/>
      <c r="V32" s="46"/>
      <c r="W32" s="46"/>
      <c r="X32" s="46"/>
      <c r="Y32" s="46"/>
      <c r="Z32" s="46"/>
      <c r="AA32" s="46"/>
      <c r="AB32"/>
      <c r="AC32"/>
      <c r="AD32"/>
      <c r="AE32"/>
      <c r="AF32"/>
      <c r="AG32"/>
      <c r="AH32"/>
      <c r="AI32"/>
      <c r="AJ32"/>
      <c r="AK32"/>
      <c r="AL32"/>
      <c r="AM32"/>
      <c r="AN32"/>
    </row>
    <row r="48" ht="11.25">
      <c r="C48" s="37"/>
    </row>
  </sheetData>
  <printOptions horizontalCentered="1"/>
  <pageMargins left="0.5" right="0.5" top="2" bottom="1" header="1.5" footer="0.5"/>
  <pageSetup firstPageNumber="1" useFirstPageNumber="1" horizontalDpi="600" verticalDpi="600" orientation="landscape" scale="80" r:id="rId1"/>
  <headerFooter alignWithMargins="0">
    <oddHeader>&amp;CPuget Sound Energy
Summary Results of Gas Operations
Excludes Revenue Deficiency and Excludes Gas Costs&amp;RDocket No. UG-04________
Exhibit No. _______ (CEP-3)
Page &amp;P+2 of &amp;N</oddHeader>
    <oddFooter>&amp;LExcludes Revenue Deficiency and Excludes Gas Costs
Summary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/>
  <dimension ref="A2:AN42"/>
  <sheetViews>
    <sheetView workbookViewId="0" topLeftCell="A1">
      <selection activeCell="E1" sqref="E1:J16384"/>
    </sheetView>
  </sheetViews>
  <sheetFormatPr defaultColWidth="9.33203125" defaultRowHeight="11.25"/>
  <cols>
    <col min="1" max="1" width="3.16015625" style="47" bestFit="1" customWidth="1"/>
    <col min="2" max="2" width="39.33203125" style="63" bestFit="1" customWidth="1"/>
    <col min="3" max="3" width="10.66015625" style="48" customWidth="1"/>
    <col min="4" max="4" width="11.16015625" style="48" bestFit="1" customWidth="1"/>
    <col min="5" max="10" width="13" style="47" hidden="1" customWidth="1"/>
    <col min="11" max="11" width="11.16015625" style="47" bestFit="1" customWidth="1"/>
    <col min="12" max="12" width="12.16015625" style="47" bestFit="1" customWidth="1"/>
    <col min="13" max="13" width="10.16015625" style="47" bestFit="1" customWidth="1"/>
    <col min="14" max="14" width="11.33203125" style="47" bestFit="1" customWidth="1"/>
    <col min="15" max="15" width="10.83203125" style="47" bestFit="1" customWidth="1"/>
    <col min="16" max="16" width="12.5" style="47" bestFit="1" customWidth="1"/>
    <col min="17" max="17" width="16.66015625" style="47" customWidth="1"/>
    <col min="18" max="18" width="15.16015625" style="47" bestFit="1" customWidth="1"/>
    <col min="19" max="19" width="8.5" style="47" bestFit="1" customWidth="1"/>
    <col min="20" max="20" width="10.16015625" style="47" bestFit="1" customWidth="1"/>
    <col min="21" max="21" width="15.33203125" style="47" bestFit="1" customWidth="1"/>
    <col min="22" max="22" width="20.33203125" style="47" bestFit="1" customWidth="1"/>
    <col min="23" max="24" width="18.83203125" style="47" bestFit="1" customWidth="1"/>
    <col min="25" max="25" width="10.5" style="47" customWidth="1"/>
    <col min="26" max="26" width="16.83203125" style="47" bestFit="1" customWidth="1"/>
    <col min="27" max="199" width="13.83203125" style="47" customWidth="1"/>
    <col min="200" max="16384" width="7.33203125" style="47" customWidth="1"/>
  </cols>
  <sheetData>
    <row r="2" spans="1:5" ht="11.25">
      <c r="A2" s="47" t="s">
        <v>56</v>
      </c>
      <c r="B2" s="49" t="s">
        <v>3</v>
      </c>
      <c r="D2" s="12"/>
      <c r="E2" s="50"/>
    </row>
    <row r="3" spans="2:5" ht="11.25">
      <c r="B3" s="49" t="s">
        <v>57</v>
      </c>
      <c r="D3" s="51"/>
      <c r="E3" s="52"/>
    </row>
    <row r="4" spans="2:6" ht="12" thickBot="1">
      <c r="B4" s="53"/>
      <c r="D4" s="54"/>
      <c r="F4" s="55"/>
    </row>
    <row r="5" spans="1:40" s="58" customFormat="1" ht="11.25">
      <c r="A5" s="56"/>
      <c r="B5" s="21"/>
      <c r="C5" s="57" t="s">
        <v>5</v>
      </c>
      <c r="D5" s="22"/>
      <c r="E5" s="154" t="s">
        <v>248</v>
      </c>
      <c r="F5" s="154" t="s">
        <v>248</v>
      </c>
      <c r="G5" s="154" t="s">
        <v>248</v>
      </c>
      <c r="H5" s="154" t="s">
        <v>248</v>
      </c>
      <c r="I5" s="154" t="s">
        <v>248</v>
      </c>
      <c r="J5" s="154" t="s">
        <v>248</v>
      </c>
      <c r="K5" s="154" t="s">
        <v>8</v>
      </c>
      <c r="L5" s="154" t="s">
        <v>9</v>
      </c>
      <c r="M5" s="154" t="s">
        <v>9</v>
      </c>
      <c r="N5" s="154" t="s">
        <v>10</v>
      </c>
      <c r="O5" s="154" t="s">
        <v>10</v>
      </c>
      <c r="P5" s="154" t="s">
        <v>10</v>
      </c>
      <c r="Q5" s="23" t="s">
        <v>11</v>
      </c>
      <c r="R5" s="23" t="s">
        <v>11</v>
      </c>
      <c r="S5" s="154"/>
      <c r="T5" s="155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</row>
    <row r="6" spans="1:40" s="58" customFormat="1" ht="11.25">
      <c r="A6" s="59"/>
      <c r="B6" s="26"/>
      <c r="C6" s="60" t="s">
        <v>7</v>
      </c>
      <c r="D6" s="27" t="s">
        <v>137</v>
      </c>
      <c r="E6" s="28" t="s">
        <v>8</v>
      </c>
      <c r="F6" s="28" t="s">
        <v>9</v>
      </c>
      <c r="G6" s="28" t="s">
        <v>10</v>
      </c>
      <c r="H6" s="28" t="s">
        <v>11</v>
      </c>
      <c r="I6" s="28" t="s">
        <v>12</v>
      </c>
      <c r="J6" s="28" t="s">
        <v>6</v>
      </c>
      <c r="K6" s="28" t="s">
        <v>13</v>
      </c>
      <c r="L6" s="28" t="s">
        <v>14</v>
      </c>
      <c r="M6" s="28" t="s">
        <v>15</v>
      </c>
      <c r="N6" s="28" t="s">
        <v>16</v>
      </c>
      <c r="O6" s="28" t="s">
        <v>17</v>
      </c>
      <c r="P6" s="28" t="s">
        <v>18</v>
      </c>
      <c r="Q6" s="28" t="s">
        <v>19</v>
      </c>
      <c r="R6" s="28" t="s">
        <v>20</v>
      </c>
      <c r="S6" s="28" t="s">
        <v>12</v>
      </c>
      <c r="T6" s="156" t="s">
        <v>6</v>
      </c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</row>
    <row r="7" spans="1:40" s="58" customFormat="1" ht="12" thickBot="1">
      <c r="A7" s="61"/>
      <c r="B7" s="62" t="s">
        <v>82</v>
      </c>
      <c r="C7" s="62" t="s">
        <v>1</v>
      </c>
      <c r="D7" s="30" t="s">
        <v>21</v>
      </c>
      <c r="E7" s="31"/>
      <c r="F7" s="31"/>
      <c r="G7" s="31"/>
      <c r="H7" s="31"/>
      <c r="I7" s="31"/>
      <c r="J7" s="31"/>
      <c r="K7" s="31" t="s">
        <v>22</v>
      </c>
      <c r="L7" s="31" t="s">
        <v>23</v>
      </c>
      <c r="M7" s="31">
        <v>41</v>
      </c>
      <c r="N7" s="31">
        <v>85</v>
      </c>
      <c r="O7" s="31">
        <v>86</v>
      </c>
      <c r="P7" s="31">
        <v>87</v>
      </c>
      <c r="Q7" s="31">
        <v>57</v>
      </c>
      <c r="R7" s="31" t="s">
        <v>24</v>
      </c>
      <c r="S7" s="31">
        <v>50</v>
      </c>
      <c r="T7" s="157">
        <v>71</v>
      </c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</row>
    <row r="8" spans="1:40" s="63" customFormat="1" ht="11.25">
      <c r="A8" s="48"/>
      <c r="B8" s="63" t="s">
        <v>27</v>
      </c>
      <c r="C8" s="48"/>
      <c r="D8" s="64"/>
      <c r="E8" s="65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</row>
    <row r="9" spans="1:40" s="63" customFormat="1" ht="11.25">
      <c r="A9" s="48">
        <v>1</v>
      </c>
      <c r="B9" s="63" t="s">
        <v>28</v>
      </c>
      <c r="C9" s="48" t="s">
        <v>29</v>
      </c>
      <c r="D9" s="33">
        <v>83108290.90505001</v>
      </c>
      <c r="E9" s="33">
        <v>60483610.5205636</v>
      </c>
      <c r="F9" s="33">
        <v>15342192.043596338</v>
      </c>
      <c r="G9" s="33">
        <v>2122087.6060768897</v>
      </c>
      <c r="H9" s="33">
        <v>3961464.063476095</v>
      </c>
      <c r="I9" s="33">
        <v>88548.40478575931</v>
      </c>
      <c r="J9" s="33">
        <v>1110388.2665513142</v>
      </c>
      <c r="K9" s="33">
        <v>60483610.5205636</v>
      </c>
      <c r="L9" s="33">
        <v>13298187.537255127</v>
      </c>
      <c r="M9" s="33">
        <v>2044004.5063412117</v>
      </c>
      <c r="N9" s="33">
        <v>501713.22092569235</v>
      </c>
      <c r="O9" s="33">
        <v>947061.5149404872</v>
      </c>
      <c r="P9" s="33">
        <v>673312.8702107103</v>
      </c>
      <c r="Q9" s="33">
        <v>3228596.4210088905</v>
      </c>
      <c r="R9" s="33">
        <v>732867.6424672046</v>
      </c>
      <c r="S9" s="33">
        <v>88548.40478575931</v>
      </c>
      <c r="T9" s="33">
        <v>1110388.2665513142</v>
      </c>
      <c r="U9" s="33"/>
      <c r="V9" s="33"/>
      <c r="W9" s="33"/>
      <c r="X9" s="33"/>
      <c r="Y9" s="33"/>
      <c r="Z9" s="33"/>
      <c r="AA9" s="33"/>
      <c r="AB9"/>
      <c r="AC9"/>
      <c r="AD9"/>
      <c r="AE9"/>
      <c r="AF9"/>
      <c r="AG9"/>
      <c r="AH9"/>
      <c r="AI9"/>
      <c r="AJ9"/>
      <c r="AK9"/>
      <c r="AL9"/>
      <c r="AM9"/>
      <c r="AN9"/>
    </row>
    <row r="10" spans="1:40" s="63" customFormat="1" ht="11.25">
      <c r="A10" s="48">
        <v>2</v>
      </c>
      <c r="B10" s="67" t="s">
        <v>30</v>
      </c>
      <c r="C10" s="48" t="s">
        <v>31</v>
      </c>
      <c r="D10" s="33">
        <v>68114581</v>
      </c>
      <c r="E10" s="33">
        <v>41011965.87547542</v>
      </c>
      <c r="F10" s="33">
        <v>14122966.303306557</v>
      </c>
      <c r="G10" s="33">
        <v>2048802.3970541717</v>
      </c>
      <c r="H10" s="33">
        <v>2214900.713399135</v>
      </c>
      <c r="I10" s="33">
        <v>9922.273761727007</v>
      </c>
      <c r="J10" s="33">
        <v>8706023.437002996</v>
      </c>
      <c r="K10" s="33">
        <v>41011965.87547542</v>
      </c>
      <c r="L10" s="33">
        <v>11451990.701374143</v>
      </c>
      <c r="M10" s="33">
        <v>2670975.6019324125</v>
      </c>
      <c r="N10" s="33">
        <v>523311.71091364586</v>
      </c>
      <c r="O10" s="33">
        <v>1102017.985596601</v>
      </c>
      <c r="P10" s="33">
        <v>423472.70054392534</v>
      </c>
      <c r="Q10" s="33">
        <v>1763121.5595440082</v>
      </c>
      <c r="R10" s="33">
        <v>451779.1538551264</v>
      </c>
      <c r="S10" s="33">
        <v>9922.273761727007</v>
      </c>
      <c r="T10" s="33">
        <v>8706023.437002996</v>
      </c>
      <c r="U10" s="33"/>
      <c r="V10" s="33"/>
      <c r="W10" s="33"/>
      <c r="X10" s="33"/>
      <c r="Y10" s="33"/>
      <c r="Z10" s="33"/>
      <c r="AA10" s="33"/>
      <c r="AB10"/>
      <c r="AC10"/>
      <c r="AD10"/>
      <c r="AE10"/>
      <c r="AF10"/>
      <c r="AG10"/>
      <c r="AH10"/>
      <c r="AI10"/>
      <c r="AJ10"/>
      <c r="AK10"/>
      <c r="AL10"/>
      <c r="AM10"/>
      <c r="AN10"/>
    </row>
    <row r="11" spans="1:40" s="63" customFormat="1" ht="11.25">
      <c r="A11" s="48">
        <v>3</v>
      </c>
      <c r="B11" s="63" t="s">
        <v>58</v>
      </c>
      <c r="C11" s="48" t="s">
        <v>59</v>
      </c>
      <c r="D11" s="33">
        <v>41680318.97238</v>
      </c>
      <c r="E11" s="33">
        <v>26830268.65708885</v>
      </c>
      <c r="F11" s="33">
        <v>10988274.988294996</v>
      </c>
      <c r="G11" s="33">
        <v>1232603.6923883175</v>
      </c>
      <c r="H11" s="33">
        <v>2121598.5777314454</v>
      </c>
      <c r="I11" s="33">
        <v>-9634.391498429466</v>
      </c>
      <c r="J11" s="33">
        <v>517207.4483748292</v>
      </c>
      <c r="K11" s="33">
        <v>26830268.65708885</v>
      </c>
      <c r="L11" s="33">
        <v>8799425.555946004</v>
      </c>
      <c r="M11" s="33">
        <v>2188849.4323489913</v>
      </c>
      <c r="N11" s="33">
        <v>311398.87849802035</v>
      </c>
      <c r="O11" s="33">
        <v>752197.6693981498</v>
      </c>
      <c r="P11" s="33">
        <v>169007.14449214734</v>
      </c>
      <c r="Q11" s="33">
        <v>1860625.280925593</v>
      </c>
      <c r="R11" s="33">
        <v>260973.29680585262</v>
      </c>
      <c r="S11" s="33">
        <v>-9634.391498429466</v>
      </c>
      <c r="T11" s="33">
        <v>517207.4483748292</v>
      </c>
      <c r="U11" s="33"/>
      <c r="V11" s="33"/>
      <c r="W11" s="33"/>
      <c r="X11" s="33"/>
      <c r="Y11" s="33"/>
      <c r="Z11" s="33"/>
      <c r="AA11" s="33"/>
      <c r="AB11"/>
      <c r="AC11"/>
      <c r="AD11"/>
      <c r="AE11"/>
      <c r="AF11"/>
      <c r="AG11"/>
      <c r="AH11"/>
      <c r="AI11"/>
      <c r="AJ11"/>
      <c r="AK11"/>
      <c r="AL11"/>
      <c r="AM11"/>
      <c r="AN11"/>
    </row>
    <row r="12" spans="1:40" s="63" customFormat="1" ht="11.25">
      <c r="A12" s="48"/>
      <c r="C12" s="48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/>
      <c r="AC12"/>
      <c r="AD12"/>
      <c r="AE12"/>
      <c r="AF12"/>
      <c r="AG12"/>
      <c r="AH12"/>
      <c r="AI12"/>
      <c r="AJ12"/>
      <c r="AK12"/>
      <c r="AL12"/>
      <c r="AM12"/>
      <c r="AN12"/>
    </row>
    <row r="13" spans="1:40" s="63" customFormat="1" ht="11.25">
      <c r="A13" s="48">
        <v>4</v>
      </c>
      <c r="B13" s="63" t="s">
        <v>60</v>
      </c>
      <c r="C13" s="68" t="s">
        <v>61</v>
      </c>
      <c r="D13" s="33">
        <f aca="true" t="shared" si="0" ref="D13:T13">(D9+D10+D11)</f>
        <v>192903190.87743002</v>
      </c>
      <c r="E13" s="33">
        <f t="shared" si="0"/>
        <v>128325845.05312787</v>
      </c>
      <c r="F13" s="33">
        <f t="shared" si="0"/>
        <v>40453433.335197896</v>
      </c>
      <c r="G13" s="33">
        <f t="shared" si="0"/>
        <v>5403493.695519378</v>
      </c>
      <c r="H13" s="33">
        <f t="shared" si="0"/>
        <v>8297963.354606675</v>
      </c>
      <c r="I13" s="33">
        <f t="shared" si="0"/>
        <v>88836.28704905685</v>
      </c>
      <c r="J13" s="33">
        <f t="shared" si="0"/>
        <v>10333619.151929138</v>
      </c>
      <c r="K13" s="33">
        <f t="shared" si="0"/>
        <v>128325845.05312787</v>
      </c>
      <c r="L13" s="33">
        <f t="shared" si="0"/>
        <v>33549603.794575274</v>
      </c>
      <c r="M13" s="33">
        <f t="shared" si="0"/>
        <v>6903829.540622616</v>
      </c>
      <c r="N13" s="33">
        <f t="shared" si="0"/>
        <v>1336423.8103373586</v>
      </c>
      <c r="O13" s="33">
        <f t="shared" si="0"/>
        <v>2801277.169935238</v>
      </c>
      <c r="P13" s="33">
        <f t="shared" si="0"/>
        <v>1265792.7152467829</v>
      </c>
      <c r="Q13" s="33">
        <f t="shared" si="0"/>
        <v>6852343.261478492</v>
      </c>
      <c r="R13" s="33">
        <f t="shared" si="0"/>
        <v>1445620.0931281836</v>
      </c>
      <c r="S13" s="33">
        <f t="shared" si="0"/>
        <v>88836.28704905685</v>
      </c>
      <c r="T13" s="33">
        <f t="shared" si="0"/>
        <v>10333619.151929138</v>
      </c>
      <c r="U13" s="33"/>
      <c r="V13" s="33"/>
      <c r="W13" s="33"/>
      <c r="X13" s="33"/>
      <c r="Y13" s="33"/>
      <c r="Z13" s="33"/>
      <c r="AA13" s="33"/>
      <c r="AB13"/>
      <c r="AC13"/>
      <c r="AD13"/>
      <c r="AE13"/>
      <c r="AF13"/>
      <c r="AG13"/>
      <c r="AH13"/>
      <c r="AI13"/>
      <c r="AJ13"/>
      <c r="AK13"/>
      <c r="AL13"/>
      <c r="AM13"/>
      <c r="AN13"/>
    </row>
    <row r="14" spans="1:40" s="63" customFormat="1" ht="11.25">
      <c r="A14" s="48"/>
      <c r="C14" s="68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/>
      <c r="AC14"/>
      <c r="AD14"/>
      <c r="AE14"/>
      <c r="AF14"/>
      <c r="AG14"/>
      <c r="AH14"/>
      <c r="AI14"/>
      <c r="AJ14"/>
      <c r="AK14"/>
      <c r="AL14"/>
      <c r="AM14"/>
      <c r="AN14"/>
    </row>
    <row r="15" spans="1:40" s="63" customFormat="1" ht="11.25">
      <c r="A15" s="48">
        <v>5</v>
      </c>
      <c r="B15" s="69" t="s">
        <v>62</v>
      </c>
      <c r="C15" s="48" t="s">
        <v>63</v>
      </c>
      <c r="D15" s="33">
        <v>97063206.81577602</v>
      </c>
      <c r="E15" s="33">
        <v>65328727.84415554</v>
      </c>
      <c r="F15" s="33">
        <v>21730748.09346679</v>
      </c>
      <c r="G15" s="33">
        <v>3216080.5626753676</v>
      </c>
      <c r="H15" s="33">
        <v>3845657.8352551395</v>
      </c>
      <c r="I15" s="33">
        <v>17035.128568306533</v>
      </c>
      <c r="J15" s="33">
        <v>2924957.3516548723</v>
      </c>
      <c r="K15" s="33">
        <v>65328727.84415554</v>
      </c>
      <c r="L15" s="33">
        <v>17642243.775061764</v>
      </c>
      <c r="M15" s="33">
        <v>4088504.318405026</v>
      </c>
      <c r="N15" s="33">
        <v>813280.5685412303</v>
      </c>
      <c r="O15" s="33">
        <v>1693871.0252058408</v>
      </c>
      <c r="P15" s="33">
        <v>708928.9689282965</v>
      </c>
      <c r="Q15" s="33">
        <v>3065535.740418761</v>
      </c>
      <c r="R15" s="33">
        <v>780122.0948363788</v>
      </c>
      <c r="S15" s="33">
        <v>17035.128568306533</v>
      </c>
      <c r="T15" s="33">
        <v>2924957.3516548723</v>
      </c>
      <c r="U15" s="33"/>
      <c r="V15" s="33"/>
      <c r="W15" s="33"/>
      <c r="X15" s="33"/>
      <c r="Y15" s="33"/>
      <c r="Z15" s="33"/>
      <c r="AA15" s="33"/>
      <c r="AB15"/>
      <c r="AC15"/>
      <c r="AD15"/>
      <c r="AE15"/>
      <c r="AF15"/>
      <c r="AG15"/>
      <c r="AH15"/>
      <c r="AI15"/>
      <c r="AJ15"/>
      <c r="AK15"/>
      <c r="AL15"/>
      <c r="AM15"/>
      <c r="AN15"/>
    </row>
    <row r="16" spans="1:40" s="63" customFormat="1" ht="11.25">
      <c r="A16" s="48"/>
      <c r="C16" s="48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/>
      <c r="AC16"/>
      <c r="AD16"/>
      <c r="AE16"/>
      <c r="AF16"/>
      <c r="AG16"/>
      <c r="AH16"/>
      <c r="AI16"/>
      <c r="AJ16"/>
      <c r="AK16"/>
      <c r="AL16"/>
      <c r="AM16"/>
      <c r="AN16"/>
    </row>
    <row r="17" spans="1:40" s="63" customFormat="1" ht="11.25">
      <c r="A17" s="48">
        <v>6</v>
      </c>
      <c r="B17" s="63" t="s">
        <v>64</v>
      </c>
      <c r="C17" s="48" t="s">
        <v>65</v>
      </c>
      <c r="D17" s="33">
        <f aca="true" t="shared" si="1" ref="D17:T17">(D13+D15)</f>
        <v>289966397.6932061</v>
      </c>
      <c r="E17" s="33">
        <f t="shared" si="1"/>
        <v>193654572.8972834</v>
      </c>
      <c r="F17" s="33">
        <f t="shared" si="1"/>
        <v>62184181.428664684</v>
      </c>
      <c r="G17" s="33">
        <f t="shared" si="1"/>
        <v>8619574.258194746</v>
      </c>
      <c r="H17" s="33">
        <f t="shared" si="1"/>
        <v>12143621.189861815</v>
      </c>
      <c r="I17" s="33">
        <f t="shared" si="1"/>
        <v>105871.41561736338</v>
      </c>
      <c r="J17" s="33">
        <f t="shared" si="1"/>
        <v>13258576.50358401</v>
      </c>
      <c r="K17" s="33">
        <f t="shared" si="1"/>
        <v>193654572.8972834</v>
      </c>
      <c r="L17" s="33">
        <f t="shared" si="1"/>
        <v>51191847.56963704</v>
      </c>
      <c r="M17" s="33">
        <f t="shared" si="1"/>
        <v>10992333.859027643</v>
      </c>
      <c r="N17" s="33">
        <f t="shared" si="1"/>
        <v>2149704.378878589</v>
      </c>
      <c r="O17" s="33">
        <f t="shared" si="1"/>
        <v>4495148.195141079</v>
      </c>
      <c r="P17" s="33">
        <f t="shared" si="1"/>
        <v>1974721.6841750792</v>
      </c>
      <c r="Q17" s="33">
        <f t="shared" si="1"/>
        <v>9917879.001897253</v>
      </c>
      <c r="R17" s="33">
        <f t="shared" si="1"/>
        <v>2225742.1879645623</v>
      </c>
      <c r="S17" s="33">
        <f t="shared" si="1"/>
        <v>105871.41561736338</v>
      </c>
      <c r="T17" s="33">
        <f t="shared" si="1"/>
        <v>13258576.50358401</v>
      </c>
      <c r="U17" s="33"/>
      <c r="V17" s="33"/>
      <c r="W17" s="33"/>
      <c r="X17" s="33"/>
      <c r="Y17" s="33"/>
      <c r="Z17" s="33"/>
      <c r="AA17" s="33"/>
      <c r="AB17"/>
      <c r="AC17"/>
      <c r="AD17"/>
      <c r="AE17"/>
      <c r="AF17"/>
      <c r="AG17"/>
      <c r="AH17"/>
      <c r="AI17"/>
      <c r="AJ17"/>
      <c r="AK17"/>
      <c r="AL17"/>
      <c r="AM17"/>
      <c r="AN17"/>
    </row>
    <row r="18" spans="1:40" s="63" customFormat="1" ht="11.25">
      <c r="A18" s="48">
        <v>7</v>
      </c>
      <c r="B18" s="63" t="s">
        <v>66</v>
      </c>
      <c r="C18" s="48" t="s">
        <v>67</v>
      </c>
      <c r="D18" s="33">
        <v>260795493</v>
      </c>
      <c r="E18" s="33">
        <v>169023633.60442</v>
      </c>
      <c r="F18" s="33">
        <v>62995828.24145767</v>
      </c>
      <c r="G18" s="33">
        <v>6737513.344679483</v>
      </c>
      <c r="H18" s="33">
        <v>13889233.741801059</v>
      </c>
      <c r="I18" s="33">
        <v>11964.067641793405</v>
      </c>
      <c r="J18" s="33">
        <v>8137320</v>
      </c>
      <c r="K18" s="33">
        <v>169023633.60442</v>
      </c>
      <c r="L18" s="33">
        <v>51305254.58472149</v>
      </c>
      <c r="M18" s="33">
        <v>11690573.656736178</v>
      </c>
      <c r="N18" s="33">
        <v>1658878.708842117</v>
      </c>
      <c r="O18" s="33">
        <v>3988121.027568898</v>
      </c>
      <c r="P18" s="33">
        <v>1090513.6082684675</v>
      </c>
      <c r="Q18" s="33">
        <v>12219639.710125385</v>
      </c>
      <c r="R18" s="33">
        <v>1669594.0316756733</v>
      </c>
      <c r="S18" s="33">
        <v>11964.067641793405</v>
      </c>
      <c r="T18" s="33">
        <v>8137320</v>
      </c>
      <c r="U18" s="33"/>
      <c r="V18" s="33"/>
      <c r="W18" s="33"/>
      <c r="X18" s="33"/>
      <c r="Y18" s="33"/>
      <c r="Z18" s="33"/>
      <c r="AA18" s="33"/>
      <c r="AB18"/>
      <c r="AC18"/>
      <c r="AD18"/>
      <c r="AE18"/>
      <c r="AF18"/>
      <c r="AG18"/>
      <c r="AH18"/>
      <c r="AI18"/>
      <c r="AJ18"/>
      <c r="AK18"/>
      <c r="AL18"/>
      <c r="AM18"/>
      <c r="AN18"/>
    </row>
    <row r="19" spans="1:40" s="63" customFormat="1" ht="11.25">
      <c r="A19" s="48"/>
      <c r="C19" s="48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/>
      <c r="AC19"/>
      <c r="AD19"/>
      <c r="AE19"/>
      <c r="AF19"/>
      <c r="AG19"/>
      <c r="AH19"/>
      <c r="AI19"/>
      <c r="AJ19"/>
      <c r="AK19"/>
      <c r="AL19"/>
      <c r="AM19"/>
      <c r="AN19"/>
    </row>
    <row r="20" spans="1:40" s="63" customFormat="1" ht="11.25">
      <c r="A20" s="48">
        <v>8</v>
      </c>
      <c r="B20" s="63" t="s">
        <v>68</v>
      </c>
      <c r="C20" s="48" t="s">
        <v>69</v>
      </c>
      <c r="D20" s="33">
        <f aca="true" t="shared" si="2" ref="D20:T20">(D17-D18)</f>
        <v>29170904.69320607</v>
      </c>
      <c r="E20" s="33">
        <f t="shared" si="2"/>
        <v>24630939.2928634</v>
      </c>
      <c r="F20" s="33">
        <f t="shared" si="2"/>
        <v>-811646.8127929866</v>
      </c>
      <c r="G20" s="33">
        <f t="shared" si="2"/>
        <v>1882060.9135152632</v>
      </c>
      <c r="H20" s="33">
        <f t="shared" si="2"/>
        <v>-1745612.5519392435</v>
      </c>
      <c r="I20" s="33">
        <f t="shared" si="2"/>
        <v>93907.34797556998</v>
      </c>
      <c r="J20" s="33">
        <f t="shared" si="2"/>
        <v>5121256.5035840105</v>
      </c>
      <c r="K20" s="33">
        <f t="shared" si="2"/>
        <v>24630939.2928634</v>
      </c>
      <c r="L20" s="33">
        <f t="shared" si="2"/>
        <v>-113407.01508445293</v>
      </c>
      <c r="M20" s="33">
        <f t="shared" si="2"/>
        <v>-698239.7977085356</v>
      </c>
      <c r="N20" s="33">
        <f t="shared" si="2"/>
        <v>490825.6700364717</v>
      </c>
      <c r="O20" s="33">
        <f t="shared" si="2"/>
        <v>507027.16757218074</v>
      </c>
      <c r="P20" s="33">
        <f t="shared" si="2"/>
        <v>884208.0759066117</v>
      </c>
      <c r="Q20" s="33">
        <f t="shared" si="2"/>
        <v>-2301760.7082281318</v>
      </c>
      <c r="R20" s="33">
        <f t="shared" si="2"/>
        <v>556148.156288889</v>
      </c>
      <c r="S20" s="33">
        <f t="shared" si="2"/>
        <v>93907.34797556998</v>
      </c>
      <c r="T20" s="33">
        <f t="shared" si="2"/>
        <v>5121256.5035840105</v>
      </c>
      <c r="U20" s="33"/>
      <c r="V20" s="33"/>
      <c r="W20" s="33"/>
      <c r="X20" s="33"/>
      <c r="Y20" s="33"/>
      <c r="Z20" s="33"/>
      <c r="AA20" s="33"/>
      <c r="AB20"/>
      <c r="AC20"/>
      <c r="AD20"/>
      <c r="AE20"/>
      <c r="AF20"/>
      <c r="AG20"/>
      <c r="AH20"/>
      <c r="AI20"/>
      <c r="AJ20"/>
      <c r="AK20"/>
      <c r="AL20"/>
      <c r="AM20"/>
      <c r="AN20"/>
    </row>
    <row r="21" spans="1:40" s="63" customFormat="1" ht="11.25">
      <c r="A21" s="48"/>
      <c r="C21" s="48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/>
      <c r="AC21"/>
      <c r="AD21"/>
      <c r="AE21"/>
      <c r="AF21"/>
      <c r="AG21"/>
      <c r="AH21"/>
      <c r="AI21"/>
      <c r="AJ21"/>
      <c r="AK21"/>
      <c r="AL21"/>
      <c r="AM21"/>
      <c r="AN21"/>
    </row>
    <row r="22" spans="1:40" s="63" customFormat="1" ht="11.25">
      <c r="A22" s="48">
        <v>9</v>
      </c>
      <c r="B22" s="63" t="s">
        <v>70</v>
      </c>
      <c r="C22" s="48" t="s">
        <v>71</v>
      </c>
      <c r="D22" s="33">
        <v>47242425.50314568</v>
      </c>
      <c r="E22" s="33">
        <v>39889928.915595576</v>
      </c>
      <c r="F22" s="33">
        <v>-1314466.057584036</v>
      </c>
      <c r="G22" s="33">
        <v>3048007.027352674</v>
      </c>
      <c r="H22" s="33">
        <v>-2827028.225886749</v>
      </c>
      <c r="I22" s="33">
        <v>152083.41796705022</v>
      </c>
      <c r="J22" s="33">
        <v>8293900.425701101</v>
      </c>
      <c r="K22" s="33">
        <v>39889928.915595576</v>
      </c>
      <c r="L22" s="33">
        <v>-183663.22601262736</v>
      </c>
      <c r="M22" s="33">
        <v>-1130802.8315714085</v>
      </c>
      <c r="N22" s="33">
        <v>794894.6183054119</v>
      </c>
      <c r="O22" s="33">
        <v>821133.0242931559</v>
      </c>
      <c r="P22" s="33">
        <v>1431979.3847541064</v>
      </c>
      <c r="Q22" s="33">
        <v>-3727712.9361661966</v>
      </c>
      <c r="R22" s="33">
        <v>900684.710279447</v>
      </c>
      <c r="S22" s="33">
        <v>152083.41796705022</v>
      </c>
      <c r="T22" s="33">
        <v>8293900.425701101</v>
      </c>
      <c r="U22" s="33"/>
      <c r="V22" s="33"/>
      <c r="W22" s="33"/>
      <c r="X22" s="33"/>
      <c r="Y22" s="33"/>
      <c r="Z22" s="33"/>
      <c r="AA22" s="33"/>
      <c r="AB22"/>
      <c r="AC22"/>
      <c r="AD22"/>
      <c r="AE22"/>
      <c r="AF22"/>
      <c r="AG22"/>
      <c r="AH22"/>
      <c r="AI22"/>
      <c r="AJ22"/>
      <c r="AK22"/>
      <c r="AL22"/>
      <c r="AM22"/>
      <c r="AN22"/>
    </row>
    <row r="23" spans="1:40" s="63" customFormat="1" ht="11.25">
      <c r="A23" s="48"/>
      <c r="C23" s="48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/>
      <c r="AC23"/>
      <c r="AD23"/>
      <c r="AE23"/>
      <c r="AF23"/>
      <c r="AG23"/>
      <c r="AH23"/>
      <c r="AI23"/>
      <c r="AJ23"/>
      <c r="AK23"/>
      <c r="AL23"/>
      <c r="AM23"/>
      <c r="AN23"/>
    </row>
    <row r="24" spans="1:40" s="63" customFormat="1" ht="11.25">
      <c r="A24" s="48">
        <v>10</v>
      </c>
      <c r="B24" s="70" t="s">
        <v>72</v>
      </c>
      <c r="C24" s="49" t="s">
        <v>73</v>
      </c>
      <c r="D24" s="33">
        <v>248783344</v>
      </c>
      <c r="E24" s="33">
        <v>166284512.34944075</v>
      </c>
      <c r="F24" s="33">
        <v>62131450.757009625</v>
      </c>
      <c r="G24" s="33">
        <v>6648937.500987775</v>
      </c>
      <c r="H24" s="33">
        <v>13706636.612532008</v>
      </c>
      <c r="I24" s="33">
        <v>11806.780029847096</v>
      </c>
      <c r="J24" s="33">
        <v>0</v>
      </c>
      <c r="K24" s="33">
        <v>166284512.34944075</v>
      </c>
      <c r="L24" s="33">
        <v>50594569.17790231</v>
      </c>
      <c r="M24" s="33">
        <v>11536881.579107314</v>
      </c>
      <c r="N24" s="33">
        <v>1637069.9830300675</v>
      </c>
      <c r="O24" s="33">
        <v>3935690.5288850465</v>
      </c>
      <c r="P24" s="33">
        <v>1076176.989072661</v>
      </c>
      <c r="Q24" s="33">
        <v>12058992.177421303</v>
      </c>
      <c r="R24" s="33">
        <v>1647644.435110705</v>
      </c>
      <c r="S24" s="33">
        <v>11806.780029847096</v>
      </c>
      <c r="T24" s="33">
        <v>0</v>
      </c>
      <c r="U24" s="33"/>
      <c r="V24" s="33"/>
      <c r="W24" s="33"/>
      <c r="X24" s="33"/>
      <c r="Y24" s="33"/>
      <c r="Z24" s="33"/>
      <c r="AA24" s="33"/>
      <c r="AB24"/>
      <c r="AC24"/>
      <c r="AD24"/>
      <c r="AE24"/>
      <c r="AF24"/>
      <c r="AG24"/>
      <c r="AH24"/>
      <c r="AI24"/>
      <c r="AJ24"/>
      <c r="AK24"/>
      <c r="AL24"/>
      <c r="AM24"/>
      <c r="AN24"/>
    </row>
    <row r="25" spans="1:40" s="63" customFormat="1" ht="11.25">
      <c r="A25" s="48">
        <v>11</v>
      </c>
      <c r="B25" s="71" t="s">
        <v>74</v>
      </c>
      <c r="C25" s="72" t="s">
        <v>75</v>
      </c>
      <c r="D25" s="33">
        <v>8137320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8137320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8137320</v>
      </c>
      <c r="U25" s="33"/>
      <c r="V25" s="33"/>
      <c r="W25" s="33"/>
      <c r="X25" s="33"/>
      <c r="Y25" s="33"/>
      <c r="Z25" s="33"/>
      <c r="AA25" s="33"/>
      <c r="AB25"/>
      <c r="AC25"/>
      <c r="AD25"/>
      <c r="AE25"/>
      <c r="AF25"/>
      <c r="AG25"/>
      <c r="AH25"/>
      <c r="AI25"/>
      <c r="AJ25"/>
      <c r="AK25"/>
      <c r="AL25"/>
      <c r="AM25"/>
      <c r="AN25"/>
    </row>
    <row r="26" spans="1:40" s="63" customFormat="1" ht="11.25">
      <c r="A26" s="48">
        <v>12</v>
      </c>
      <c r="B26" s="70" t="s">
        <v>72</v>
      </c>
      <c r="C26" s="49" t="s">
        <v>76</v>
      </c>
      <c r="D26" s="33">
        <f aca="true" t="shared" si="3" ref="D26:T26">(D24+D25)</f>
        <v>256920664</v>
      </c>
      <c r="E26" s="33">
        <f t="shared" si="3"/>
        <v>166284512.34944075</v>
      </c>
      <c r="F26" s="33">
        <f t="shared" si="3"/>
        <v>62131450.757009625</v>
      </c>
      <c r="G26" s="33">
        <f t="shared" si="3"/>
        <v>6648937.500987775</v>
      </c>
      <c r="H26" s="33">
        <f t="shared" si="3"/>
        <v>13706636.612532008</v>
      </c>
      <c r="I26" s="33">
        <f t="shared" si="3"/>
        <v>11806.780029847096</v>
      </c>
      <c r="J26" s="33">
        <f t="shared" si="3"/>
        <v>8137320</v>
      </c>
      <c r="K26" s="33">
        <f t="shared" si="3"/>
        <v>166284512.34944075</v>
      </c>
      <c r="L26" s="33">
        <f t="shared" si="3"/>
        <v>50594569.17790231</v>
      </c>
      <c r="M26" s="33">
        <f t="shared" si="3"/>
        <v>11536881.579107314</v>
      </c>
      <c r="N26" s="33">
        <f t="shared" si="3"/>
        <v>1637069.9830300675</v>
      </c>
      <c r="O26" s="33">
        <f t="shared" si="3"/>
        <v>3935690.5288850465</v>
      </c>
      <c r="P26" s="33">
        <f t="shared" si="3"/>
        <v>1076176.989072661</v>
      </c>
      <c r="Q26" s="33">
        <f t="shared" si="3"/>
        <v>12058992.177421303</v>
      </c>
      <c r="R26" s="33">
        <f t="shared" si="3"/>
        <v>1647644.435110705</v>
      </c>
      <c r="S26" s="33">
        <f t="shared" si="3"/>
        <v>11806.780029847096</v>
      </c>
      <c r="T26" s="33">
        <f t="shared" si="3"/>
        <v>8137320</v>
      </c>
      <c r="U26" s="33"/>
      <c r="V26" s="33"/>
      <c r="W26" s="33"/>
      <c r="X26" s="33"/>
      <c r="Y26" s="33"/>
      <c r="Z26" s="33"/>
      <c r="AA26" s="33"/>
      <c r="AB26"/>
      <c r="AC26"/>
      <c r="AD26"/>
      <c r="AE26"/>
      <c r="AF26"/>
      <c r="AG26"/>
      <c r="AH26"/>
      <c r="AI26"/>
      <c r="AJ26"/>
      <c r="AK26"/>
      <c r="AL26"/>
      <c r="AM26"/>
      <c r="AN26"/>
    </row>
    <row r="27" spans="1:40" s="63" customFormat="1" ht="11.25">
      <c r="A27" s="48"/>
      <c r="B27" s="70"/>
      <c r="C27" s="49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/>
      <c r="AC27"/>
      <c r="AD27"/>
      <c r="AE27"/>
      <c r="AF27"/>
      <c r="AG27"/>
      <c r="AH27"/>
      <c r="AI27"/>
      <c r="AJ27"/>
      <c r="AK27"/>
      <c r="AL27"/>
      <c r="AM27"/>
      <c r="AN27"/>
    </row>
    <row r="28" spans="1:40" s="63" customFormat="1" ht="11.25">
      <c r="A28" s="48">
        <v>13</v>
      </c>
      <c r="B28" s="70" t="s">
        <v>77</v>
      </c>
      <c r="C28" s="49" t="s">
        <v>78</v>
      </c>
      <c r="D28" s="33">
        <f aca="true" t="shared" si="4" ref="D28:T28">(D22+D26)</f>
        <v>304163089.5031457</v>
      </c>
      <c r="E28" s="33">
        <f t="shared" si="4"/>
        <v>206174441.26503634</v>
      </c>
      <c r="F28" s="33">
        <f t="shared" si="4"/>
        <v>60816984.69942559</v>
      </c>
      <c r="G28" s="33">
        <f t="shared" si="4"/>
        <v>9696944.528340448</v>
      </c>
      <c r="H28" s="33">
        <f t="shared" si="4"/>
        <v>10879608.38664526</v>
      </c>
      <c r="I28" s="33">
        <f t="shared" si="4"/>
        <v>163890.1979968973</v>
      </c>
      <c r="J28" s="33">
        <f t="shared" si="4"/>
        <v>16431220.4257011</v>
      </c>
      <c r="K28" s="33">
        <f t="shared" si="4"/>
        <v>206174441.26503634</v>
      </c>
      <c r="L28" s="33">
        <f t="shared" si="4"/>
        <v>50410905.95188969</v>
      </c>
      <c r="M28" s="33">
        <f t="shared" si="4"/>
        <v>10406078.747535907</v>
      </c>
      <c r="N28" s="33">
        <f t="shared" si="4"/>
        <v>2431964.6013354794</v>
      </c>
      <c r="O28" s="33">
        <f t="shared" si="4"/>
        <v>4756823.553178202</v>
      </c>
      <c r="P28" s="33">
        <f t="shared" si="4"/>
        <v>2508156.3738267673</v>
      </c>
      <c r="Q28" s="33">
        <f t="shared" si="4"/>
        <v>8331279.241255106</v>
      </c>
      <c r="R28" s="33">
        <f t="shared" si="4"/>
        <v>2548329.145390152</v>
      </c>
      <c r="S28" s="33">
        <f t="shared" si="4"/>
        <v>163890.1979968973</v>
      </c>
      <c r="T28" s="33">
        <f t="shared" si="4"/>
        <v>16431220.4257011</v>
      </c>
      <c r="U28" s="33"/>
      <c r="V28" s="33"/>
      <c r="W28" s="33"/>
      <c r="X28" s="33"/>
      <c r="Y28" s="33"/>
      <c r="Z28" s="33"/>
      <c r="AA28" s="33"/>
      <c r="AB28"/>
      <c r="AC28"/>
      <c r="AD28"/>
      <c r="AE28"/>
      <c r="AF28"/>
      <c r="AG28"/>
      <c r="AH28"/>
      <c r="AI28"/>
      <c r="AJ28"/>
      <c r="AK28"/>
      <c r="AL28"/>
      <c r="AM28"/>
      <c r="AN28"/>
    </row>
    <row r="29" spans="1:40" s="63" customFormat="1" ht="11.25">
      <c r="A29" s="48"/>
      <c r="C29" s="48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/>
      <c r="AC29"/>
      <c r="AD29"/>
      <c r="AE29"/>
      <c r="AF29"/>
      <c r="AG29"/>
      <c r="AH29"/>
      <c r="AI29"/>
      <c r="AJ29"/>
      <c r="AK29"/>
      <c r="AL29"/>
      <c r="AM29"/>
      <c r="AN29"/>
    </row>
    <row r="30" spans="1:40" s="74" customFormat="1" ht="11.25">
      <c r="A30" s="73">
        <v>14</v>
      </c>
      <c r="B30" s="74" t="s">
        <v>79</v>
      </c>
      <c r="C30" s="75" t="s">
        <v>80</v>
      </c>
      <c r="D30" s="45">
        <f aca="true" t="shared" si="5" ref="D30:T30">(D26/D28)</f>
        <v>0.8446806100624609</v>
      </c>
      <c r="E30" s="45">
        <f t="shared" si="5"/>
        <v>0.8065234047884856</v>
      </c>
      <c r="F30" s="45">
        <f t="shared" si="5"/>
        <v>1.021613469725283</v>
      </c>
      <c r="G30" s="45">
        <f t="shared" si="5"/>
        <v>0.6856734594650389</v>
      </c>
      <c r="H30" s="45">
        <f t="shared" si="5"/>
        <v>1.2598465059971213</v>
      </c>
      <c r="I30" s="45">
        <f t="shared" si="5"/>
        <v>0.07204079422779522</v>
      </c>
      <c r="J30" s="45">
        <f t="shared" si="5"/>
        <v>0.4952352770626769</v>
      </c>
      <c r="K30" s="45">
        <f t="shared" si="5"/>
        <v>0.8065234047884856</v>
      </c>
      <c r="L30" s="45">
        <f t="shared" si="5"/>
        <v>1.003643323256041</v>
      </c>
      <c r="M30" s="45">
        <f t="shared" si="5"/>
        <v>1.1086675258765628</v>
      </c>
      <c r="N30" s="45">
        <f t="shared" si="5"/>
        <v>0.673147126455333</v>
      </c>
      <c r="O30" s="45">
        <f t="shared" si="5"/>
        <v>0.8273778677906756</v>
      </c>
      <c r="P30" s="45">
        <f t="shared" si="5"/>
        <v>0.4290709304662318</v>
      </c>
      <c r="Q30" s="45">
        <f t="shared" si="5"/>
        <v>1.4474358412699917</v>
      </c>
      <c r="R30" s="45">
        <f t="shared" si="5"/>
        <v>0.6465587218555509</v>
      </c>
      <c r="S30" s="45">
        <f t="shared" si="5"/>
        <v>0.07204079422779522</v>
      </c>
      <c r="T30" s="45">
        <f t="shared" si="5"/>
        <v>0.4952352770626769</v>
      </c>
      <c r="U30" s="33"/>
      <c r="V30" s="33"/>
      <c r="W30" s="33"/>
      <c r="X30" s="33"/>
      <c r="Y30" s="33"/>
      <c r="Z30" s="33"/>
      <c r="AA30" s="33"/>
      <c r="AB30"/>
      <c r="AC30"/>
      <c r="AD30"/>
      <c r="AE30"/>
      <c r="AF30"/>
      <c r="AG30"/>
      <c r="AH30"/>
      <c r="AI30"/>
      <c r="AJ30"/>
      <c r="AK30"/>
      <c r="AL30"/>
      <c r="AM30"/>
      <c r="AN30"/>
    </row>
    <row r="31" spans="1:40" s="74" customFormat="1" ht="11.25">
      <c r="A31" s="73"/>
      <c r="C31" s="7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33"/>
      <c r="V31" s="33"/>
      <c r="W31" s="33"/>
      <c r="X31" s="33"/>
      <c r="Y31" s="33"/>
      <c r="Z31" s="33"/>
      <c r="AA31" s="33"/>
      <c r="AB31"/>
      <c r="AC31"/>
      <c r="AD31"/>
      <c r="AE31"/>
      <c r="AF31"/>
      <c r="AG31"/>
      <c r="AH31"/>
      <c r="AI31"/>
      <c r="AJ31"/>
      <c r="AK31"/>
      <c r="AL31"/>
      <c r="AM31"/>
      <c r="AN31"/>
    </row>
    <row r="32" spans="1:40" s="74" customFormat="1" ht="11.25">
      <c r="A32" s="73">
        <v>15</v>
      </c>
      <c r="B32" s="74" t="s">
        <v>81</v>
      </c>
      <c r="C32" s="75" t="s">
        <v>55</v>
      </c>
      <c r="D32" s="45">
        <f aca="true" t="shared" si="6" ref="D32:T32">(D30/$D30)</f>
        <v>1</v>
      </c>
      <c r="E32" s="45">
        <f t="shared" si="6"/>
        <v>0.9548264695324855</v>
      </c>
      <c r="F32" s="45">
        <f t="shared" si="6"/>
        <v>1.2094671732191635</v>
      </c>
      <c r="G32" s="45">
        <f t="shared" si="6"/>
        <v>0.8117547050290831</v>
      </c>
      <c r="H32" s="45">
        <f t="shared" si="6"/>
        <v>1.49150636464114</v>
      </c>
      <c r="I32" s="45">
        <f t="shared" si="6"/>
        <v>0.08528761447769954</v>
      </c>
      <c r="J32" s="45">
        <f t="shared" si="6"/>
        <v>0.5862988580098413</v>
      </c>
      <c r="K32" s="45">
        <f t="shared" si="6"/>
        <v>0.9548264695324855</v>
      </c>
      <c r="L32" s="45">
        <f t="shared" si="6"/>
        <v>1.1881926864425425</v>
      </c>
      <c r="M32" s="45">
        <f t="shared" si="6"/>
        <v>1.312528679679981</v>
      </c>
      <c r="N32" s="45">
        <f t="shared" si="6"/>
        <v>0.7969250370332952</v>
      </c>
      <c r="O32" s="45">
        <f t="shared" si="6"/>
        <v>0.9795156393248973</v>
      </c>
      <c r="P32" s="45">
        <f t="shared" si="6"/>
        <v>0.5079682490101243</v>
      </c>
      <c r="Q32" s="45">
        <f t="shared" si="6"/>
        <v>1.7135895201417721</v>
      </c>
      <c r="R32" s="45">
        <f t="shared" si="6"/>
        <v>0.7654475717250575</v>
      </c>
      <c r="S32" s="45">
        <f t="shared" si="6"/>
        <v>0.08528761447769954</v>
      </c>
      <c r="T32" s="45">
        <f t="shared" si="6"/>
        <v>0.5862988580098413</v>
      </c>
      <c r="U32" s="46"/>
      <c r="V32" s="46"/>
      <c r="W32" s="46"/>
      <c r="X32" s="46"/>
      <c r="Y32" s="46"/>
      <c r="Z32" s="46"/>
      <c r="AA32" s="46"/>
      <c r="AB32"/>
      <c r="AC32"/>
      <c r="AD32"/>
      <c r="AE32"/>
      <c r="AF32"/>
      <c r="AG32"/>
      <c r="AH32"/>
      <c r="AI32"/>
      <c r="AJ32"/>
      <c r="AK32"/>
      <c r="AL32"/>
      <c r="AM32"/>
      <c r="AN32"/>
    </row>
    <row r="33" spans="1:40" s="63" customFormat="1" ht="11.25">
      <c r="A33" s="48"/>
      <c r="C33" s="48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</row>
    <row r="34" spans="4:40" ht="11.25"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35"/>
      <c r="AI34" s="35"/>
      <c r="AJ34" s="35"/>
      <c r="AK34" s="35"/>
      <c r="AL34" s="35"/>
      <c r="AM34" s="35"/>
      <c r="AN34" s="35"/>
    </row>
    <row r="35" spans="5:28" ht="11.25"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5:28" ht="11.25"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5:28" ht="11.25"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5:27" ht="11.25"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</row>
    <row r="39" spans="5:27" ht="11.25"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</row>
    <row r="40" spans="5:27" ht="11.25"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</row>
    <row r="41" spans="5:27" ht="11.25"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</row>
    <row r="42" spans="5:27" ht="11.25"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</row>
  </sheetData>
  <printOptions horizontalCentered="1"/>
  <pageMargins left="0.5" right="0.5" top="2" bottom="1" header="1.5" footer="0.5"/>
  <pageSetup firstPageNumber="1" useFirstPageNumber="1" horizontalDpi="600" verticalDpi="600" orientation="landscape" scale="85" r:id="rId1"/>
  <headerFooter alignWithMargins="0">
    <oddHeader>&amp;CPuget Sound Energy
Allocated Gas Costs versus Gas Revenue
Excludes Revenue Deficiency and Excludes Gas Costs&amp;RDocket No. UG-04________
Exhibit No. _______ (CEP-3)
Page &amp;P+3 of &amp;N</oddHeader>
    <oddFooter>&amp;LExcludes Revenue Deficiency and Excludes Gas Costs
Summary 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V49"/>
  <sheetViews>
    <sheetView workbookViewId="0" topLeftCell="A1">
      <selection activeCell="J1" sqref="E1:J16384"/>
    </sheetView>
  </sheetViews>
  <sheetFormatPr defaultColWidth="9.33203125" defaultRowHeight="11.25"/>
  <cols>
    <col min="1" max="1" width="3.16015625" style="1" bestFit="1" customWidth="1"/>
    <col min="2" max="2" width="33.16015625" style="10" bestFit="1" customWidth="1"/>
    <col min="3" max="3" width="12.16015625" style="9" bestFit="1" customWidth="1"/>
    <col min="4" max="4" width="12.66015625" style="4" bestFit="1" customWidth="1"/>
    <col min="5" max="9" width="13" style="4" hidden="1" customWidth="1"/>
    <col min="10" max="10" width="10.83203125" style="4" hidden="1" customWidth="1"/>
    <col min="11" max="11" width="15" style="4" bestFit="1" customWidth="1"/>
    <col min="12" max="12" width="15.33203125" style="4" bestFit="1" customWidth="1"/>
    <col min="13" max="13" width="12.66015625" style="4" bestFit="1" customWidth="1"/>
    <col min="14" max="14" width="14" style="4" bestFit="1" customWidth="1"/>
    <col min="15" max="16" width="14" style="35" bestFit="1" customWidth="1"/>
    <col min="17" max="17" width="16.16015625" style="4" bestFit="1" customWidth="1"/>
    <col min="18" max="18" width="16.66015625" style="4" bestFit="1" customWidth="1"/>
    <col min="19" max="19" width="9" style="4" bestFit="1" customWidth="1"/>
    <col min="20" max="20" width="10.83203125" style="4" bestFit="1" customWidth="1"/>
    <col min="21" max="21" width="13.33203125" style="4" customWidth="1"/>
    <col min="22" max="23" width="12.16015625" style="4" bestFit="1" customWidth="1"/>
    <col min="24" max="24" width="12.16015625" style="4" customWidth="1"/>
    <col min="25" max="25" width="11.5" style="4" bestFit="1" customWidth="1"/>
    <col min="26" max="26" width="10.5" style="4" bestFit="1" customWidth="1"/>
    <col min="27" max="16384" width="9.66015625" style="4" customWidth="1"/>
  </cols>
  <sheetData>
    <row r="1" spans="15:28" ht="11.25">
      <c r="O1" s="4"/>
      <c r="P1" s="4"/>
      <c r="U1" s="5"/>
      <c r="V1" s="5"/>
      <c r="W1" s="5"/>
      <c r="X1" s="5"/>
      <c r="Y1" s="5"/>
      <c r="Z1" s="5"/>
      <c r="AA1" s="78"/>
      <c r="AB1" s="78"/>
    </row>
    <row r="2" spans="1:28" ht="11.25">
      <c r="A2" s="11"/>
      <c r="B2" s="9" t="s">
        <v>3</v>
      </c>
      <c r="D2" s="12"/>
      <c r="E2" s="13"/>
      <c r="J2" s="14"/>
      <c r="K2" s="14"/>
      <c r="O2" s="4"/>
      <c r="P2" s="4"/>
      <c r="U2" s="5"/>
      <c r="V2" s="5"/>
      <c r="W2" s="5"/>
      <c r="X2" s="5"/>
      <c r="Y2" s="5"/>
      <c r="Z2" s="5"/>
      <c r="AA2" s="78"/>
      <c r="AB2" s="78"/>
    </row>
    <row r="3" spans="2:28" ht="11.25">
      <c r="B3" s="15" t="s">
        <v>4</v>
      </c>
      <c r="D3" s="16"/>
      <c r="E3" s="13"/>
      <c r="O3" s="4"/>
      <c r="P3" s="4"/>
      <c r="U3" s="5"/>
      <c r="V3" s="5"/>
      <c r="W3" s="5"/>
      <c r="X3" s="5"/>
      <c r="Y3" s="5"/>
      <c r="Z3" s="5"/>
      <c r="AA3" s="78"/>
      <c r="AB3" s="78"/>
    </row>
    <row r="4" spans="2:28" ht="12" thickBot="1">
      <c r="B4" s="17"/>
      <c r="D4" s="18"/>
      <c r="F4" s="19"/>
      <c r="O4" s="4"/>
      <c r="P4" s="4"/>
      <c r="U4" s="5"/>
      <c r="V4" s="5"/>
      <c r="W4" s="5"/>
      <c r="X4" s="5"/>
      <c r="Y4" s="5"/>
      <c r="Z4" s="5"/>
      <c r="AA4" s="78"/>
      <c r="AB4" s="78"/>
    </row>
    <row r="5" spans="1:39" s="24" customFormat="1" ht="10.5">
      <c r="A5" s="20"/>
      <c r="B5" s="21"/>
      <c r="C5" s="22" t="s">
        <v>5</v>
      </c>
      <c r="D5" s="22"/>
      <c r="E5" s="154" t="s">
        <v>248</v>
      </c>
      <c r="F5" s="154" t="s">
        <v>248</v>
      </c>
      <c r="G5" s="154" t="s">
        <v>248</v>
      </c>
      <c r="H5" s="154" t="s">
        <v>248</v>
      </c>
      <c r="I5" s="154" t="s">
        <v>248</v>
      </c>
      <c r="J5" s="154" t="s">
        <v>248</v>
      </c>
      <c r="K5" s="154" t="s">
        <v>8</v>
      </c>
      <c r="L5" s="154" t="s">
        <v>9</v>
      </c>
      <c r="M5" s="154" t="s">
        <v>9</v>
      </c>
      <c r="N5" s="154" t="s">
        <v>10</v>
      </c>
      <c r="O5" s="154" t="s">
        <v>10</v>
      </c>
      <c r="P5" s="154" t="s">
        <v>10</v>
      </c>
      <c r="Q5" s="23" t="s">
        <v>11</v>
      </c>
      <c r="R5" s="23" t="s">
        <v>11</v>
      </c>
      <c r="S5" s="154"/>
      <c r="T5" s="15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1:39" s="24" customFormat="1" ht="10.5">
      <c r="A6" s="25"/>
      <c r="B6" s="26"/>
      <c r="C6" s="27" t="s">
        <v>7</v>
      </c>
      <c r="D6" s="27" t="s">
        <v>137</v>
      </c>
      <c r="E6" s="28" t="s">
        <v>8</v>
      </c>
      <c r="F6" s="28" t="s">
        <v>9</v>
      </c>
      <c r="G6" s="28" t="s">
        <v>10</v>
      </c>
      <c r="H6" s="28" t="s">
        <v>11</v>
      </c>
      <c r="I6" s="28" t="s">
        <v>12</v>
      </c>
      <c r="J6" s="28" t="s">
        <v>6</v>
      </c>
      <c r="K6" s="28" t="s">
        <v>13</v>
      </c>
      <c r="L6" s="28" t="s">
        <v>14</v>
      </c>
      <c r="M6" s="28" t="s">
        <v>15</v>
      </c>
      <c r="N6" s="28" t="s">
        <v>16</v>
      </c>
      <c r="O6" s="28" t="s">
        <v>17</v>
      </c>
      <c r="P6" s="28" t="s">
        <v>18</v>
      </c>
      <c r="Q6" s="28" t="s">
        <v>19</v>
      </c>
      <c r="R6" s="28" t="s">
        <v>20</v>
      </c>
      <c r="S6" s="28" t="s">
        <v>12</v>
      </c>
      <c r="T6" s="156" t="s">
        <v>6</v>
      </c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s="24" customFormat="1" ht="11.25" thickBot="1">
      <c r="A7" s="29"/>
      <c r="B7" s="30" t="s">
        <v>82</v>
      </c>
      <c r="C7" s="30" t="s">
        <v>1</v>
      </c>
      <c r="D7" s="30" t="s">
        <v>21</v>
      </c>
      <c r="E7" s="31"/>
      <c r="F7" s="31"/>
      <c r="G7" s="31"/>
      <c r="H7" s="31"/>
      <c r="I7" s="31"/>
      <c r="J7" s="31"/>
      <c r="K7" s="31" t="s">
        <v>22</v>
      </c>
      <c r="L7" s="31" t="s">
        <v>23</v>
      </c>
      <c r="M7" s="31">
        <v>41</v>
      </c>
      <c r="N7" s="31">
        <v>85</v>
      </c>
      <c r="O7" s="31">
        <v>86</v>
      </c>
      <c r="P7" s="31">
        <v>87</v>
      </c>
      <c r="Q7" s="31">
        <v>57</v>
      </c>
      <c r="R7" s="31" t="s">
        <v>24</v>
      </c>
      <c r="S7" s="31">
        <v>50</v>
      </c>
      <c r="T7" s="157">
        <v>71</v>
      </c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2" s="24" customFormat="1" ht="11.25">
      <c r="A8" s="27"/>
      <c r="B8" s="27"/>
      <c r="C8" s="27"/>
      <c r="D8" s="32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78"/>
      <c r="AB8" s="78"/>
      <c r="AC8" s="78"/>
      <c r="AD8" s="78"/>
      <c r="AE8" s="78"/>
      <c r="AF8" s="78"/>
    </row>
    <row r="9" spans="1:40" s="34" customFormat="1" ht="11.25">
      <c r="A9" s="9">
        <v>1</v>
      </c>
      <c r="B9" s="10" t="s">
        <v>25</v>
      </c>
      <c r="C9" s="9" t="s">
        <v>26</v>
      </c>
      <c r="D9" s="33">
        <v>751382509.0000002</v>
      </c>
      <c r="E9" s="33">
        <v>478890275.471353</v>
      </c>
      <c r="F9" s="33">
        <v>204766254.0984134</v>
      </c>
      <c r="G9" s="33">
        <v>42940264.16612952</v>
      </c>
      <c r="H9" s="33">
        <v>16609529.42164576</v>
      </c>
      <c r="I9" s="33">
        <v>38865.842458386316</v>
      </c>
      <c r="J9" s="33">
        <v>8137320.000000001</v>
      </c>
      <c r="K9" s="33">
        <v>478890275.471353</v>
      </c>
      <c r="L9" s="33">
        <v>166580930.83915785</v>
      </c>
      <c r="M9" s="33">
        <v>38185323.259255536</v>
      </c>
      <c r="N9" s="33">
        <v>9398050.1786605</v>
      </c>
      <c r="O9" s="33">
        <v>16805001.52350788</v>
      </c>
      <c r="P9" s="33">
        <v>16737212.463961143</v>
      </c>
      <c r="Q9" s="33">
        <v>14605797.141629491</v>
      </c>
      <c r="R9" s="33">
        <v>2003732.2800162719</v>
      </c>
      <c r="S9" s="33">
        <v>38865.842458386316</v>
      </c>
      <c r="T9" s="33">
        <v>8137320.000000001</v>
      </c>
      <c r="U9" s="33"/>
      <c r="V9" s="33"/>
      <c r="W9" s="33"/>
      <c r="X9" s="33"/>
      <c r="Y9" s="33"/>
      <c r="Z9" s="33"/>
      <c r="AA9" s="33"/>
      <c r="AB9"/>
      <c r="AC9"/>
      <c r="AD9"/>
      <c r="AE9"/>
      <c r="AF9"/>
      <c r="AG9"/>
      <c r="AH9"/>
      <c r="AI9"/>
      <c r="AJ9"/>
      <c r="AK9"/>
      <c r="AL9"/>
      <c r="AM9"/>
      <c r="AN9"/>
    </row>
    <row r="10" spans="1:40" s="10" customFormat="1" ht="11.25">
      <c r="A10" s="9"/>
      <c r="C10" s="9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/>
      <c r="AC10"/>
      <c r="AD10"/>
      <c r="AE10"/>
      <c r="AF10"/>
      <c r="AG10"/>
      <c r="AH10"/>
      <c r="AI10"/>
      <c r="AJ10"/>
      <c r="AK10"/>
      <c r="AL10"/>
      <c r="AM10"/>
      <c r="AN10"/>
    </row>
    <row r="11" spans="1:48" s="10" customFormat="1" ht="11.25">
      <c r="A11" s="9"/>
      <c r="B11" s="10" t="s">
        <v>27</v>
      </c>
      <c r="C11" s="9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 s="35"/>
      <c r="AP11" s="35"/>
      <c r="AQ11" s="35"/>
      <c r="AR11" s="35"/>
      <c r="AS11" s="35"/>
      <c r="AT11" s="35"/>
      <c r="AU11" s="35"/>
      <c r="AV11" s="35"/>
    </row>
    <row r="12" spans="1:48" s="10" customFormat="1" ht="11.25">
      <c r="A12" s="9">
        <v>2</v>
      </c>
      <c r="B12" s="10" t="s">
        <v>28</v>
      </c>
      <c r="C12" s="9" t="s">
        <v>29</v>
      </c>
      <c r="D12" s="33">
        <v>509826515.90505</v>
      </c>
      <c r="E12" s="33">
        <v>328323315.69631237</v>
      </c>
      <c r="F12" s="33">
        <v>140501928.45669037</v>
      </c>
      <c r="G12" s="33">
        <v>35728277.43691876</v>
      </c>
      <c r="H12" s="33">
        <v>4060048.415045082</v>
      </c>
      <c r="I12" s="33">
        <v>114038.22659613156</v>
      </c>
      <c r="J12" s="33">
        <v>1098907.6734873548</v>
      </c>
      <c r="K12" s="33">
        <v>328323315.69631237</v>
      </c>
      <c r="L12" s="33">
        <v>114878085.6974325</v>
      </c>
      <c r="M12" s="33">
        <v>25623842.7592579</v>
      </c>
      <c r="N12" s="33">
        <v>7655189.339987432</v>
      </c>
      <c r="O12" s="33">
        <v>12529451.344130017</v>
      </c>
      <c r="P12" s="33">
        <v>15543636.752801301</v>
      </c>
      <c r="Q12" s="33">
        <v>3309514.885606127</v>
      </c>
      <c r="R12" s="33">
        <v>750533.5294389558</v>
      </c>
      <c r="S12" s="33">
        <v>114038.22659613156</v>
      </c>
      <c r="T12" s="33">
        <v>1098907.6734873548</v>
      </c>
      <c r="U12" s="33"/>
      <c r="V12" s="33"/>
      <c r="W12" s="33"/>
      <c r="X12" s="33"/>
      <c r="Y12" s="33"/>
      <c r="Z12" s="33"/>
      <c r="AA12" s="33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 s="35"/>
      <c r="AP12" s="35"/>
      <c r="AQ12" s="35"/>
      <c r="AR12" s="35"/>
      <c r="AS12" s="35"/>
      <c r="AT12" s="35"/>
      <c r="AU12" s="35"/>
      <c r="AV12" s="35"/>
    </row>
    <row r="13" spans="1:48" s="10" customFormat="1" ht="11.25">
      <c r="A13" s="9">
        <v>3</v>
      </c>
      <c r="B13" s="36" t="s">
        <v>30</v>
      </c>
      <c r="C13" s="37" t="s">
        <v>31</v>
      </c>
      <c r="D13" s="33">
        <v>68114581</v>
      </c>
      <c r="E13" s="33">
        <v>41009789.341953844</v>
      </c>
      <c r="F13" s="33">
        <v>14124910.743278323</v>
      </c>
      <c r="G13" s="33">
        <v>2049650.1963516942</v>
      </c>
      <c r="H13" s="33">
        <v>2214569.516492844</v>
      </c>
      <c r="I13" s="33">
        <v>9900.558853086544</v>
      </c>
      <c r="J13" s="33">
        <v>8705760.64307022</v>
      </c>
      <c r="K13" s="33">
        <v>41009789.341953844</v>
      </c>
      <c r="L13" s="33">
        <v>11453471.324431902</v>
      </c>
      <c r="M13" s="33">
        <v>2671439.4188464205</v>
      </c>
      <c r="N13" s="33">
        <v>523479.7979701142</v>
      </c>
      <c r="O13" s="33">
        <v>1102253.3934594346</v>
      </c>
      <c r="P13" s="33">
        <v>423917.0049221453</v>
      </c>
      <c r="Q13" s="33">
        <v>1762854.1883661489</v>
      </c>
      <c r="R13" s="33">
        <v>451715.3281266951</v>
      </c>
      <c r="S13" s="33">
        <v>9900.558853086544</v>
      </c>
      <c r="T13" s="33">
        <v>8705760.64307022</v>
      </c>
      <c r="U13" s="33"/>
      <c r="V13" s="33"/>
      <c r="W13" s="33"/>
      <c r="X13" s="33"/>
      <c r="Y13" s="33"/>
      <c r="Z13" s="33"/>
      <c r="AA13" s="3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 s="35"/>
      <c r="AP13" s="35"/>
      <c r="AQ13" s="35"/>
      <c r="AR13" s="35"/>
      <c r="AS13" s="35"/>
      <c r="AT13" s="35"/>
      <c r="AU13" s="35"/>
      <c r="AV13" s="35"/>
    </row>
    <row r="14" spans="1:48" s="34" customFormat="1" ht="11.25">
      <c r="A14" s="9">
        <v>4</v>
      </c>
      <c r="B14" s="10" t="s">
        <v>32</v>
      </c>
      <c r="C14" s="9" t="s">
        <v>33</v>
      </c>
      <c r="D14" s="33">
        <v>47817627.97238</v>
      </c>
      <c r="E14" s="33">
        <v>31119251.27451668</v>
      </c>
      <c r="F14" s="33">
        <v>12167065.201882849</v>
      </c>
      <c r="G14" s="33">
        <v>2385493.984680283</v>
      </c>
      <c r="H14" s="33">
        <v>1141564.178847531</v>
      </c>
      <c r="I14" s="33">
        <v>6314.3459892920955</v>
      </c>
      <c r="J14" s="33">
        <v>997938.9864633696</v>
      </c>
      <c r="K14" s="33">
        <v>31119251.27451668</v>
      </c>
      <c r="L14" s="33">
        <v>9856659.377310846</v>
      </c>
      <c r="M14" s="33">
        <v>2310405.8245720044</v>
      </c>
      <c r="N14" s="33">
        <v>552444.0639831543</v>
      </c>
      <c r="O14" s="33">
        <v>1025197.7758499248</v>
      </c>
      <c r="P14" s="33">
        <v>807852.1448472041</v>
      </c>
      <c r="Q14" s="33">
        <v>906966.5177431187</v>
      </c>
      <c r="R14" s="33">
        <v>234597.66110441243</v>
      </c>
      <c r="S14" s="33">
        <v>6314.3459892920955</v>
      </c>
      <c r="T14" s="33">
        <v>997938.9864633696</v>
      </c>
      <c r="U14" s="33"/>
      <c r="V14" s="33"/>
      <c r="W14" s="33"/>
      <c r="X14" s="33"/>
      <c r="Y14" s="33"/>
      <c r="Z14" s="33"/>
      <c r="AA14" s="33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 s="38"/>
      <c r="AP14" s="38"/>
      <c r="AQ14" s="38"/>
      <c r="AR14" s="38"/>
      <c r="AS14" s="38"/>
      <c r="AT14" s="38"/>
      <c r="AU14" s="38"/>
      <c r="AV14" s="38"/>
    </row>
    <row r="15" spans="1:48" s="10" customFormat="1" ht="21">
      <c r="A15" s="9">
        <v>5</v>
      </c>
      <c r="B15" s="10" t="s">
        <v>34</v>
      </c>
      <c r="C15" s="9" t="s">
        <v>35</v>
      </c>
      <c r="D15" s="33">
        <f aca="true" t="shared" si="0" ref="D15:T15">(D12+D13+D14)</f>
        <v>625758724.8774301</v>
      </c>
      <c r="E15" s="33">
        <f t="shared" si="0"/>
        <v>400452356.3127829</v>
      </c>
      <c r="F15" s="33">
        <f t="shared" si="0"/>
        <v>166793904.40185153</v>
      </c>
      <c r="G15" s="33">
        <f t="shared" si="0"/>
        <v>40163421.61795073</v>
      </c>
      <c r="H15" s="33">
        <f t="shared" si="0"/>
        <v>7416182.110385457</v>
      </c>
      <c r="I15" s="33">
        <f t="shared" si="0"/>
        <v>130253.1314385102</v>
      </c>
      <c r="J15" s="33">
        <f t="shared" si="0"/>
        <v>10802607.303020943</v>
      </c>
      <c r="K15" s="33">
        <f t="shared" si="0"/>
        <v>400452356.3127829</v>
      </c>
      <c r="L15" s="33">
        <f t="shared" si="0"/>
        <v>136188216.39917526</v>
      </c>
      <c r="M15" s="33">
        <f t="shared" si="0"/>
        <v>30605688.002676327</v>
      </c>
      <c r="N15" s="33">
        <f t="shared" si="0"/>
        <v>8731113.2019407</v>
      </c>
      <c r="O15" s="33">
        <f t="shared" si="0"/>
        <v>14656902.513439378</v>
      </c>
      <c r="P15" s="33">
        <f t="shared" si="0"/>
        <v>16775405.902570652</v>
      </c>
      <c r="Q15" s="33">
        <f t="shared" si="0"/>
        <v>5979335.5917153945</v>
      </c>
      <c r="R15" s="33">
        <f t="shared" si="0"/>
        <v>1436846.5186700635</v>
      </c>
      <c r="S15" s="33">
        <f t="shared" si="0"/>
        <v>130253.1314385102</v>
      </c>
      <c r="T15" s="33">
        <f t="shared" si="0"/>
        <v>10802607.303020943</v>
      </c>
      <c r="U15" s="33"/>
      <c r="V15" s="33"/>
      <c r="W15" s="33"/>
      <c r="X15" s="33"/>
      <c r="Y15" s="33"/>
      <c r="Z15" s="33"/>
      <c r="AA15" s="33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 s="35"/>
      <c r="AP15" s="35"/>
      <c r="AQ15" s="35"/>
      <c r="AR15" s="35"/>
      <c r="AS15" s="35"/>
      <c r="AT15" s="35"/>
      <c r="AU15" s="35"/>
      <c r="AV15" s="35"/>
    </row>
    <row r="16" spans="1:48" s="10" customFormat="1" ht="11.25">
      <c r="A16" s="9"/>
      <c r="C16" s="9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 s="35"/>
      <c r="AP16" s="35"/>
      <c r="AQ16" s="35"/>
      <c r="AR16" s="35"/>
      <c r="AS16" s="35"/>
      <c r="AT16" s="35"/>
      <c r="AU16" s="35"/>
      <c r="AV16" s="35"/>
    </row>
    <row r="17" spans="1:48" s="10" customFormat="1" ht="21">
      <c r="A17" s="9">
        <v>6</v>
      </c>
      <c r="B17" s="10" t="s">
        <v>36</v>
      </c>
      <c r="C17" s="9" t="s">
        <v>37</v>
      </c>
      <c r="D17" s="33">
        <f aca="true" t="shared" si="1" ref="D17:T17">(D9-D15)</f>
        <v>125623784.12257016</v>
      </c>
      <c r="E17" s="33">
        <f t="shared" si="1"/>
        <v>78437919.15857011</v>
      </c>
      <c r="F17" s="33">
        <f t="shared" si="1"/>
        <v>37972349.69656187</v>
      </c>
      <c r="G17" s="33">
        <f t="shared" si="1"/>
        <v>2776842.548178792</v>
      </c>
      <c r="H17" s="33">
        <f t="shared" si="1"/>
        <v>9193347.311260303</v>
      </c>
      <c r="I17" s="33">
        <f t="shared" si="1"/>
        <v>-91387.28898012388</v>
      </c>
      <c r="J17" s="33">
        <f t="shared" si="1"/>
        <v>-2665287.303020942</v>
      </c>
      <c r="K17" s="33">
        <f t="shared" si="1"/>
        <v>78437919.15857011</v>
      </c>
      <c r="L17" s="33">
        <f t="shared" si="1"/>
        <v>30392714.439982593</v>
      </c>
      <c r="M17" s="33">
        <f t="shared" si="1"/>
        <v>7579635.256579209</v>
      </c>
      <c r="N17" s="33">
        <f t="shared" si="1"/>
        <v>666936.9767198004</v>
      </c>
      <c r="O17" s="33">
        <f t="shared" si="1"/>
        <v>2148099.0100685004</v>
      </c>
      <c r="P17" s="33">
        <f t="shared" si="1"/>
        <v>-38193.4386095088</v>
      </c>
      <c r="Q17" s="33">
        <f t="shared" si="1"/>
        <v>8626461.549914096</v>
      </c>
      <c r="R17" s="33">
        <f t="shared" si="1"/>
        <v>566885.7613462084</v>
      </c>
      <c r="S17" s="33">
        <f t="shared" si="1"/>
        <v>-91387.28898012388</v>
      </c>
      <c r="T17" s="33">
        <f t="shared" si="1"/>
        <v>-2665287.303020942</v>
      </c>
      <c r="U17" s="33"/>
      <c r="V17" s="33"/>
      <c r="W17" s="33"/>
      <c r="X17" s="33"/>
      <c r="Y17" s="33"/>
      <c r="Z17" s="33"/>
      <c r="AA17" s="33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 s="35"/>
      <c r="AP17" s="35"/>
      <c r="AQ17" s="35"/>
      <c r="AR17" s="35"/>
      <c r="AS17" s="35"/>
      <c r="AT17" s="35"/>
      <c r="AU17" s="35"/>
      <c r="AV17" s="35"/>
    </row>
    <row r="18" spans="1:48" s="10" customFormat="1" ht="11.25">
      <c r="A18" s="9"/>
      <c r="C18" s="9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 s="35"/>
      <c r="AP18" s="35"/>
      <c r="AQ18" s="35"/>
      <c r="AR18" s="35"/>
      <c r="AS18" s="35"/>
      <c r="AT18" s="35"/>
      <c r="AU18" s="35"/>
      <c r="AV18" s="35"/>
    </row>
    <row r="19" spans="1:40" s="10" customFormat="1" ht="11.25">
      <c r="A19" s="9">
        <v>7</v>
      </c>
      <c r="B19" s="39" t="s">
        <v>38</v>
      </c>
      <c r="C19" s="9" t="s">
        <v>39</v>
      </c>
      <c r="D19" s="33">
        <v>28560577</v>
      </c>
      <c r="E19" s="33">
        <v>17832866.96460552</v>
      </c>
      <c r="F19" s="33">
        <v>8633016.629410157</v>
      </c>
      <c r="G19" s="33">
        <v>631315.3672934747</v>
      </c>
      <c r="H19" s="33">
        <v>2090108.219593257</v>
      </c>
      <c r="I19" s="33">
        <v>-20776.907191328108</v>
      </c>
      <c r="J19" s="33">
        <v>-605953.273711132</v>
      </c>
      <c r="K19" s="33">
        <v>17832866.96460552</v>
      </c>
      <c r="L19" s="33">
        <v>6909785.9697905695</v>
      </c>
      <c r="M19" s="33">
        <v>1723230.6596195865</v>
      </c>
      <c r="N19" s="33">
        <v>151628.17304697566</v>
      </c>
      <c r="O19" s="33">
        <v>488370.4754573028</v>
      </c>
      <c r="P19" s="33">
        <v>-8683.281210803814</v>
      </c>
      <c r="Q19" s="33">
        <v>1961226.698070748</v>
      </c>
      <c r="R19" s="33">
        <v>128881.52152250858</v>
      </c>
      <c r="S19" s="33">
        <v>-20776.907191328108</v>
      </c>
      <c r="T19" s="33">
        <v>-605953.273711132</v>
      </c>
      <c r="U19" s="33"/>
      <c r="V19" s="33"/>
      <c r="W19" s="33"/>
      <c r="X19" s="33"/>
      <c r="Y19" s="33"/>
      <c r="Z19" s="33"/>
      <c r="AA19" s="33"/>
      <c r="AB19"/>
      <c r="AC19"/>
      <c r="AD19"/>
      <c r="AE19"/>
      <c r="AF19"/>
      <c r="AG19"/>
      <c r="AH19"/>
      <c r="AI19"/>
      <c r="AJ19"/>
      <c r="AK19"/>
      <c r="AL19"/>
      <c r="AM19"/>
      <c r="AN19"/>
    </row>
    <row r="20" spans="1:40" s="10" customFormat="1" ht="11.25">
      <c r="A20" s="9"/>
      <c r="C20" s="9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/>
      <c r="AC20"/>
      <c r="AD20"/>
      <c r="AE20"/>
      <c r="AF20"/>
      <c r="AG20"/>
      <c r="AH20"/>
      <c r="AI20"/>
      <c r="AJ20"/>
      <c r="AK20"/>
      <c r="AL20"/>
      <c r="AM20"/>
      <c r="AN20"/>
    </row>
    <row r="21" spans="1:40" s="10" customFormat="1" ht="11.25">
      <c r="A21" s="9">
        <v>8</v>
      </c>
      <c r="B21" s="39" t="s">
        <v>40</v>
      </c>
      <c r="C21" s="15" t="s">
        <v>41</v>
      </c>
      <c r="D21" s="33">
        <f aca="true" t="shared" si="2" ref="D21:T21">(D15+D19)</f>
        <v>654319301.8774301</v>
      </c>
      <c r="E21" s="33">
        <f t="shared" si="2"/>
        <v>418285223.2773884</v>
      </c>
      <c r="F21" s="33">
        <f t="shared" si="2"/>
        <v>175426921.03126168</v>
      </c>
      <c r="G21" s="33">
        <f t="shared" si="2"/>
        <v>40794736.98524421</v>
      </c>
      <c r="H21" s="33">
        <f t="shared" si="2"/>
        <v>9506290.329978714</v>
      </c>
      <c r="I21" s="33">
        <f t="shared" si="2"/>
        <v>109476.2242471821</v>
      </c>
      <c r="J21" s="33">
        <f t="shared" si="2"/>
        <v>10196654.029309811</v>
      </c>
      <c r="K21" s="33">
        <f t="shared" si="2"/>
        <v>418285223.2773884</v>
      </c>
      <c r="L21" s="33">
        <f t="shared" si="2"/>
        <v>143098002.36896583</v>
      </c>
      <c r="M21" s="33">
        <f t="shared" si="2"/>
        <v>32328918.662295915</v>
      </c>
      <c r="N21" s="33">
        <f t="shared" si="2"/>
        <v>8882741.374987677</v>
      </c>
      <c r="O21" s="33">
        <f t="shared" si="2"/>
        <v>15145272.988896681</v>
      </c>
      <c r="P21" s="33">
        <f t="shared" si="2"/>
        <v>16766722.621359847</v>
      </c>
      <c r="Q21" s="33">
        <f t="shared" si="2"/>
        <v>7940562.289786142</v>
      </c>
      <c r="R21" s="33">
        <f t="shared" si="2"/>
        <v>1565728.040192572</v>
      </c>
      <c r="S21" s="33">
        <f t="shared" si="2"/>
        <v>109476.2242471821</v>
      </c>
      <c r="T21" s="33">
        <f t="shared" si="2"/>
        <v>10196654.029309811</v>
      </c>
      <c r="U21" s="33"/>
      <c r="V21" s="33"/>
      <c r="W21" s="33"/>
      <c r="X21" s="33"/>
      <c r="Y21" s="33"/>
      <c r="Z21" s="33"/>
      <c r="AA21" s="33"/>
      <c r="AB21"/>
      <c r="AC21"/>
      <c r="AD21"/>
      <c r="AE21"/>
      <c r="AF21"/>
      <c r="AG21"/>
      <c r="AH21"/>
      <c r="AI21"/>
      <c r="AJ21"/>
      <c r="AK21"/>
      <c r="AL21"/>
      <c r="AM21"/>
      <c r="AN21"/>
    </row>
    <row r="22" spans="1:40" s="10" customFormat="1" ht="11.25">
      <c r="A22" s="9"/>
      <c r="B22" s="39"/>
      <c r="C22" s="15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/>
      <c r="AC22"/>
      <c r="AD22"/>
      <c r="AE22"/>
      <c r="AF22"/>
      <c r="AG22"/>
      <c r="AH22"/>
      <c r="AI22"/>
      <c r="AJ22"/>
      <c r="AK22"/>
      <c r="AL22"/>
      <c r="AM22"/>
      <c r="AN22"/>
    </row>
    <row r="23" spans="1:40" s="10" customFormat="1" ht="11.25">
      <c r="A23" s="9">
        <v>9</v>
      </c>
      <c r="B23" s="10" t="s">
        <v>42</v>
      </c>
      <c r="C23" s="15" t="s">
        <v>43</v>
      </c>
      <c r="D23" s="33">
        <f aca="true" t="shared" si="3" ref="D23:T23">(D9-D21)</f>
        <v>97063207.12257016</v>
      </c>
      <c r="E23" s="33">
        <f t="shared" si="3"/>
        <v>60605052.1939646</v>
      </c>
      <c r="F23" s="33">
        <f t="shared" si="3"/>
        <v>29339333.067151725</v>
      </c>
      <c r="G23" s="33">
        <f t="shared" si="3"/>
        <v>2145527.180885315</v>
      </c>
      <c r="H23" s="33">
        <f t="shared" si="3"/>
        <v>7103239.091667047</v>
      </c>
      <c r="I23" s="33">
        <f t="shared" si="3"/>
        <v>-70610.38178879578</v>
      </c>
      <c r="J23" s="33">
        <f t="shared" si="3"/>
        <v>-2059334.0293098101</v>
      </c>
      <c r="K23" s="33">
        <f t="shared" si="3"/>
        <v>60605052.1939646</v>
      </c>
      <c r="L23" s="33">
        <f t="shared" si="3"/>
        <v>23482928.470192015</v>
      </c>
      <c r="M23" s="33">
        <f t="shared" si="3"/>
        <v>5856404.596959621</v>
      </c>
      <c r="N23" s="33">
        <f t="shared" si="3"/>
        <v>515308.80367282405</v>
      </c>
      <c r="O23" s="33">
        <f t="shared" si="3"/>
        <v>1659728.5346111972</v>
      </c>
      <c r="P23" s="33">
        <f t="shared" si="3"/>
        <v>-29510.15739870444</v>
      </c>
      <c r="Q23" s="33">
        <f t="shared" si="3"/>
        <v>6665234.851843349</v>
      </c>
      <c r="R23" s="33">
        <f t="shared" si="3"/>
        <v>438004.2398236999</v>
      </c>
      <c r="S23" s="33">
        <f t="shared" si="3"/>
        <v>-70610.38178879578</v>
      </c>
      <c r="T23" s="33">
        <f t="shared" si="3"/>
        <v>-2059334.0293098101</v>
      </c>
      <c r="U23" s="33"/>
      <c r="V23" s="33"/>
      <c r="W23" s="33"/>
      <c r="X23" s="33"/>
      <c r="Y23" s="33"/>
      <c r="Z23" s="33"/>
      <c r="AA23" s="33"/>
      <c r="AB23"/>
      <c r="AC23"/>
      <c r="AD23"/>
      <c r="AE23"/>
      <c r="AF23"/>
      <c r="AG23"/>
      <c r="AH23"/>
      <c r="AI23"/>
      <c r="AJ23"/>
      <c r="AK23"/>
      <c r="AL23"/>
      <c r="AM23"/>
      <c r="AN23"/>
    </row>
    <row r="24" spans="1:40" s="10" customFormat="1" ht="11.25">
      <c r="A24" s="9"/>
      <c r="C24" s="9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/>
      <c r="AC24"/>
      <c r="AD24"/>
      <c r="AE24"/>
      <c r="AF24"/>
      <c r="AG24"/>
      <c r="AH24"/>
      <c r="AI24"/>
      <c r="AJ24"/>
      <c r="AK24"/>
      <c r="AL24"/>
      <c r="AM24"/>
      <c r="AN24"/>
    </row>
    <row r="25" spans="1:40" s="10" customFormat="1" ht="11.25">
      <c r="A25" s="9">
        <v>10</v>
      </c>
      <c r="B25" s="39" t="s">
        <v>44</v>
      </c>
      <c r="C25" s="9" t="s">
        <v>45</v>
      </c>
      <c r="D25" s="33">
        <v>1762590236.98</v>
      </c>
      <c r="E25" s="33">
        <v>1181786756.859196</v>
      </c>
      <c r="F25" s="33">
        <v>401260306.9903771</v>
      </c>
      <c r="G25" s="33">
        <v>58366860.53477698</v>
      </c>
      <c r="H25" s="33">
        <v>66416174.840187</v>
      </c>
      <c r="I25" s="33">
        <v>347087.16238722095</v>
      </c>
      <c r="J25" s="33">
        <v>54413050.593075484</v>
      </c>
      <c r="K25" s="33">
        <v>1181786756.859196</v>
      </c>
      <c r="L25" s="33">
        <v>326342934.38925934</v>
      </c>
      <c r="M25" s="33">
        <v>74917372.60111786</v>
      </c>
      <c r="N25" s="33">
        <v>14818306.857450763</v>
      </c>
      <c r="O25" s="33">
        <v>31033409.866449207</v>
      </c>
      <c r="P25" s="33">
        <v>12515143.810876999</v>
      </c>
      <c r="Q25" s="33">
        <v>52900594.610196106</v>
      </c>
      <c r="R25" s="33">
        <v>13515580.229990892</v>
      </c>
      <c r="S25" s="33">
        <v>347087.16238722095</v>
      </c>
      <c r="T25" s="33">
        <v>54413050.593075484</v>
      </c>
      <c r="U25" s="33"/>
      <c r="V25" s="33"/>
      <c r="W25" s="33"/>
      <c r="X25" s="33"/>
      <c r="Y25" s="33"/>
      <c r="Z25" s="33"/>
      <c r="AA25" s="33"/>
      <c r="AB25"/>
      <c r="AC25"/>
      <c r="AD25"/>
      <c r="AE25"/>
      <c r="AF25"/>
      <c r="AG25"/>
      <c r="AH25"/>
      <c r="AI25"/>
      <c r="AJ25"/>
      <c r="AK25"/>
      <c r="AL25"/>
      <c r="AM25"/>
      <c r="AN25"/>
    </row>
    <row r="26" spans="1:40" s="10" customFormat="1" ht="11.25">
      <c r="A26" s="9">
        <v>11</v>
      </c>
      <c r="B26" s="10" t="s">
        <v>46</v>
      </c>
      <c r="C26" s="9" t="s">
        <v>47</v>
      </c>
      <c r="D26" s="33">
        <v>-500677482.99999994</v>
      </c>
      <c r="E26" s="33">
        <v>-333431427.29684955</v>
      </c>
      <c r="F26" s="33">
        <v>-116054692.51500499</v>
      </c>
      <c r="G26" s="33">
        <v>-16921096.927316487</v>
      </c>
      <c r="H26" s="33">
        <v>-17613909.004754215</v>
      </c>
      <c r="I26" s="33">
        <v>-130739.49772819706</v>
      </c>
      <c r="J26" s="33">
        <v>-16525617.758346554</v>
      </c>
      <c r="K26" s="33">
        <v>-333431427.29684955</v>
      </c>
      <c r="L26" s="33">
        <v>-94022527.25873673</v>
      </c>
      <c r="M26" s="33">
        <v>-22032165.256268263</v>
      </c>
      <c r="N26" s="33">
        <v>-4324267.519219758</v>
      </c>
      <c r="O26" s="33">
        <v>-9145002.39808405</v>
      </c>
      <c r="P26" s="33">
        <v>-3451827.0100126737</v>
      </c>
      <c r="Q26" s="33">
        <v>-14016675.883137964</v>
      </c>
      <c r="R26" s="33">
        <v>-3597233.1216162513</v>
      </c>
      <c r="S26" s="33">
        <v>-130739.49772819706</v>
      </c>
      <c r="T26" s="33">
        <v>-16525617.758346554</v>
      </c>
      <c r="U26" s="33"/>
      <c r="V26" s="33"/>
      <c r="W26" s="33"/>
      <c r="X26" s="33"/>
      <c r="Y26" s="33"/>
      <c r="Z26" s="33"/>
      <c r="AA26" s="33"/>
      <c r="AB26"/>
      <c r="AC26"/>
      <c r="AD26"/>
      <c r="AE26"/>
      <c r="AF26"/>
      <c r="AG26"/>
      <c r="AH26"/>
      <c r="AI26"/>
      <c r="AJ26"/>
      <c r="AK26"/>
      <c r="AL26"/>
      <c r="AM26"/>
      <c r="AN26"/>
    </row>
    <row r="27" spans="1:40" s="10" customFormat="1" ht="11.25">
      <c r="A27" s="9">
        <v>12</v>
      </c>
      <c r="B27" s="39" t="s">
        <v>48</v>
      </c>
      <c r="C27" s="9" t="s">
        <v>49</v>
      </c>
      <c r="D27" s="33">
        <v>-197623226</v>
      </c>
      <c r="E27" s="33">
        <v>-132151779.40076242</v>
      </c>
      <c r="F27" s="33">
        <v>-46822484.24743436</v>
      </c>
      <c r="G27" s="33">
        <v>-6134900.4911732655</v>
      </c>
      <c r="H27" s="33">
        <v>-6653257.27079897</v>
      </c>
      <c r="I27" s="33">
        <v>-30758.255860316844</v>
      </c>
      <c r="J27" s="33">
        <v>-5830046.333970664</v>
      </c>
      <c r="K27" s="33">
        <v>-132151779.40076242</v>
      </c>
      <c r="L27" s="33">
        <v>-38792983.08403894</v>
      </c>
      <c r="M27" s="33">
        <v>-8029501.16339542</v>
      </c>
      <c r="N27" s="33">
        <v>-1567206.2490576496</v>
      </c>
      <c r="O27" s="33">
        <v>-3302259.4366182247</v>
      </c>
      <c r="P27" s="33">
        <v>-1265434.8054973916</v>
      </c>
      <c r="Q27" s="33">
        <v>-5285355.348127281</v>
      </c>
      <c r="R27" s="33">
        <v>-1367901.9226716887</v>
      </c>
      <c r="S27" s="33">
        <v>-30758.255860316844</v>
      </c>
      <c r="T27" s="33">
        <v>-5830046.333970664</v>
      </c>
      <c r="U27" s="33"/>
      <c r="V27" s="33"/>
      <c r="W27" s="33"/>
      <c r="X27" s="33"/>
      <c r="Y27" s="33"/>
      <c r="Z27" s="33"/>
      <c r="AA27" s="33"/>
      <c r="AB27"/>
      <c r="AC27"/>
      <c r="AD27"/>
      <c r="AE27"/>
      <c r="AF27"/>
      <c r="AG27"/>
      <c r="AH27"/>
      <c r="AI27"/>
      <c r="AJ27"/>
      <c r="AK27"/>
      <c r="AL27"/>
      <c r="AM27"/>
      <c r="AN27"/>
    </row>
    <row r="28" spans="1:40" s="10" customFormat="1" ht="11.25">
      <c r="A28" s="9"/>
      <c r="B28" s="39"/>
      <c r="C28" s="9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/>
      <c r="AC28"/>
      <c r="AD28"/>
      <c r="AE28"/>
      <c r="AF28"/>
      <c r="AG28"/>
      <c r="AH28"/>
      <c r="AI28"/>
      <c r="AJ28"/>
      <c r="AK28"/>
      <c r="AL28"/>
      <c r="AM28"/>
      <c r="AN28"/>
    </row>
    <row r="29" spans="1:40" s="10" customFormat="1" ht="11.25">
      <c r="A29" s="9">
        <v>13</v>
      </c>
      <c r="B29" s="10" t="s">
        <v>50</v>
      </c>
      <c r="C29" s="15" t="s">
        <v>51</v>
      </c>
      <c r="D29" s="33">
        <f aca="true" t="shared" si="4" ref="D29:T29">(D25+D26+D27)</f>
        <v>1064289527.98</v>
      </c>
      <c r="E29" s="33">
        <f t="shared" si="4"/>
        <v>716203550.161584</v>
      </c>
      <c r="F29" s="33">
        <f t="shared" si="4"/>
        <v>238383130.22793776</v>
      </c>
      <c r="G29" s="33">
        <f t="shared" si="4"/>
        <v>35310863.116287224</v>
      </c>
      <c r="H29" s="33">
        <f t="shared" si="4"/>
        <v>42149008.56463382</v>
      </c>
      <c r="I29" s="33">
        <f t="shared" si="4"/>
        <v>185589.408798707</v>
      </c>
      <c r="J29" s="33">
        <f t="shared" si="4"/>
        <v>32057386.50075826</v>
      </c>
      <c r="K29" s="33">
        <f t="shared" si="4"/>
        <v>716203550.161584</v>
      </c>
      <c r="L29" s="33">
        <f t="shared" si="4"/>
        <v>193527424.04648367</v>
      </c>
      <c r="M29" s="33">
        <f t="shared" si="4"/>
        <v>44855706.18145418</v>
      </c>
      <c r="N29" s="33">
        <f t="shared" si="4"/>
        <v>8926833.089173354</v>
      </c>
      <c r="O29" s="33">
        <f t="shared" si="4"/>
        <v>18586148.03174693</v>
      </c>
      <c r="P29" s="33">
        <f t="shared" si="4"/>
        <v>7797881.995366935</v>
      </c>
      <c r="Q29" s="33">
        <f t="shared" si="4"/>
        <v>33598563.37893086</v>
      </c>
      <c r="R29" s="33">
        <f t="shared" si="4"/>
        <v>8550445.185702952</v>
      </c>
      <c r="S29" s="33">
        <f t="shared" si="4"/>
        <v>185589.408798707</v>
      </c>
      <c r="T29" s="33">
        <f t="shared" si="4"/>
        <v>32057386.50075826</v>
      </c>
      <c r="U29" s="33"/>
      <c r="V29" s="33"/>
      <c r="W29" s="33"/>
      <c r="X29" s="33"/>
      <c r="Y29" s="33"/>
      <c r="Z29" s="33"/>
      <c r="AA29" s="33"/>
      <c r="AB29"/>
      <c r="AC29"/>
      <c r="AD29"/>
      <c r="AE29"/>
      <c r="AF29"/>
      <c r="AG29"/>
      <c r="AH29"/>
      <c r="AI29"/>
      <c r="AJ29"/>
      <c r="AK29"/>
      <c r="AL29"/>
      <c r="AM29"/>
      <c r="AN29"/>
    </row>
    <row r="30" spans="1:40" s="10" customFormat="1" ht="11.25">
      <c r="A30" s="9"/>
      <c r="C30" s="15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/>
      <c r="AC30"/>
      <c r="AD30"/>
      <c r="AE30"/>
      <c r="AF30"/>
      <c r="AG30"/>
      <c r="AH30"/>
      <c r="AI30"/>
      <c r="AJ30"/>
      <c r="AK30"/>
      <c r="AL30"/>
      <c r="AM30"/>
      <c r="AN30"/>
    </row>
    <row r="31" spans="1:40" s="10" customFormat="1" ht="21">
      <c r="A31" s="9">
        <v>14</v>
      </c>
      <c r="B31" s="10" t="s">
        <v>52</v>
      </c>
      <c r="C31" s="40" t="s">
        <v>53</v>
      </c>
      <c r="D31" s="41">
        <f aca="true" t="shared" si="5" ref="D31:T31">(D23/D29)</f>
        <v>0.09120000203966505</v>
      </c>
      <c r="E31" s="41">
        <f t="shared" si="5"/>
        <v>0.08461987123673344</v>
      </c>
      <c r="F31" s="41">
        <f t="shared" si="5"/>
        <v>0.12307638144988688</v>
      </c>
      <c r="G31" s="41">
        <f t="shared" si="5"/>
        <v>0.06076110838241405</v>
      </c>
      <c r="H31" s="41">
        <f t="shared" si="5"/>
        <v>0.1685268368952146</v>
      </c>
      <c r="I31" s="41">
        <f t="shared" si="5"/>
        <v>-0.3804655785362237</v>
      </c>
      <c r="J31" s="41">
        <f t="shared" si="5"/>
        <v>-0.06423898683260097</v>
      </c>
      <c r="K31" s="41">
        <f t="shared" si="5"/>
        <v>0.08461987123673344</v>
      </c>
      <c r="L31" s="41">
        <f t="shared" si="5"/>
        <v>0.12134160616198567</v>
      </c>
      <c r="M31" s="41">
        <f t="shared" si="5"/>
        <v>0.13056097195903651</v>
      </c>
      <c r="N31" s="41">
        <f t="shared" si="5"/>
        <v>0.05772582488383267</v>
      </c>
      <c r="O31" s="41">
        <f t="shared" si="5"/>
        <v>0.08929922067639949</v>
      </c>
      <c r="P31" s="41">
        <f t="shared" si="5"/>
        <v>-0.0037843811199294534</v>
      </c>
      <c r="Q31" s="41">
        <f t="shared" si="5"/>
        <v>0.19837856686524324</v>
      </c>
      <c r="R31" s="41">
        <f t="shared" si="5"/>
        <v>0.05122589880537204</v>
      </c>
      <c r="S31" s="41">
        <f t="shared" si="5"/>
        <v>-0.3804655785362237</v>
      </c>
      <c r="T31" s="41">
        <f t="shared" si="5"/>
        <v>-0.06423898683260097</v>
      </c>
      <c r="U31" s="33"/>
      <c r="V31" s="33"/>
      <c r="W31" s="33"/>
      <c r="X31" s="33"/>
      <c r="Y31" s="33"/>
      <c r="Z31" s="33"/>
      <c r="AA31" s="33"/>
      <c r="AB31"/>
      <c r="AC31"/>
      <c r="AD31"/>
      <c r="AE31"/>
      <c r="AF31"/>
      <c r="AG31"/>
      <c r="AH31"/>
      <c r="AI31"/>
      <c r="AJ31"/>
      <c r="AK31"/>
      <c r="AL31"/>
      <c r="AM31"/>
      <c r="AN31"/>
    </row>
    <row r="32" spans="1:40" ht="11.25">
      <c r="A32" s="73">
        <v>15</v>
      </c>
      <c r="B32" s="74" t="s">
        <v>54</v>
      </c>
      <c r="C32" s="75" t="s">
        <v>55</v>
      </c>
      <c r="D32" s="41">
        <f aca="true" t="shared" si="6" ref="D32:T32">(D31/$D31)</f>
        <v>1</v>
      </c>
      <c r="E32" s="41">
        <f t="shared" si="6"/>
        <v>0.9278494445639403</v>
      </c>
      <c r="F32" s="41">
        <f t="shared" si="6"/>
        <v>1.349521696242485</v>
      </c>
      <c r="G32" s="41">
        <f t="shared" si="6"/>
        <v>0.6662402085910876</v>
      </c>
      <c r="H32" s="41">
        <f t="shared" si="6"/>
        <v>1.8478819421727455</v>
      </c>
      <c r="I32" s="41">
        <f t="shared" si="6"/>
        <v>-4.171771601175515</v>
      </c>
      <c r="J32" s="41">
        <f t="shared" si="6"/>
        <v>-0.7043748398674586</v>
      </c>
      <c r="K32" s="41">
        <f t="shared" si="6"/>
        <v>0.9278494445639403</v>
      </c>
      <c r="L32" s="41">
        <f t="shared" si="6"/>
        <v>1.3305000378093337</v>
      </c>
      <c r="M32" s="41">
        <f t="shared" si="6"/>
        <v>1.4315895727968564</v>
      </c>
      <c r="N32" s="41">
        <f t="shared" si="6"/>
        <v>0.6329585920264161</v>
      </c>
      <c r="O32" s="41">
        <f t="shared" si="6"/>
        <v>0.9791580995531243</v>
      </c>
      <c r="P32" s="41">
        <f t="shared" si="6"/>
        <v>-0.041495406088736</v>
      </c>
      <c r="Q32" s="41">
        <f t="shared" si="6"/>
        <v>2.17520353540084</v>
      </c>
      <c r="R32" s="41">
        <f t="shared" si="6"/>
        <v>0.5616874743390101</v>
      </c>
      <c r="S32" s="41">
        <f t="shared" si="6"/>
        <v>-4.171771601175515</v>
      </c>
      <c r="T32" s="41">
        <f t="shared" si="6"/>
        <v>-0.7043748398674586</v>
      </c>
      <c r="U32" s="46"/>
      <c r="V32" s="46"/>
      <c r="W32" s="46"/>
      <c r="X32" s="46"/>
      <c r="Y32" s="46"/>
      <c r="Z32" s="46"/>
      <c r="AA32" s="46"/>
      <c r="AB32"/>
      <c r="AC32"/>
      <c r="AD32"/>
      <c r="AE32"/>
      <c r="AF32"/>
      <c r="AG32"/>
      <c r="AH32"/>
      <c r="AI32"/>
      <c r="AJ32"/>
      <c r="AK32"/>
      <c r="AL32"/>
      <c r="AM32"/>
      <c r="AN32"/>
    </row>
    <row r="49" ht="11.25">
      <c r="C49" s="37"/>
    </row>
  </sheetData>
  <printOptions horizontalCentered="1"/>
  <pageMargins left="0.5" right="0.5" top="2" bottom="1" header="1.5" footer="0.5"/>
  <pageSetup firstPageNumber="1" useFirstPageNumber="1" horizontalDpi="600" verticalDpi="600" orientation="landscape" scale="80" r:id="rId1"/>
  <headerFooter alignWithMargins="0">
    <oddHeader>&amp;CPuget Sound Energy
Summary Results of Gas Operations
Includes Revenue Deficiency and Includes Gas Costs&amp;RDocket No. UG-04________
Exhibit No. _______ (CEP-3)
Page &amp;P+4 of &amp;N</oddHeader>
    <oddFooter>&amp;LIncludes Revenue Deficiency and Includes Gas Costs
Summary 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0"/>
  <dimension ref="A2:AN41"/>
  <sheetViews>
    <sheetView workbookViewId="0" topLeftCell="A1">
      <selection activeCell="J1" sqref="E1:J16384"/>
    </sheetView>
  </sheetViews>
  <sheetFormatPr defaultColWidth="9.33203125" defaultRowHeight="11.25"/>
  <cols>
    <col min="1" max="1" width="3.16015625" style="47" bestFit="1" customWidth="1"/>
    <col min="2" max="2" width="39.33203125" style="63" bestFit="1" customWidth="1"/>
    <col min="3" max="3" width="10.66015625" style="48" customWidth="1"/>
    <col min="4" max="4" width="11.16015625" style="48" bestFit="1" customWidth="1"/>
    <col min="5" max="10" width="13" style="47" hidden="1" customWidth="1"/>
    <col min="11" max="11" width="11.16015625" style="47" bestFit="1" customWidth="1"/>
    <col min="12" max="12" width="12.16015625" style="47" bestFit="1" customWidth="1"/>
    <col min="13" max="13" width="10.16015625" style="47" bestFit="1" customWidth="1"/>
    <col min="14" max="14" width="11.33203125" style="47" bestFit="1" customWidth="1"/>
    <col min="15" max="15" width="10.83203125" style="47" bestFit="1" customWidth="1"/>
    <col min="16" max="16" width="12.5" style="47" bestFit="1" customWidth="1"/>
    <col min="17" max="17" width="17" style="47" customWidth="1"/>
    <col min="18" max="18" width="15.16015625" style="47" bestFit="1" customWidth="1"/>
    <col min="19" max="19" width="8.5" style="47" bestFit="1" customWidth="1"/>
    <col min="20" max="20" width="10.16015625" style="47" bestFit="1" customWidth="1"/>
    <col min="21" max="21" width="15.33203125" style="47" bestFit="1" customWidth="1"/>
    <col min="22" max="22" width="20.33203125" style="47" bestFit="1" customWidth="1"/>
    <col min="23" max="24" width="18.83203125" style="47" bestFit="1" customWidth="1"/>
    <col min="25" max="25" width="10.5" style="47" customWidth="1"/>
    <col min="26" max="26" width="16.83203125" style="47" bestFit="1" customWidth="1"/>
    <col min="27" max="199" width="13.83203125" style="47" customWidth="1"/>
    <col min="200" max="16384" width="7.33203125" style="47" customWidth="1"/>
  </cols>
  <sheetData>
    <row r="2" spans="1:5" ht="11.25">
      <c r="A2" s="47" t="s">
        <v>56</v>
      </c>
      <c r="B2" s="49" t="s">
        <v>3</v>
      </c>
      <c r="D2" s="12"/>
      <c r="E2" s="50"/>
    </row>
    <row r="3" spans="2:5" ht="11.25">
      <c r="B3" s="49" t="s">
        <v>57</v>
      </c>
      <c r="D3" s="51"/>
      <c r="E3" s="52"/>
    </row>
    <row r="4" spans="2:6" ht="12" thickBot="1">
      <c r="B4" s="53"/>
      <c r="D4" s="54"/>
      <c r="F4" s="55"/>
    </row>
    <row r="5" spans="1:40" s="58" customFormat="1" ht="11.25">
      <c r="A5" s="56"/>
      <c r="B5" s="21"/>
      <c r="C5" s="57" t="s">
        <v>5</v>
      </c>
      <c r="D5" s="22"/>
      <c r="E5" s="154" t="s">
        <v>248</v>
      </c>
      <c r="F5" s="154" t="s">
        <v>248</v>
      </c>
      <c r="G5" s="154" t="s">
        <v>248</v>
      </c>
      <c r="H5" s="154" t="s">
        <v>248</v>
      </c>
      <c r="I5" s="154" t="s">
        <v>248</v>
      </c>
      <c r="J5" s="154" t="s">
        <v>248</v>
      </c>
      <c r="K5" s="154" t="s">
        <v>8</v>
      </c>
      <c r="L5" s="154" t="s">
        <v>9</v>
      </c>
      <c r="M5" s="154" t="s">
        <v>9</v>
      </c>
      <c r="N5" s="154" t="s">
        <v>10</v>
      </c>
      <c r="O5" s="154" t="s">
        <v>10</v>
      </c>
      <c r="P5" s="154" t="s">
        <v>10</v>
      </c>
      <c r="Q5" s="23" t="s">
        <v>11</v>
      </c>
      <c r="R5" s="23" t="s">
        <v>11</v>
      </c>
      <c r="S5" s="154"/>
      <c r="T5" s="155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</row>
    <row r="6" spans="1:40" s="58" customFormat="1" ht="11.25">
      <c r="A6" s="59"/>
      <c r="B6" s="26"/>
      <c r="C6" s="60" t="s">
        <v>7</v>
      </c>
      <c r="D6" s="27" t="s">
        <v>137</v>
      </c>
      <c r="E6" s="28" t="s">
        <v>8</v>
      </c>
      <c r="F6" s="28" t="s">
        <v>9</v>
      </c>
      <c r="G6" s="28" t="s">
        <v>10</v>
      </c>
      <c r="H6" s="28" t="s">
        <v>11</v>
      </c>
      <c r="I6" s="28" t="s">
        <v>12</v>
      </c>
      <c r="J6" s="28" t="s">
        <v>6</v>
      </c>
      <c r="K6" s="28" t="s">
        <v>13</v>
      </c>
      <c r="L6" s="28" t="s">
        <v>14</v>
      </c>
      <c r="M6" s="28" t="s">
        <v>15</v>
      </c>
      <c r="N6" s="28" t="s">
        <v>16</v>
      </c>
      <c r="O6" s="28" t="s">
        <v>17</v>
      </c>
      <c r="P6" s="28" t="s">
        <v>18</v>
      </c>
      <c r="Q6" s="28" t="s">
        <v>19</v>
      </c>
      <c r="R6" s="28" t="s">
        <v>20</v>
      </c>
      <c r="S6" s="28" t="s">
        <v>12</v>
      </c>
      <c r="T6" s="156" t="s">
        <v>6</v>
      </c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</row>
    <row r="7" spans="1:40" s="58" customFormat="1" ht="12" thickBot="1">
      <c r="A7" s="61"/>
      <c r="B7" s="62" t="s">
        <v>82</v>
      </c>
      <c r="C7" s="62" t="s">
        <v>1</v>
      </c>
      <c r="D7" s="30" t="s">
        <v>21</v>
      </c>
      <c r="E7" s="31"/>
      <c r="F7" s="31"/>
      <c r="G7" s="31"/>
      <c r="H7" s="31"/>
      <c r="I7" s="31"/>
      <c r="J7" s="31"/>
      <c r="K7" s="31" t="s">
        <v>22</v>
      </c>
      <c r="L7" s="31" t="s">
        <v>23</v>
      </c>
      <c r="M7" s="31">
        <v>41</v>
      </c>
      <c r="N7" s="31">
        <v>85</v>
      </c>
      <c r="O7" s="31">
        <v>86</v>
      </c>
      <c r="P7" s="31">
        <v>87</v>
      </c>
      <c r="Q7" s="31">
        <v>57</v>
      </c>
      <c r="R7" s="31" t="s">
        <v>24</v>
      </c>
      <c r="S7" s="31">
        <v>50</v>
      </c>
      <c r="T7" s="157">
        <v>71</v>
      </c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</row>
    <row r="8" spans="1:40" s="63" customFormat="1" ht="11.25">
      <c r="A8" s="48"/>
      <c r="B8" s="63" t="s">
        <v>27</v>
      </c>
      <c r="C8" s="48"/>
      <c r="D8" s="64"/>
      <c r="E8" s="65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</row>
    <row r="9" spans="1:40" s="63" customFormat="1" ht="11.25">
      <c r="A9" s="48">
        <v>1</v>
      </c>
      <c r="B9" s="63" t="s">
        <v>28</v>
      </c>
      <c r="C9" s="48" t="s">
        <v>29</v>
      </c>
      <c r="D9" s="33">
        <v>509826515.90505</v>
      </c>
      <c r="E9" s="33">
        <v>328323315.69631237</v>
      </c>
      <c r="F9" s="33">
        <v>140501928.45669037</v>
      </c>
      <c r="G9" s="33">
        <v>35728277.43691876</v>
      </c>
      <c r="H9" s="33">
        <v>4060048.415045082</v>
      </c>
      <c r="I9" s="33">
        <v>114038.22659613156</v>
      </c>
      <c r="J9" s="33">
        <v>1098907.6734873548</v>
      </c>
      <c r="K9" s="33">
        <v>328323315.69631237</v>
      </c>
      <c r="L9" s="33">
        <v>114878085.6974325</v>
      </c>
      <c r="M9" s="33">
        <v>25623842.7592579</v>
      </c>
      <c r="N9" s="33">
        <v>7655189.339987432</v>
      </c>
      <c r="O9" s="33">
        <v>12529451.344130017</v>
      </c>
      <c r="P9" s="33">
        <v>15543636.752801301</v>
      </c>
      <c r="Q9" s="33">
        <v>3309514.885606127</v>
      </c>
      <c r="R9" s="33">
        <v>750533.5294389558</v>
      </c>
      <c r="S9" s="33">
        <v>114038.22659613156</v>
      </c>
      <c r="T9" s="33">
        <v>1098907.6734873548</v>
      </c>
      <c r="U9" s="33"/>
      <c r="V9" s="33"/>
      <c r="W9" s="33"/>
      <c r="X9" s="33"/>
      <c r="Y9" s="33"/>
      <c r="Z9" s="33"/>
      <c r="AA9" s="33"/>
      <c r="AB9"/>
      <c r="AC9"/>
      <c r="AD9"/>
      <c r="AE9"/>
      <c r="AF9"/>
      <c r="AG9"/>
      <c r="AH9"/>
      <c r="AI9"/>
      <c r="AJ9"/>
      <c r="AK9"/>
      <c r="AL9"/>
      <c r="AM9"/>
      <c r="AN9"/>
    </row>
    <row r="10" spans="1:40" s="63" customFormat="1" ht="11.25">
      <c r="A10" s="48">
        <v>2</v>
      </c>
      <c r="B10" s="67" t="s">
        <v>30</v>
      </c>
      <c r="C10" s="48" t="s">
        <v>31</v>
      </c>
      <c r="D10" s="33">
        <v>68114581</v>
      </c>
      <c r="E10" s="33">
        <v>41009789.341953844</v>
      </c>
      <c r="F10" s="33">
        <v>14124910.743278323</v>
      </c>
      <c r="G10" s="33">
        <v>2049650.1963516942</v>
      </c>
      <c r="H10" s="33">
        <v>2214569.516492844</v>
      </c>
      <c r="I10" s="33">
        <v>9900.558853086544</v>
      </c>
      <c r="J10" s="33">
        <v>8705760.64307022</v>
      </c>
      <c r="K10" s="33">
        <v>41009789.341953844</v>
      </c>
      <c r="L10" s="33">
        <v>11453471.324431902</v>
      </c>
      <c r="M10" s="33">
        <v>2671439.4188464205</v>
      </c>
      <c r="N10" s="33">
        <v>523479.7979701142</v>
      </c>
      <c r="O10" s="33">
        <v>1102253.3934594346</v>
      </c>
      <c r="P10" s="33">
        <v>423917.0049221453</v>
      </c>
      <c r="Q10" s="33">
        <v>1762854.1883661489</v>
      </c>
      <c r="R10" s="33">
        <v>451715.3281266951</v>
      </c>
      <c r="S10" s="33">
        <v>9900.558853086544</v>
      </c>
      <c r="T10" s="33">
        <v>8705760.64307022</v>
      </c>
      <c r="U10" s="33"/>
      <c r="V10" s="33"/>
      <c r="W10" s="33"/>
      <c r="X10" s="33"/>
      <c r="Y10" s="33"/>
      <c r="Z10" s="33"/>
      <c r="AA10" s="33"/>
      <c r="AB10"/>
      <c r="AC10"/>
      <c r="AD10"/>
      <c r="AE10"/>
      <c r="AF10"/>
      <c r="AG10"/>
      <c r="AH10"/>
      <c r="AI10"/>
      <c r="AJ10"/>
      <c r="AK10"/>
      <c r="AL10"/>
      <c r="AM10"/>
      <c r="AN10"/>
    </row>
    <row r="11" spans="1:40" s="63" customFormat="1" ht="11.25">
      <c r="A11" s="48">
        <v>3</v>
      </c>
      <c r="B11" s="63" t="s">
        <v>58</v>
      </c>
      <c r="C11" s="48" t="s">
        <v>59</v>
      </c>
      <c r="D11" s="33">
        <v>76378204.97238001</v>
      </c>
      <c r="E11" s="33">
        <v>48952118.2391222</v>
      </c>
      <c r="F11" s="33">
        <v>20800081.831293005</v>
      </c>
      <c r="G11" s="33">
        <v>3016809.351973758</v>
      </c>
      <c r="H11" s="33">
        <v>3231672.3984407876</v>
      </c>
      <c r="I11" s="33">
        <v>-14462.561202036013</v>
      </c>
      <c r="J11" s="33">
        <v>391985.71275223757</v>
      </c>
      <c r="K11" s="33">
        <v>48952118.2391222</v>
      </c>
      <c r="L11" s="33">
        <v>16766445.347101416</v>
      </c>
      <c r="M11" s="33">
        <v>4033636.4841915914</v>
      </c>
      <c r="N11" s="33">
        <v>704072.2370301299</v>
      </c>
      <c r="O11" s="33">
        <v>1513568.2513072276</v>
      </c>
      <c r="P11" s="33">
        <v>799168.8636364003</v>
      </c>
      <c r="Q11" s="33">
        <v>2868193.215813867</v>
      </c>
      <c r="R11" s="33">
        <v>363479.182626921</v>
      </c>
      <c r="S11" s="33">
        <v>-14462.561202036013</v>
      </c>
      <c r="T11" s="33">
        <v>391985.71275223757</v>
      </c>
      <c r="U11" s="33"/>
      <c r="V11" s="33"/>
      <c r="W11" s="33"/>
      <c r="X11" s="33"/>
      <c r="Y11" s="33"/>
      <c r="Z11" s="33"/>
      <c r="AA11" s="33"/>
      <c r="AB11"/>
      <c r="AC11"/>
      <c r="AD11"/>
      <c r="AE11"/>
      <c r="AF11"/>
      <c r="AG11"/>
      <c r="AH11"/>
      <c r="AI11"/>
      <c r="AJ11"/>
      <c r="AK11"/>
      <c r="AL11"/>
      <c r="AM11"/>
      <c r="AN11"/>
    </row>
    <row r="12" spans="1:40" s="63" customFormat="1" ht="11.25">
      <c r="A12" s="48"/>
      <c r="C12" s="48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/>
      <c r="AC12"/>
      <c r="AD12"/>
      <c r="AE12"/>
      <c r="AF12"/>
      <c r="AG12"/>
      <c r="AH12"/>
      <c r="AI12"/>
      <c r="AJ12"/>
      <c r="AK12"/>
      <c r="AL12"/>
      <c r="AM12"/>
      <c r="AN12"/>
    </row>
    <row r="13" spans="1:40" s="63" customFormat="1" ht="11.25">
      <c r="A13" s="48">
        <v>4</v>
      </c>
      <c r="B13" s="63" t="s">
        <v>60</v>
      </c>
      <c r="C13" s="68" t="s">
        <v>61</v>
      </c>
      <c r="D13" s="33">
        <f aca="true" t="shared" si="0" ref="D13:T13">(D9+D10+D11)</f>
        <v>654319301.8774301</v>
      </c>
      <c r="E13" s="33">
        <f t="shared" si="0"/>
        <v>418285223.2773884</v>
      </c>
      <c r="F13" s="33">
        <f t="shared" si="0"/>
        <v>175426921.0312617</v>
      </c>
      <c r="G13" s="33">
        <f t="shared" si="0"/>
        <v>40794736.98524421</v>
      </c>
      <c r="H13" s="33">
        <f t="shared" si="0"/>
        <v>9506290.329978714</v>
      </c>
      <c r="I13" s="33">
        <f t="shared" si="0"/>
        <v>109476.2242471821</v>
      </c>
      <c r="J13" s="33">
        <f t="shared" si="0"/>
        <v>10196654.029309811</v>
      </c>
      <c r="K13" s="33">
        <f t="shared" si="0"/>
        <v>418285223.2773884</v>
      </c>
      <c r="L13" s="33">
        <f t="shared" si="0"/>
        <v>143098002.3689658</v>
      </c>
      <c r="M13" s="33">
        <f t="shared" si="0"/>
        <v>32328918.662295915</v>
      </c>
      <c r="N13" s="33">
        <f t="shared" si="0"/>
        <v>8882741.374987677</v>
      </c>
      <c r="O13" s="33">
        <f t="shared" si="0"/>
        <v>15145272.98889668</v>
      </c>
      <c r="P13" s="33">
        <f t="shared" si="0"/>
        <v>16766722.621359847</v>
      </c>
      <c r="Q13" s="33">
        <f t="shared" si="0"/>
        <v>7940562.289786142</v>
      </c>
      <c r="R13" s="33">
        <f t="shared" si="0"/>
        <v>1565728.040192572</v>
      </c>
      <c r="S13" s="33">
        <f t="shared" si="0"/>
        <v>109476.2242471821</v>
      </c>
      <c r="T13" s="33">
        <f t="shared" si="0"/>
        <v>10196654.029309811</v>
      </c>
      <c r="U13" s="33"/>
      <c r="V13" s="33"/>
      <c r="W13" s="33"/>
      <c r="X13" s="33"/>
      <c r="Y13" s="33"/>
      <c r="Z13" s="33"/>
      <c r="AA13" s="33"/>
      <c r="AB13"/>
      <c r="AC13"/>
      <c r="AD13"/>
      <c r="AE13"/>
      <c r="AF13"/>
      <c r="AG13"/>
      <c r="AH13"/>
      <c r="AI13"/>
      <c r="AJ13"/>
      <c r="AK13"/>
      <c r="AL13"/>
      <c r="AM13"/>
      <c r="AN13"/>
    </row>
    <row r="14" spans="1:40" s="63" customFormat="1" ht="11.25">
      <c r="A14" s="48"/>
      <c r="C14" s="68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/>
      <c r="AC14"/>
      <c r="AD14"/>
      <c r="AE14"/>
      <c r="AF14"/>
      <c r="AG14"/>
      <c r="AH14"/>
      <c r="AI14"/>
      <c r="AJ14"/>
      <c r="AK14"/>
      <c r="AL14"/>
      <c r="AM14"/>
      <c r="AN14"/>
    </row>
    <row r="15" spans="1:40" s="63" customFormat="1" ht="11.25">
      <c r="A15" s="48">
        <v>5</v>
      </c>
      <c r="B15" s="69" t="s">
        <v>62</v>
      </c>
      <c r="C15" s="48" t="s">
        <v>63</v>
      </c>
      <c r="D15" s="33">
        <v>97063206.815776</v>
      </c>
      <c r="E15" s="33">
        <v>65317765.029097624</v>
      </c>
      <c r="F15" s="33">
        <v>21740541.89429289</v>
      </c>
      <c r="G15" s="33">
        <v>3220350.778048951</v>
      </c>
      <c r="H15" s="33">
        <v>3843989.654914509</v>
      </c>
      <c r="I15" s="33">
        <v>16925.75440748396</v>
      </c>
      <c r="J15" s="33">
        <v>2923633.7050145604</v>
      </c>
      <c r="K15" s="33">
        <v>65317765.029097624</v>
      </c>
      <c r="L15" s="33">
        <v>17649701.411983844</v>
      </c>
      <c r="M15" s="33">
        <v>4090840.4823090457</v>
      </c>
      <c r="N15" s="33">
        <v>814127.1933670933</v>
      </c>
      <c r="O15" s="33">
        <v>1695056.7330471582</v>
      </c>
      <c r="P15" s="33">
        <v>711166.8516346992</v>
      </c>
      <c r="Q15" s="33">
        <v>3064189.039003123</v>
      </c>
      <c r="R15" s="33">
        <v>779800.6159113856</v>
      </c>
      <c r="S15" s="33">
        <v>16925.75440748396</v>
      </c>
      <c r="T15" s="33">
        <v>2923633.7050145604</v>
      </c>
      <c r="U15" s="33"/>
      <c r="V15" s="33"/>
      <c r="W15" s="33"/>
      <c r="X15" s="33"/>
      <c r="Y15" s="33"/>
      <c r="Z15" s="33"/>
      <c r="AA15" s="33"/>
      <c r="AB15"/>
      <c r="AC15"/>
      <c r="AD15"/>
      <c r="AE15"/>
      <c r="AF15"/>
      <c r="AG15"/>
      <c r="AH15"/>
      <c r="AI15"/>
      <c r="AJ15"/>
      <c r="AK15"/>
      <c r="AL15"/>
      <c r="AM15"/>
      <c r="AN15"/>
    </row>
    <row r="16" spans="1:40" s="63" customFormat="1" ht="11.25">
      <c r="A16" s="48"/>
      <c r="C16" s="48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/>
      <c r="AC16"/>
      <c r="AD16"/>
      <c r="AE16"/>
      <c r="AF16"/>
      <c r="AG16"/>
      <c r="AH16"/>
      <c r="AI16"/>
      <c r="AJ16"/>
      <c r="AK16"/>
      <c r="AL16"/>
      <c r="AM16"/>
      <c r="AN16"/>
    </row>
    <row r="17" spans="1:40" s="63" customFormat="1" ht="11.25">
      <c r="A17" s="48">
        <v>6</v>
      </c>
      <c r="B17" s="63" t="s">
        <v>64</v>
      </c>
      <c r="C17" s="48" t="s">
        <v>65</v>
      </c>
      <c r="D17" s="33">
        <f aca="true" t="shared" si="1" ref="D17:T17">(D13+D15)</f>
        <v>751382508.6932061</v>
      </c>
      <c r="E17" s="33">
        <f t="shared" si="1"/>
        <v>483602988.306486</v>
      </c>
      <c r="F17" s="33">
        <f t="shared" si="1"/>
        <v>197167462.9255546</v>
      </c>
      <c r="G17" s="33">
        <f t="shared" si="1"/>
        <v>44015087.76329316</v>
      </c>
      <c r="H17" s="33">
        <f t="shared" si="1"/>
        <v>13350279.984893223</v>
      </c>
      <c r="I17" s="33">
        <f t="shared" si="1"/>
        <v>126401.97865466605</v>
      </c>
      <c r="J17" s="33">
        <f t="shared" si="1"/>
        <v>13120287.734324371</v>
      </c>
      <c r="K17" s="33">
        <f t="shared" si="1"/>
        <v>483602988.306486</v>
      </c>
      <c r="L17" s="33">
        <f t="shared" si="1"/>
        <v>160747703.78094965</v>
      </c>
      <c r="M17" s="33">
        <f t="shared" si="1"/>
        <v>36419759.14460496</v>
      </c>
      <c r="N17" s="33">
        <f t="shared" si="1"/>
        <v>9696868.56835477</v>
      </c>
      <c r="O17" s="33">
        <f t="shared" si="1"/>
        <v>16840329.721943837</v>
      </c>
      <c r="P17" s="33">
        <f t="shared" si="1"/>
        <v>17477889.472994547</v>
      </c>
      <c r="Q17" s="33">
        <f t="shared" si="1"/>
        <v>11004751.328789266</v>
      </c>
      <c r="R17" s="33">
        <f t="shared" si="1"/>
        <v>2345528.6561039574</v>
      </c>
      <c r="S17" s="33">
        <f t="shared" si="1"/>
        <v>126401.97865466605</v>
      </c>
      <c r="T17" s="33">
        <f t="shared" si="1"/>
        <v>13120287.734324371</v>
      </c>
      <c r="U17" s="33"/>
      <c r="V17" s="33"/>
      <c r="W17" s="33"/>
      <c r="X17" s="33"/>
      <c r="Y17" s="33"/>
      <c r="Z17" s="33"/>
      <c r="AA17" s="33"/>
      <c r="AB17"/>
      <c r="AC17"/>
      <c r="AD17"/>
      <c r="AE17"/>
      <c r="AF17"/>
      <c r="AG17"/>
      <c r="AH17"/>
      <c r="AI17"/>
      <c r="AJ17"/>
      <c r="AK17"/>
      <c r="AL17"/>
      <c r="AM17"/>
      <c r="AN17"/>
    </row>
    <row r="18" spans="1:40" s="63" customFormat="1" ht="11.25">
      <c r="A18" s="48">
        <v>7</v>
      </c>
      <c r="B18" s="63" t="s">
        <v>66</v>
      </c>
      <c r="C18" s="48" t="s">
        <v>67</v>
      </c>
      <c r="D18" s="33">
        <v>751382509</v>
      </c>
      <c r="E18" s="33">
        <v>478890275.47135305</v>
      </c>
      <c r="F18" s="33">
        <v>204766254.09841335</v>
      </c>
      <c r="G18" s="33">
        <v>42940264.166129515</v>
      </c>
      <c r="H18" s="33">
        <v>16609529.42164576</v>
      </c>
      <c r="I18" s="33">
        <v>38865.842458386316</v>
      </c>
      <c r="J18" s="33">
        <v>8137320</v>
      </c>
      <c r="K18" s="33">
        <v>478890275.47135305</v>
      </c>
      <c r="L18" s="33">
        <v>166580930.83915782</v>
      </c>
      <c r="M18" s="33">
        <v>38185323.259255536</v>
      </c>
      <c r="N18" s="33">
        <v>9398050.178660499</v>
      </c>
      <c r="O18" s="33">
        <v>16805001.52350788</v>
      </c>
      <c r="P18" s="33">
        <v>16737212.463961141</v>
      </c>
      <c r="Q18" s="33">
        <v>14605797.14162949</v>
      </c>
      <c r="R18" s="33">
        <v>2003732.2800162716</v>
      </c>
      <c r="S18" s="33">
        <v>38865.842458386316</v>
      </c>
      <c r="T18" s="33">
        <v>8137320</v>
      </c>
      <c r="U18" s="33"/>
      <c r="V18" s="33"/>
      <c r="W18" s="33"/>
      <c r="X18" s="33"/>
      <c r="Y18" s="33"/>
      <c r="Z18" s="33"/>
      <c r="AA18" s="33"/>
      <c r="AB18"/>
      <c r="AC18"/>
      <c r="AD18"/>
      <c r="AE18"/>
      <c r="AF18"/>
      <c r="AG18"/>
      <c r="AH18"/>
      <c r="AI18"/>
      <c r="AJ18"/>
      <c r="AK18"/>
      <c r="AL18"/>
      <c r="AM18"/>
      <c r="AN18"/>
    </row>
    <row r="19" spans="1:40" s="63" customFormat="1" ht="11.25">
      <c r="A19" s="48"/>
      <c r="C19" s="48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/>
      <c r="AC19"/>
      <c r="AD19"/>
      <c r="AE19"/>
      <c r="AF19"/>
      <c r="AG19"/>
      <c r="AH19"/>
      <c r="AI19"/>
      <c r="AJ19"/>
      <c r="AK19"/>
      <c r="AL19"/>
      <c r="AM19"/>
      <c r="AN19"/>
    </row>
    <row r="20" spans="1:40" s="63" customFormat="1" ht="11.25">
      <c r="A20" s="48">
        <v>8</v>
      </c>
      <c r="B20" s="63" t="s">
        <v>68</v>
      </c>
      <c r="C20" s="48" t="s">
        <v>69</v>
      </c>
      <c r="D20" s="33">
        <f aca="true" t="shared" si="2" ref="D20:T20">(D17-D18)</f>
        <v>-0.3067939281463623</v>
      </c>
      <c r="E20" s="33">
        <f t="shared" si="2"/>
        <v>4712712.8351329565</v>
      </c>
      <c r="F20" s="33">
        <f t="shared" si="2"/>
        <v>-7598791.172858745</v>
      </c>
      <c r="G20" s="33">
        <f t="shared" si="2"/>
        <v>1074823.5971636474</v>
      </c>
      <c r="H20" s="33">
        <f t="shared" si="2"/>
        <v>-3259249.4367525373</v>
      </c>
      <c r="I20" s="33">
        <f t="shared" si="2"/>
        <v>87536.13619627972</v>
      </c>
      <c r="J20" s="33">
        <f t="shared" si="2"/>
        <v>4982967.734324371</v>
      </c>
      <c r="K20" s="33">
        <f t="shared" si="2"/>
        <v>4712712.8351329565</v>
      </c>
      <c r="L20" s="33">
        <f t="shared" si="2"/>
        <v>-5833227.058208168</v>
      </c>
      <c r="M20" s="33">
        <f t="shared" si="2"/>
        <v>-1765564.1146505773</v>
      </c>
      <c r="N20" s="33">
        <f t="shared" si="2"/>
        <v>298818.3896942716</v>
      </c>
      <c r="O20" s="33">
        <f t="shared" si="2"/>
        <v>35328.198435958475</v>
      </c>
      <c r="P20" s="33">
        <f t="shared" si="2"/>
        <v>740677.0090334062</v>
      </c>
      <c r="Q20" s="33">
        <f t="shared" si="2"/>
        <v>-3601045.8128402233</v>
      </c>
      <c r="R20" s="33">
        <f t="shared" si="2"/>
        <v>341796.3760876858</v>
      </c>
      <c r="S20" s="33">
        <f t="shared" si="2"/>
        <v>87536.13619627972</v>
      </c>
      <c r="T20" s="33">
        <f t="shared" si="2"/>
        <v>4982967.734324371</v>
      </c>
      <c r="U20" s="33"/>
      <c r="V20" s="33"/>
      <c r="W20" s="33"/>
      <c r="X20" s="33"/>
      <c r="Y20" s="33"/>
      <c r="Z20" s="33"/>
      <c r="AA20" s="33"/>
      <c r="AB20"/>
      <c r="AC20"/>
      <c r="AD20"/>
      <c r="AE20"/>
      <c r="AF20"/>
      <c r="AG20"/>
      <c r="AH20"/>
      <c r="AI20"/>
      <c r="AJ20"/>
      <c r="AK20"/>
      <c r="AL20"/>
      <c r="AM20"/>
      <c r="AN20"/>
    </row>
    <row r="21" spans="1:40" s="63" customFormat="1" ht="11.25">
      <c r="A21" s="48"/>
      <c r="C21" s="48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/>
      <c r="AC21"/>
      <c r="AD21"/>
      <c r="AE21"/>
      <c r="AF21"/>
      <c r="AG21"/>
      <c r="AH21"/>
      <c r="AI21"/>
      <c r="AJ21"/>
      <c r="AK21"/>
      <c r="AL21"/>
      <c r="AM21"/>
      <c r="AN21"/>
    </row>
    <row r="22" spans="1:40" s="63" customFormat="1" ht="11.25">
      <c r="A22" s="48">
        <v>9</v>
      </c>
      <c r="B22" s="63" t="s">
        <v>70</v>
      </c>
      <c r="C22" s="48" t="s">
        <v>71</v>
      </c>
      <c r="D22" s="33">
        <v>-0.4968547411262989</v>
      </c>
      <c r="E22" s="33">
        <v>7632261.91895734</v>
      </c>
      <c r="F22" s="33">
        <v>-12306280.167627068</v>
      </c>
      <c r="G22" s="33">
        <v>1740682.1712270062</v>
      </c>
      <c r="H22" s="33">
        <v>-5278370.702976939</v>
      </c>
      <c r="I22" s="33">
        <v>141765.20874407794</v>
      </c>
      <c r="J22" s="33">
        <v>8069941.074821189</v>
      </c>
      <c r="K22" s="33">
        <v>7632261.91895734</v>
      </c>
      <c r="L22" s="33">
        <v>-9446940.286514869</v>
      </c>
      <c r="M22" s="33">
        <v>-2859339.8811122035</v>
      </c>
      <c r="N22" s="33">
        <v>483937.87105922116</v>
      </c>
      <c r="O22" s="33">
        <v>57214.19340003887</v>
      </c>
      <c r="P22" s="33">
        <v>1199530.1067677469</v>
      </c>
      <c r="Q22" s="33">
        <v>-5831911.637150585</v>
      </c>
      <c r="R22" s="33">
        <v>553540.9341736458</v>
      </c>
      <c r="S22" s="33">
        <v>141765.20874407794</v>
      </c>
      <c r="T22" s="33">
        <v>8069941.074821189</v>
      </c>
      <c r="U22" s="33"/>
      <c r="V22" s="33"/>
      <c r="W22" s="33"/>
      <c r="X22" s="33"/>
      <c r="Y22" s="33"/>
      <c r="Z22" s="33"/>
      <c r="AA22" s="33"/>
      <c r="AB22"/>
      <c r="AC22"/>
      <c r="AD22"/>
      <c r="AE22"/>
      <c r="AF22"/>
      <c r="AG22"/>
      <c r="AH22"/>
      <c r="AI22"/>
      <c r="AJ22"/>
      <c r="AK22"/>
      <c r="AL22"/>
      <c r="AM22"/>
      <c r="AN22"/>
    </row>
    <row r="23" spans="1:40" s="63" customFormat="1" ht="11.25">
      <c r="A23" s="48"/>
      <c r="C23" s="48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/>
      <c r="AC23"/>
      <c r="AD23"/>
      <c r="AE23"/>
      <c r="AF23"/>
      <c r="AG23"/>
      <c r="AH23"/>
      <c r="AI23"/>
      <c r="AJ23"/>
      <c r="AK23"/>
      <c r="AL23"/>
      <c r="AM23"/>
      <c r="AN23"/>
    </row>
    <row r="24" spans="1:40" s="63" customFormat="1" ht="11.25">
      <c r="A24" s="48">
        <v>10</v>
      </c>
      <c r="B24" s="70" t="s">
        <v>72</v>
      </c>
      <c r="C24" s="49" t="s">
        <v>73</v>
      </c>
      <c r="D24" s="33">
        <v>739370360</v>
      </c>
      <c r="E24" s="33">
        <v>476151154.2163738</v>
      </c>
      <c r="F24" s="33">
        <v>203901876.61396533</v>
      </c>
      <c r="G24" s="33">
        <v>42851688.32243781</v>
      </c>
      <c r="H24" s="33">
        <v>16426932.292376712</v>
      </c>
      <c r="I24" s="33">
        <v>38708.554846440005</v>
      </c>
      <c r="J24" s="33">
        <v>0</v>
      </c>
      <c r="K24" s="33">
        <v>476151154.2163738</v>
      </c>
      <c r="L24" s="33">
        <v>165870245.43233865</v>
      </c>
      <c r="M24" s="33">
        <v>38031631.18162667</v>
      </c>
      <c r="N24" s="33">
        <v>9376241.45284845</v>
      </c>
      <c r="O24" s="33">
        <v>16752571.024824027</v>
      </c>
      <c r="P24" s="33">
        <v>16722875.844765335</v>
      </c>
      <c r="Q24" s="33">
        <v>14445149.608925408</v>
      </c>
      <c r="R24" s="33">
        <v>1981782.6834513033</v>
      </c>
      <c r="S24" s="33">
        <v>38708.554846440005</v>
      </c>
      <c r="T24" s="33">
        <v>0</v>
      </c>
      <c r="U24" s="33"/>
      <c r="V24" s="33"/>
      <c r="W24" s="33"/>
      <c r="X24" s="33"/>
      <c r="Y24" s="33"/>
      <c r="Z24" s="33"/>
      <c r="AA24" s="33"/>
      <c r="AB24"/>
      <c r="AC24"/>
      <c r="AD24"/>
      <c r="AE24"/>
      <c r="AF24"/>
      <c r="AG24"/>
      <c r="AH24"/>
      <c r="AI24"/>
      <c r="AJ24"/>
      <c r="AK24"/>
      <c r="AL24"/>
      <c r="AM24"/>
      <c r="AN24"/>
    </row>
    <row r="25" spans="1:40" s="63" customFormat="1" ht="11.25">
      <c r="A25" s="48">
        <v>11</v>
      </c>
      <c r="B25" s="71" t="s">
        <v>74</v>
      </c>
      <c r="C25" s="72" t="s">
        <v>75</v>
      </c>
      <c r="D25" s="33">
        <v>8137320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8137320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8137320</v>
      </c>
      <c r="U25" s="33"/>
      <c r="V25" s="33"/>
      <c r="W25" s="33"/>
      <c r="X25" s="33"/>
      <c r="Y25" s="33"/>
      <c r="Z25" s="33"/>
      <c r="AA25" s="33"/>
      <c r="AB25"/>
      <c r="AC25"/>
      <c r="AD25"/>
      <c r="AE25"/>
      <c r="AF25"/>
      <c r="AG25"/>
      <c r="AH25"/>
      <c r="AI25"/>
      <c r="AJ25"/>
      <c r="AK25"/>
      <c r="AL25"/>
      <c r="AM25"/>
      <c r="AN25"/>
    </row>
    <row r="26" spans="1:40" s="63" customFormat="1" ht="11.25">
      <c r="A26" s="48">
        <v>12</v>
      </c>
      <c r="B26" s="70" t="s">
        <v>72</v>
      </c>
      <c r="C26" s="49" t="s">
        <v>76</v>
      </c>
      <c r="D26" s="33">
        <f aca="true" t="shared" si="3" ref="D26:T26">(D24+D25)</f>
        <v>747507680</v>
      </c>
      <c r="E26" s="33">
        <f t="shared" si="3"/>
        <v>476151154.2163738</v>
      </c>
      <c r="F26" s="33">
        <f t="shared" si="3"/>
        <v>203901876.61396533</v>
      </c>
      <c r="G26" s="33">
        <f t="shared" si="3"/>
        <v>42851688.32243781</v>
      </c>
      <c r="H26" s="33">
        <f t="shared" si="3"/>
        <v>16426932.292376712</v>
      </c>
      <c r="I26" s="33">
        <f t="shared" si="3"/>
        <v>38708.554846440005</v>
      </c>
      <c r="J26" s="33">
        <f t="shared" si="3"/>
        <v>8137320</v>
      </c>
      <c r="K26" s="33">
        <f t="shared" si="3"/>
        <v>476151154.2163738</v>
      </c>
      <c r="L26" s="33">
        <f t="shared" si="3"/>
        <v>165870245.43233865</v>
      </c>
      <c r="M26" s="33">
        <f t="shared" si="3"/>
        <v>38031631.18162667</v>
      </c>
      <c r="N26" s="33">
        <f t="shared" si="3"/>
        <v>9376241.45284845</v>
      </c>
      <c r="O26" s="33">
        <f t="shared" si="3"/>
        <v>16752571.024824027</v>
      </c>
      <c r="P26" s="33">
        <f t="shared" si="3"/>
        <v>16722875.844765335</v>
      </c>
      <c r="Q26" s="33">
        <f t="shared" si="3"/>
        <v>14445149.608925408</v>
      </c>
      <c r="R26" s="33">
        <f t="shared" si="3"/>
        <v>1981782.6834513033</v>
      </c>
      <c r="S26" s="33">
        <f t="shared" si="3"/>
        <v>38708.554846440005</v>
      </c>
      <c r="T26" s="33">
        <f t="shared" si="3"/>
        <v>8137320</v>
      </c>
      <c r="U26" s="33"/>
      <c r="V26" s="33"/>
      <c r="W26" s="33"/>
      <c r="X26" s="33"/>
      <c r="Y26" s="33"/>
      <c r="Z26" s="33"/>
      <c r="AA26" s="33"/>
      <c r="AB26"/>
      <c r="AC26"/>
      <c r="AD26"/>
      <c r="AE26"/>
      <c r="AF26"/>
      <c r="AG26"/>
      <c r="AH26"/>
      <c r="AI26"/>
      <c r="AJ26"/>
      <c r="AK26"/>
      <c r="AL26"/>
      <c r="AM26"/>
      <c r="AN26"/>
    </row>
    <row r="27" spans="1:40" s="63" customFormat="1" ht="11.25">
      <c r="A27" s="48"/>
      <c r="B27" s="70"/>
      <c r="C27" s="49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/>
      <c r="AC27"/>
      <c r="AD27"/>
      <c r="AE27"/>
      <c r="AF27"/>
      <c r="AG27"/>
      <c r="AH27"/>
      <c r="AI27"/>
      <c r="AJ27"/>
      <c r="AK27"/>
      <c r="AL27"/>
      <c r="AM27"/>
      <c r="AN27"/>
    </row>
    <row r="28" spans="1:40" s="63" customFormat="1" ht="11.25">
      <c r="A28" s="48">
        <v>13</v>
      </c>
      <c r="B28" s="70" t="s">
        <v>77</v>
      </c>
      <c r="C28" s="49" t="s">
        <v>78</v>
      </c>
      <c r="D28" s="33">
        <f aca="true" t="shared" si="4" ref="D28:T28">(D22+D26)</f>
        <v>747507679.5031452</v>
      </c>
      <c r="E28" s="33">
        <f t="shared" si="4"/>
        <v>483783416.13533115</v>
      </c>
      <c r="F28" s="33">
        <f t="shared" si="4"/>
        <v>191595596.44633827</v>
      </c>
      <c r="G28" s="33">
        <f t="shared" si="4"/>
        <v>44592370.493664816</v>
      </c>
      <c r="H28" s="33">
        <f t="shared" si="4"/>
        <v>11148561.589399774</v>
      </c>
      <c r="I28" s="33">
        <f t="shared" si="4"/>
        <v>180473.76359051795</v>
      </c>
      <c r="J28" s="33">
        <f t="shared" si="4"/>
        <v>16207261.074821189</v>
      </c>
      <c r="K28" s="33">
        <f t="shared" si="4"/>
        <v>483783416.13533115</v>
      </c>
      <c r="L28" s="33">
        <f t="shared" si="4"/>
        <v>156423305.14582378</v>
      </c>
      <c r="M28" s="33">
        <f t="shared" si="4"/>
        <v>35172291.30051447</v>
      </c>
      <c r="N28" s="33">
        <f t="shared" si="4"/>
        <v>9860179.32390767</v>
      </c>
      <c r="O28" s="33">
        <f t="shared" si="4"/>
        <v>16809785.218224067</v>
      </c>
      <c r="P28" s="33">
        <f t="shared" si="4"/>
        <v>17922405.951533083</v>
      </c>
      <c r="Q28" s="33">
        <f t="shared" si="4"/>
        <v>8613237.971774824</v>
      </c>
      <c r="R28" s="33">
        <f t="shared" si="4"/>
        <v>2535323.617624949</v>
      </c>
      <c r="S28" s="33">
        <f t="shared" si="4"/>
        <v>180473.76359051795</v>
      </c>
      <c r="T28" s="33">
        <f t="shared" si="4"/>
        <v>16207261.074821189</v>
      </c>
      <c r="U28" s="33"/>
      <c r="V28" s="33"/>
      <c r="W28" s="33"/>
      <c r="X28" s="33"/>
      <c r="Y28" s="33"/>
      <c r="Z28" s="33"/>
      <c r="AA28" s="33"/>
      <c r="AB28"/>
      <c r="AC28"/>
      <c r="AD28"/>
      <c r="AE28"/>
      <c r="AF28"/>
      <c r="AG28"/>
      <c r="AH28"/>
      <c r="AI28"/>
      <c r="AJ28"/>
      <c r="AK28"/>
      <c r="AL28"/>
      <c r="AM28"/>
      <c r="AN28"/>
    </row>
    <row r="29" spans="1:40" s="63" customFormat="1" ht="11.25">
      <c r="A29" s="48"/>
      <c r="C29" s="48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/>
      <c r="AC29"/>
      <c r="AD29"/>
      <c r="AE29"/>
      <c r="AF29"/>
      <c r="AG29"/>
      <c r="AH29"/>
      <c r="AI29"/>
      <c r="AJ29"/>
      <c r="AK29"/>
      <c r="AL29"/>
      <c r="AM29"/>
      <c r="AN29"/>
    </row>
    <row r="30" spans="1:40" s="74" customFormat="1" ht="11.25">
      <c r="A30" s="73">
        <v>14</v>
      </c>
      <c r="B30" s="74" t="s">
        <v>79</v>
      </c>
      <c r="C30" s="75" t="s">
        <v>80</v>
      </c>
      <c r="D30" s="45">
        <f aca="true" t="shared" si="5" ref="D30:T30">(D26/D28)</f>
        <v>1.0000000006646819</v>
      </c>
      <c r="E30" s="45">
        <f t="shared" si="5"/>
        <v>0.9842238041561508</v>
      </c>
      <c r="F30" s="45">
        <f t="shared" si="5"/>
        <v>1.0642304958771522</v>
      </c>
      <c r="G30" s="45">
        <f t="shared" si="5"/>
        <v>0.9609645741646701</v>
      </c>
      <c r="H30" s="45">
        <f t="shared" si="5"/>
        <v>1.4734575542010455</v>
      </c>
      <c r="I30" s="45">
        <f t="shared" si="5"/>
        <v>0.21448300338140533</v>
      </c>
      <c r="J30" s="45">
        <f t="shared" si="5"/>
        <v>0.5020786647684564</v>
      </c>
      <c r="K30" s="45">
        <f t="shared" si="5"/>
        <v>0.9842238041561508</v>
      </c>
      <c r="L30" s="45">
        <f t="shared" si="5"/>
        <v>1.0603934322811301</v>
      </c>
      <c r="M30" s="45">
        <f t="shared" si="5"/>
        <v>1.0812952405256118</v>
      </c>
      <c r="N30" s="45">
        <f t="shared" si="5"/>
        <v>0.950919972633172</v>
      </c>
      <c r="O30" s="45">
        <f t="shared" si="5"/>
        <v>0.9965963757027655</v>
      </c>
      <c r="P30" s="45">
        <f t="shared" si="5"/>
        <v>0.9330709219503457</v>
      </c>
      <c r="Q30" s="45">
        <f t="shared" si="5"/>
        <v>1.6770870207303552</v>
      </c>
      <c r="R30" s="45">
        <f t="shared" si="5"/>
        <v>0.7816685292853485</v>
      </c>
      <c r="S30" s="45">
        <f t="shared" si="5"/>
        <v>0.21448300338140533</v>
      </c>
      <c r="T30" s="45">
        <f t="shared" si="5"/>
        <v>0.5020786647684564</v>
      </c>
      <c r="U30" s="46"/>
      <c r="V30" s="46"/>
      <c r="W30" s="46"/>
      <c r="X30" s="46"/>
      <c r="Y30" s="46"/>
      <c r="Z30" s="46"/>
      <c r="AA30" s="46"/>
      <c r="AB30"/>
      <c r="AC30"/>
      <c r="AD30"/>
      <c r="AE30"/>
      <c r="AF30"/>
      <c r="AG30"/>
      <c r="AH30"/>
      <c r="AI30"/>
      <c r="AJ30"/>
      <c r="AK30"/>
      <c r="AL30"/>
      <c r="AM30"/>
      <c r="AN30"/>
    </row>
    <row r="31" spans="1:40" s="74" customFormat="1" ht="11.25">
      <c r="A31" s="73"/>
      <c r="C31" s="7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33"/>
      <c r="V31" s="33"/>
      <c r="W31" s="33"/>
      <c r="X31" s="33"/>
      <c r="Y31" s="33"/>
      <c r="Z31" s="33"/>
      <c r="AA31" s="33"/>
      <c r="AB31"/>
      <c r="AC31"/>
      <c r="AD31"/>
      <c r="AE31"/>
      <c r="AF31"/>
      <c r="AG31"/>
      <c r="AH31"/>
      <c r="AI31"/>
      <c r="AJ31"/>
      <c r="AK31"/>
      <c r="AL31"/>
      <c r="AM31"/>
      <c r="AN31"/>
    </row>
    <row r="32" spans="1:40" s="74" customFormat="1" ht="11.25">
      <c r="A32" s="73">
        <v>15</v>
      </c>
      <c r="B32" s="74" t="s">
        <v>81</v>
      </c>
      <c r="C32" s="75" t="s">
        <v>55</v>
      </c>
      <c r="D32" s="45">
        <f aca="true" t="shared" si="6" ref="D32:T32">(D30/$D30)</f>
        <v>1</v>
      </c>
      <c r="E32" s="45">
        <f t="shared" si="6"/>
        <v>0.9842238035019552</v>
      </c>
      <c r="F32" s="45">
        <f t="shared" si="6"/>
        <v>1.0642304951697776</v>
      </c>
      <c r="G32" s="45">
        <f t="shared" si="6"/>
        <v>0.9609645735259343</v>
      </c>
      <c r="H32" s="45">
        <f t="shared" si="6"/>
        <v>1.473457553221665</v>
      </c>
      <c r="I32" s="45">
        <f t="shared" si="6"/>
        <v>0.21448300323884237</v>
      </c>
      <c r="J32" s="45">
        <f t="shared" si="6"/>
        <v>0.5020786644347338</v>
      </c>
      <c r="K32" s="45">
        <f t="shared" si="6"/>
        <v>0.9842238035019552</v>
      </c>
      <c r="L32" s="45">
        <f t="shared" si="6"/>
        <v>1.060393431576306</v>
      </c>
      <c r="M32" s="45">
        <f t="shared" si="6"/>
        <v>1.0812952398068945</v>
      </c>
      <c r="N32" s="45">
        <f t="shared" si="6"/>
        <v>0.9509199720011127</v>
      </c>
      <c r="O32" s="45">
        <f t="shared" si="6"/>
        <v>0.9965963750403459</v>
      </c>
      <c r="P32" s="45">
        <f t="shared" si="6"/>
        <v>0.9330709213301503</v>
      </c>
      <c r="Q32" s="45">
        <f t="shared" si="6"/>
        <v>1.6770870196156258</v>
      </c>
      <c r="R32" s="45">
        <f t="shared" si="6"/>
        <v>0.7816685287657875</v>
      </c>
      <c r="S32" s="45">
        <f t="shared" si="6"/>
        <v>0.21448300323884237</v>
      </c>
      <c r="T32" s="45">
        <f t="shared" si="6"/>
        <v>0.5020786644347338</v>
      </c>
      <c r="U32" s="46"/>
      <c r="V32" s="46"/>
      <c r="W32" s="46"/>
      <c r="X32" s="46"/>
      <c r="Y32" s="46"/>
      <c r="Z32" s="46"/>
      <c r="AA32" s="46"/>
      <c r="AB32"/>
      <c r="AC32"/>
      <c r="AD32"/>
      <c r="AE32"/>
      <c r="AF32"/>
      <c r="AG32"/>
      <c r="AH32"/>
      <c r="AI32"/>
      <c r="AJ32"/>
      <c r="AK32"/>
      <c r="AL32"/>
      <c r="AM32"/>
      <c r="AN32"/>
    </row>
    <row r="33" spans="4:40" ht="11.25"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35"/>
      <c r="AI33" s="35"/>
      <c r="AJ33" s="35"/>
      <c r="AK33" s="35"/>
      <c r="AL33" s="35"/>
      <c r="AM33" s="35"/>
      <c r="AN33" s="35"/>
    </row>
    <row r="34" spans="5:28" ht="11.25"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</row>
    <row r="35" spans="5:28" ht="11.25"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5:28" ht="11.25"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5:27" ht="11.25"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</row>
    <row r="38" spans="5:27" ht="11.25"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</row>
    <row r="39" spans="5:27" ht="11.25"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</row>
    <row r="40" spans="5:27" ht="11.25"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</row>
    <row r="41" spans="5:27" ht="11.25"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</row>
  </sheetData>
  <printOptions horizontalCentered="1"/>
  <pageMargins left="0.5" right="0.5" top="2" bottom="1" header="1.5" footer="0.5"/>
  <pageSetup firstPageNumber="1" useFirstPageNumber="1" horizontalDpi="600" verticalDpi="600" orientation="landscape" scale="85" r:id="rId1"/>
  <headerFooter alignWithMargins="0">
    <oddHeader>&amp;CPuget Sound Energy
Allocated Gas Costs versus Gas Revenue
Includes Revenue Deficiency and Includes Gas Costs&amp;RDocket No. UG-04________
Exhibit No. _______ (CEP-3)
Page &amp;P+5 of &amp;N</oddHeader>
    <oddFooter>&amp;LIncludes Revenue Deficiency and Includes Gas Costs
Summary 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9"/>
  <dimension ref="A1:AO79"/>
  <sheetViews>
    <sheetView workbookViewId="0" topLeftCell="A4">
      <pane xSplit="5" ySplit="7" topLeftCell="S11" activePane="bottomRight" state="frozen"/>
      <selection pane="topLeft" activeCell="A4" sqref="A4"/>
      <selection pane="topRight" activeCell="E4" sqref="E4"/>
      <selection pane="bottomLeft" activeCell="A11" sqref="A11"/>
      <selection pane="bottomRight" activeCell="C14" sqref="C14"/>
    </sheetView>
  </sheetViews>
  <sheetFormatPr defaultColWidth="9.33203125" defaultRowHeight="11.25"/>
  <cols>
    <col min="1" max="1" width="3.16015625" style="11" bestFit="1" customWidth="1"/>
    <col min="2" max="2" width="23.66015625" style="84" bestFit="1" customWidth="1"/>
    <col min="3" max="3" width="13.66015625" style="80" bestFit="1" customWidth="1"/>
    <col min="4" max="4" width="8" style="80" bestFit="1" customWidth="1"/>
    <col min="5" max="5" width="5" style="80" bestFit="1" customWidth="1"/>
    <col min="6" max="6" width="12.66015625" style="80" bestFit="1" customWidth="1"/>
    <col min="7" max="7" width="13" style="81" hidden="1" customWidth="1"/>
    <col min="8" max="11" width="13" style="80" hidden="1" customWidth="1"/>
    <col min="12" max="12" width="13" style="35" hidden="1" customWidth="1"/>
    <col min="13" max="13" width="13.5" style="35" bestFit="1" customWidth="1"/>
    <col min="14" max="14" width="12.16015625" style="35" bestFit="1" customWidth="1"/>
    <col min="15" max="15" width="12.66015625" style="35" bestFit="1" customWidth="1"/>
    <col min="16" max="18" width="14" style="35" bestFit="1" customWidth="1"/>
    <col min="19" max="19" width="16.16015625" style="35" bestFit="1" customWidth="1"/>
    <col min="20" max="20" width="15.16015625" style="35" bestFit="1" customWidth="1"/>
    <col min="21" max="21" width="11.83203125" style="35" bestFit="1" customWidth="1"/>
    <col min="22" max="22" width="10.16015625" style="35" bestFit="1" customWidth="1"/>
    <col min="23" max="16384" width="9.33203125" style="35" customWidth="1"/>
  </cols>
  <sheetData>
    <row r="1" spans="1:13" ht="11.25">
      <c r="A1" s="11">
        <v>62</v>
      </c>
      <c r="B1" s="2" t="s">
        <v>0</v>
      </c>
      <c r="C1" s="3">
        <v>4</v>
      </c>
      <c r="D1" s="79"/>
      <c r="K1" s="80" t="s">
        <v>1</v>
      </c>
      <c r="L1" s="35" t="s">
        <v>83</v>
      </c>
      <c r="M1" s="35" t="s">
        <v>84</v>
      </c>
    </row>
    <row r="2" spans="1:13" ht="12" thickBot="1">
      <c r="A2" s="11">
        <v>3</v>
      </c>
      <c r="B2" s="7" t="s">
        <v>2</v>
      </c>
      <c r="C2" s="8">
        <v>1</v>
      </c>
      <c r="D2" s="79"/>
      <c r="K2" s="80" t="s">
        <v>85</v>
      </c>
      <c r="L2" s="80"/>
      <c r="M2" s="82" t="s">
        <v>86</v>
      </c>
    </row>
    <row r="4" spans="1:17" s="84" customFormat="1" ht="22.5">
      <c r="A4" s="80"/>
      <c r="B4" s="80" t="s">
        <v>87</v>
      </c>
      <c r="C4" s="80"/>
      <c r="D4" s="80"/>
      <c r="E4" s="12"/>
      <c r="F4" s="83"/>
      <c r="G4" s="81"/>
      <c r="H4" s="80"/>
      <c r="I4" s="80"/>
      <c r="J4" s="80"/>
      <c r="K4" s="80"/>
      <c r="Q4" s="85"/>
    </row>
    <row r="5" spans="2:11" s="80" customFormat="1" ht="11.25">
      <c r="B5" s="86" t="s">
        <v>88</v>
      </c>
      <c r="E5" s="16"/>
      <c r="F5" s="87"/>
      <c r="G5" s="88"/>
      <c r="H5" s="89"/>
      <c r="I5" s="89"/>
      <c r="J5" s="89"/>
      <c r="K5" s="89"/>
    </row>
    <row r="6" spans="1:13" s="84" customFormat="1" ht="12" thickBot="1">
      <c r="A6" s="80"/>
      <c r="B6" s="90"/>
      <c r="C6" s="80"/>
      <c r="D6" s="91"/>
      <c r="E6" s="91"/>
      <c r="F6" s="80"/>
      <c r="G6" s="81"/>
      <c r="H6" s="80"/>
      <c r="I6" s="80"/>
      <c r="J6" s="80"/>
      <c r="K6" s="80"/>
      <c r="L6" s="92"/>
      <c r="M6" s="93"/>
    </row>
    <row r="7" spans="1:22" s="95" customFormat="1" ht="11.25">
      <c r="A7" s="56"/>
      <c r="B7" s="21"/>
      <c r="C7" s="94"/>
      <c r="D7" s="94"/>
      <c r="E7" s="94"/>
      <c r="F7" s="22"/>
      <c r="G7" s="154" t="s">
        <v>248</v>
      </c>
      <c r="H7" s="154" t="s">
        <v>248</v>
      </c>
      <c r="I7" s="154" t="s">
        <v>248</v>
      </c>
      <c r="J7" s="154" t="s">
        <v>248</v>
      </c>
      <c r="K7" s="154" t="s">
        <v>248</v>
      </c>
      <c r="L7" s="154" t="s">
        <v>248</v>
      </c>
      <c r="M7" s="154" t="s">
        <v>8</v>
      </c>
      <c r="N7" s="154" t="s">
        <v>9</v>
      </c>
      <c r="O7" s="154" t="s">
        <v>9</v>
      </c>
      <c r="P7" s="154" t="s">
        <v>10</v>
      </c>
      <c r="Q7" s="154" t="s">
        <v>10</v>
      </c>
      <c r="R7" s="154" t="s">
        <v>10</v>
      </c>
      <c r="S7" s="23" t="s">
        <v>11</v>
      </c>
      <c r="T7" s="23" t="s">
        <v>11</v>
      </c>
      <c r="U7" s="154"/>
      <c r="V7" s="155"/>
    </row>
    <row r="8" spans="1:22" s="95" customFormat="1" ht="11.25">
      <c r="A8" s="59"/>
      <c r="B8" s="26"/>
      <c r="C8" s="96" t="s">
        <v>7</v>
      </c>
      <c r="D8" s="158"/>
      <c r="E8" s="96"/>
      <c r="F8" s="27" t="s">
        <v>137</v>
      </c>
      <c r="G8" s="28" t="s">
        <v>8</v>
      </c>
      <c r="H8" s="28" t="s">
        <v>9</v>
      </c>
      <c r="I8" s="28" t="s">
        <v>10</v>
      </c>
      <c r="J8" s="28" t="s">
        <v>11</v>
      </c>
      <c r="K8" s="28" t="s">
        <v>12</v>
      </c>
      <c r="L8" s="28" t="s">
        <v>6</v>
      </c>
      <c r="M8" s="28" t="s">
        <v>13</v>
      </c>
      <c r="N8" s="28" t="s">
        <v>14</v>
      </c>
      <c r="O8" s="28" t="s">
        <v>15</v>
      </c>
      <c r="P8" s="28" t="s">
        <v>16</v>
      </c>
      <c r="Q8" s="28" t="s">
        <v>17</v>
      </c>
      <c r="R8" s="28" t="s">
        <v>18</v>
      </c>
      <c r="S8" s="28" t="s">
        <v>19</v>
      </c>
      <c r="T8" s="28" t="s">
        <v>20</v>
      </c>
      <c r="U8" s="28" t="s">
        <v>12</v>
      </c>
      <c r="V8" s="156" t="s">
        <v>6</v>
      </c>
    </row>
    <row r="9" spans="1:22" s="95" customFormat="1" ht="12" thickBot="1">
      <c r="A9" s="29"/>
      <c r="B9" s="30" t="s">
        <v>82</v>
      </c>
      <c r="C9" s="98" t="s">
        <v>1</v>
      </c>
      <c r="D9" s="99" t="s">
        <v>249</v>
      </c>
      <c r="E9" s="30"/>
      <c r="F9" s="30" t="s">
        <v>21</v>
      </c>
      <c r="G9" s="31"/>
      <c r="H9" s="31"/>
      <c r="I9" s="31"/>
      <c r="J9" s="31"/>
      <c r="K9" s="31"/>
      <c r="L9" s="31"/>
      <c r="M9" s="31" t="s">
        <v>22</v>
      </c>
      <c r="N9" s="31" t="s">
        <v>23</v>
      </c>
      <c r="O9" s="31">
        <v>41</v>
      </c>
      <c r="P9" s="31">
        <v>85</v>
      </c>
      <c r="Q9" s="31">
        <v>86</v>
      </c>
      <c r="R9" s="31">
        <v>87</v>
      </c>
      <c r="S9" s="31">
        <v>57</v>
      </c>
      <c r="T9" s="31" t="s">
        <v>24</v>
      </c>
      <c r="U9" s="31">
        <v>50</v>
      </c>
      <c r="V9" s="157">
        <v>71</v>
      </c>
    </row>
    <row r="10" spans="1:22" s="84" customFormat="1" ht="11.25">
      <c r="A10" s="100"/>
      <c r="B10" s="101" t="s">
        <v>89</v>
      </c>
      <c r="C10" s="100"/>
      <c r="D10" s="100"/>
      <c r="E10" s="100"/>
      <c r="F10" s="102"/>
      <c r="G10" s="103"/>
      <c r="H10" s="102"/>
      <c r="I10" s="102"/>
      <c r="J10" s="102"/>
      <c r="K10" s="102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</row>
    <row r="11" spans="1:41" s="106" customFormat="1" ht="11.25">
      <c r="A11" s="96"/>
      <c r="B11" s="105" t="s">
        <v>90</v>
      </c>
      <c r="C11" s="96"/>
      <c r="D11" s="96"/>
      <c r="E11" s="96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 s="35"/>
    </row>
    <row r="12" spans="1:41" s="84" customFormat="1" ht="11.25">
      <c r="A12" s="100">
        <v>1</v>
      </c>
      <c r="B12" s="107" t="s">
        <v>91</v>
      </c>
      <c r="C12" s="100" t="s">
        <v>92</v>
      </c>
      <c r="D12" s="100" t="s">
        <v>93</v>
      </c>
      <c r="E12" s="100" t="s">
        <v>86</v>
      </c>
      <c r="F12" s="33">
        <v>81772283.3476939</v>
      </c>
      <c r="G12" s="33">
        <v>54405519.018191166</v>
      </c>
      <c r="H12" s="33">
        <v>22039706.003944423</v>
      </c>
      <c r="I12" s="33">
        <v>5188873.307324704</v>
      </c>
      <c r="J12" s="33">
        <v>134513.52822815388</v>
      </c>
      <c r="K12" s="33">
        <v>2964.8630357675484</v>
      </c>
      <c r="L12" s="33">
        <v>706.626969696052</v>
      </c>
      <c r="M12" s="33">
        <v>54405519.018191166</v>
      </c>
      <c r="N12" s="33">
        <v>19090551.86137968</v>
      </c>
      <c r="O12" s="33">
        <v>2949154.1425647433</v>
      </c>
      <c r="P12" s="33">
        <v>1077623.0008730248</v>
      </c>
      <c r="Q12" s="33">
        <v>2172220.1042927895</v>
      </c>
      <c r="R12" s="33">
        <v>1939030.2021588902</v>
      </c>
      <c r="S12" s="33">
        <v>113174.82278854867</v>
      </c>
      <c r="T12" s="33">
        <v>21338.705439605226</v>
      </c>
      <c r="U12" s="33">
        <v>2964.8630357675484</v>
      </c>
      <c r="V12" s="33">
        <v>706.626969696052</v>
      </c>
      <c r="W12" s="33"/>
      <c r="X12" s="33"/>
      <c r="Y12" s="33"/>
      <c r="Z12" s="33"/>
      <c r="AA12" s="33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 s="35"/>
    </row>
    <row r="13" spans="1:41" s="109" customFormat="1" ht="11.25">
      <c r="A13" s="96">
        <v>2</v>
      </c>
      <c r="B13" s="108" t="s">
        <v>94</v>
      </c>
      <c r="C13" s="100" t="s">
        <v>92</v>
      </c>
      <c r="D13" s="100" t="s">
        <v>93</v>
      </c>
      <c r="E13" s="96" t="s">
        <v>95</v>
      </c>
      <c r="F13" s="33">
        <v>520662839.11989856</v>
      </c>
      <c r="G13" s="33">
        <v>320194717.14933896</v>
      </c>
      <c r="H13" s="33">
        <v>157793768.6963321</v>
      </c>
      <c r="I13" s="33">
        <v>42401827.07237761</v>
      </c>
      <c r="J13" s="33">
        <v>240147.58146663947</v>
      </c>
      <c r="K13" s="33">
        <v>28914.804963946404</v>
      </c>
      <c r="L13" s="33">
        <v>3463.8154193203763</v>
      </c>
      <c r="M13" s="33">
        <v>320194717.14933896</v>
      </c>
      <c r="N13" s="33">
        <v>125795773.95146737</v>
      </c>
      <c r="O13" s="33">
        <v>31997994.74486473</v>
      </c>
      <c r="P13" s="33">
        <v>9075151.521932818</v>
      </c>
      <c r="Q13" s="33">
        <v>14147422.254711164</v>
      </c>
      <c r="R13" s="33">
        <v>19179253.295733623</v>
      </c>
      <c r="S13" s="33">
        <v>202022.28720250804</v>
      </c>
      <c r="T13" s="33">
        <v>38125.29426413143</v>
      </c>
      <c r="U13" s="33">
        <v>28914.804963946404</v>
      </c>
      <c r="V13" s="33">
        <v>3463.8154193203763</v>
      </c>
      <c r="W13" s="33"/>
      <c r="X13" s="33"/>
      <c r="Y13" s="33"/>
      <c r="Z13" s="33"/>
      <c r="AA13" s="3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 s="35"/>
    </row>
    <row r="14" spans="1:41" s="84" customFormat="1" ht="11.25">
      <c r="A14" s="100">
        <v>3</v>
      </c>
      <c r="B14" s="110" t="s">
        <v>96</v>
      </c>
      <c r="C14" s="100" t="s">
        <v>92</v>
      </c>
      <c r="D14" s="100" t="s">
        <v>93</v>
      </c>
      <c r="E14" s="100" t="s">
        <v>97</v>
      </c>
      <c r="F14" s="33">
        <v>602435122.4675925</v>
      </c>
      <c r="G14" s="33">
        <v>374600236.1675301</v>
      </c>
      <c r="H14" s="33">
        <v>179833474.70027652</v>
      </c>
      <c r="I14" s="33">
        <v>47590700.379702315</v>
      </c>
      <c r="J14" s="33">
        <v>374661.10969479335</v>
      </c>
      <c r="K14" s="33">
        <v>31879.66799971395</v>
      </c>
      <c r="L14" s="33">
        <v>4170.442389016428</v>
      </c>
      <c r="M14" s="33">
        <v>374600236.1675301</v>
      </c>
      <c r="N14" s="33">
        <v>144886325.81284705</v>
      </c>
      <c r="O14" s="33">
        <v>34947148.88742947</v>
      </c>
      <c r="P14" s="33">
        <v>10152774.522805844</v>
      </c>
      <c r="Q14" s="33">
        <v>16319642.359003954</v>
      </c>
      <c r="R14" s="33">
        <v>21118283.497892514</v>
      </c>
      <c r="S14" s="33">
        <v>315197.1099910567</v>
      </c>
      <c r="T14" s="33">
        <v>59463.999703736656</v>
      </c>
      <c r="U14" s="33">
        <v>31879.66799971395</v>
      </c>
      <c r="V14" s="33">
        <v>4170.442389016428</v>
      </c>
      <c r="W14" s="33"/>
      <c r="X14" s="33"/>
      <c r="Y14" s="33"/>
      <c r="Z14" s="33"/>
      <c r="AA14" s="33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 s="35"/>
    </row>
    <row r="15" spans="1:41" s="84" customFormat="1" ht="11.25">
      <c r="A15" s="100"/>
      <c r="B15" s="111"/>
      <c r="C15" s="100"/>
      <c r="D15" s="100"/>
      <c r="E15" s="100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 s="35"/>
    </row>
    <row r="16" spans="1:41" s="84" customFormat="1" ht="11.25">
      <c r="A16" s="100"/>
      <c r="B16" s="112" t="s">
        <v>98</v>
      </c>
      <c r="C16" s="100"/>
      <c r="D16" s="100"/>
      <c r="E16" s="100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 s="35"/>
    </row>
    <row r="17" spans="1:41" s="84" customFormat="1" ht="11.25">
      <c r="A17" s="100">
        <v>4</v>
      </c>
      <c r="B17" s="107" t="s">
        <v>91</v>
      </c>
      <c r="C17" s="100" t="s">
        <v>92</v>
      </c>
      <c r="D17" s="100" t="s">
        <v>99</v>
      </c>
      <c r="E17" s="100" t="s">
        <v>86</v>
      </c>
      <c r="F17" s="33">
        <v>12269736.297757365</v>
      </c>
      <c r="G17" s="33">
        <v>8581682.866780195</v>
      </c>
      <c r="H17" s="33">
        <v>3070937.065239233</v>
      </c>
      <c r="I17" s="33">
        <v>615463.5178259118</v>
      </c>
      <c r="J17" s="33">
        <v>819.7331176392389</v>
      </c>
      <c r="K17" s="33">
        <v>313.6190949522367</v>
      </c>
      <c r="L17" s="33">
        <v>519.495699434332</v>
      </c>
      <c r="M17" s="33">
        <v>8581682.866780195</v>
      </c>
      <c r="N17" s="33">
        <v>2823466.9434032594</v>
      </c>
      <c r="O17" s="33">
        <v>247470.1218359735</v>
      </c>
      <c r="P17" s="33">
        <v>123899.5241924202</v>
      </c>
      <c r="Q17" s="33">
        <v>313159.7593776314</v>
      </c>
      <c r="R17" s="33">
        <v>178404.23425586015</v>
      </c>
      <c r="S17" s="33">
        <v>681.2618337575935</v>
      </c>
      <c r="T17" s="33">
        <v>138.47128388164538</v>
      </c>
      <c r="U17" s="33">
        <v>313.6190949522367</v>
      </c>
      <c r="V17" s="33">
        <v>519.495699434332</v>
      </c>
      <c r="W17" s="33"/>
      <c r="X17" s="33"/>
      <c r="Y17" s="33"/>
      <c r="Z17" s="33"/>
      <c r="AA17" s="33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 s="35"/>
    </row>
    <row r="18" spans="1:41" s="106" customFormat="1" ht="11.25">
      <c r="A18" s="96">
        <v>5</v>
      </c>
      <c r="B18" s="108" t="s">
        <v>94</v>
      </c>
      <c r="C18" s="100" t="s">
        <v>92</v>
      </c>
      <c r="D18" s="100" t="s">
        <v>99</v>
      </c>
      <c r="E18" s="96" t="s">
        <v>95</v>
      </c>
      <c r="F18" s="33">
        <v>-156639876.33546472</v>
      </c>
      <c r="G18" s="33">
        <v>-96344487.00784086</v>
      </c>
      <c r="H18" s="33">
        <v>-47551434.852598555</v>
      </c>
      <c r="I18" s="33">
        <v>-12853888.424587093</v>
      </c>
      <c r="J18" s="33">
        <v>119465.85237910213</v>
      </c>
      <c r="K18" s="33">
        <v>-8748.851842443531</v>
      </c>
      <c r="L18" s="33">
        <v>-783.0509748660616</v>
      </c>
      <c r="M18" s="33">
        <v>-96344487.00784086</v>
      </c>
      <c r="N18" s="33">
        <v>-37876353.82436508</v>
      </c>
      <c r="O18" s="33">
        <v>-9675081.028233474</v>
      </c>
      <c r="P18" s="33">
        <v>-2751248.218140754</v>
      </c>
      <c r="Q18" s="33">
        <v>-4280698.439426547</v>
      </c>
      <c r="R18" s="33">
        <v>-5821941.767019792</v>
      </c>
      <c r="S18" s="33">
        <v>100096.97536965155</v>
      </c>
      <c r="T18" s="33">
        <v>19368.877009450574</v>
      </c>
      <c r="U18" s="33">
        <v>-8748.851842443531</v>
      </c>
      <c r="V18" s="33">
        <v>-783.0509748660616</v>
      </c>
      <c r="W18" s="33"/>
      <c r="X18" s="33"/>
      <c r="Y18" s="33"/>
      <c r="Z18" s="33"/>
      <c r="AA18" s="33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 s="35"/>
    </row>
    <row r="19" spans="1:41" s="84" customFormat="1" ht="11.25">
      <c r="A19" s="100">
        <v>6</v>
      </c>
      <c r="B19" s="101" t="s">
        <v>100</v>
      </c>
      <c r="C19" s="100" t="s">
        <v>92</v>
      </c>
      <c r="D19" s="100" t="s">
        <v>99</v>
      </c>
      <c r="E19" s="100" t="s">
        <v>97</v>
      </c>
      <c r="F19" s="33">
        <v>-144370140.03770736</v>
      </c>
      <c r="G19" s="33">
        <v>-87762804.14106067</v>
      </c>
      <c r="H19" s="33">
        <v>-44480497.78735932</v>
      </c>
      <c r="I19" s="33">
        <v>-12238424.90676118</v>
      </c>
      <c r="J19" s="33">
        <v>120285.58549674136</v>
      </c>
      <c r="K19" s="33">
        <v>-8435.232747491295</v>
      </c>
      <c r="L19" s="33">
        <v>-263.55527543172957</v>
      </c>
      <c r="M19" s="33">
        <v>-87762804.14106067</v>
      </c>
      <c r="N19" s="33">
        <v>-35052886.88096182</v>
      </c>
      <c r="O19" s="33">
        <v>-9427610.906397501</v>
      </c>
      <c r="P19" s="33">
        <v>-2627348.6939483336</v>
      </c>
      <c r="Q19" s="33">
        <v>-3967538.6800489156</v>
      </c>
      <c r="R19" s="33">
        <v>-5643537.532763932</v>
      </c>
      <c r="S19" s="33">
        <v>100778.23720340915</v>
      </c>
      <c r="T19" s="33">
        <v>19507.34829333222</v>
      </c>
      <c r="U19" s="33">
        <v>-8435.232747491295</v>
      </c>
      <c r="V19" s="33">
        <v>-263.55527543172957</v>
      </c>
      <c r="W19" s="33"/>
      <c r="X19" s="33"/>
      <c r="Y19" s="33"/>
      <c r="Z19" s="33"/>
      <c r="AA19" s="33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 s="35"/>
    </row>
    <row r="20" spans="1:41" s="84" customFormat="1" ht="11.25">
      <c r="A20" s="100"/>
      <c r="B20" s="111"/>
      <c r="C20" s="100"/>
      <c r="D20" s="100"/>
      <c r="E20" s="100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 s="35"/>
    </row>
    <row r="21" spans="1:41" s="84" customFormat="1" ht="11.25">
      <c r="A21" s="100"/>
      <c r="B21" s="101" t="s">
        <v>101</v>
      </c>
      <c r="C21" s="100"/>
      <c r="D21" s="100"/>
      <c r="E21" s="100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 s="35"/>
    </row>
    <row r="22" spans="1:41" s="84" customFormat="1" ht="11.25">
      <c r="A22" s="100">
        <v>7</v>
      </c>
      <c r="B22" s="107" t="s">
        <v>91</v>
      </c>
      <c r="C22" s="100" t="s">
        <v>92</v>
      </c>
      <c r="D22" s="100" t="s">
        <v>102</v>
      </c>
      <c r="E22" s="100" t="s">
        <v>86</v>
      </c>
      <c r="F22" s="33">
        <v>7583435.185395392</v>
      </c>
      <c r="G22" s="33">
        <v>4751300.517138325</v>
      </c>
      <c r="H22" s="33">
        <v>2178040.5275115464</v>
      </c>
      <c r="I22" s="33">
        <v>202183.99799624868</v>
      </c>
      <c r="J22" s="33">
        <v>451500.079922952</v>
      </c>
      <c r="K22" s="33">
        <v>169.2995864472146</v>
      </c>
      <c r="L22" s="33">
        <v>240.7632398719237</v>
      </c>
      <c r="M22" s="33">
        <v>4751300.517138325</v>
      </c>
      <c r="N22" s="33">
        <v>1843219.1496343128</v>
      </c>
      <c r="O22" s="33">
        <v>334821.3778772333</v>
      </c>
      <c r="P22" s="33">
        <v>43860.51425386286</v>
      </c>
      <c r="Q22" s="33">
        <v>90976.87552495675</v>
      </c>
      <c r="R22" s="33">
        <v>67346.60821742908</v>
      </c>
      <c r="S22" s="33">
        <v>323815.7872150867</v>
      </c>
      <c r="T22" s="33">
        <v>127684.29270786527</v>
      </c>
      <c r="U22" s="33">
        <v>169.2995864472146</v>
      </c>
      <c r="V22" s="33">
        <v>240.7632398719237</v>
      </c>
      <c r="W22" s="33"/>
      <c r="X22" s="33"/>
      <c r="Y22" s="33"/>
      <c r="Z22" s="33"/>
      <c r="AA22" s="33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 s="35"/>
    </row>
    <row r="23" spans="1:41" s="84" customFormat="1" ht="11.25">
      <c r="A23" s="96">
        <v>8</v>
      </c>
      <c r="B23" s="108" t="s">
        <v>94</v>
      </c>
      <c r="C23" s="100" t="s">
        <v>92</v>
      </c>
      <c r="D23" s="100" t="s">
        <v>102</v>
      </c>
      <c r="E23" s="96" t="s">
        <v>95</v>
      </c>
      <c r="F23" s="33">
        <v>5275587.682285827</v>
      </c>
      <c r="G23" s="33">
        <v>2524611.419524851</v>
      </c>
      <c r="H23" s="33">
        <v>1239792.2972006572</v>
      </c>
      <c r="I23" s="33">
        <v>336404.550411807</v>
      </c>
      <c r="J23" s="33">
        <v>1174368.8422377147</v>
      </c>
      <c r="K23" s="33">
        <v>248.95981954835304</v>
      </c>
      <c r="L23" s="33">
        <v>161.613091246778</v>
      </c>
      <c r="M23" s="33">
        <v>2524611.419524851</v>
      </c>
      <c r="N23" s="33">
        <v>988212.7605449684</v>
      </c>
      <c r="O23" s="33">
        <v>251579.5366556887</v>
      </c>
      <c r="P23" s="33">
        <v>71997.07582960755</v>
      </c>
      <c r="Q23" s="33">
        <v>111903.1171847796</v>
      </c>
      <c r="R23" s="33">
        <v>152504.35739741987</v>
      </c>
      <c r="S23" s="33">
        <v>983381.4839602497</v>
      </c>
      <c r="T23" s="33">
        <v>190987.35827746498</v>
      </c>
      <c r="U23" s="33">
        <v>248.95981954835304</v>
      </c>
      <c r="V23" s="33">
        <v>161.613091246778</v>
      </c>
      <c r="W23" s="33"/>
      <c r="X23" s="33"/>
      <c r="Y23" s="33"/>
      <c r="Z23" s="33"/>
      <c r="AA23" s="3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 s="35"/>
    </row>
    <row r="24" spans="1:41" s="84" customFormat="1" ht="11.25">
      <c r="A24" s="100">
        <v>9</v>
      </c>
      <c r="B24" s="101" t="s">
        <v>103</v>
      </c>
      <c r="C24" s="100" t="s">
        <v>92</v>
      </c>
      <c r="D24" s="100" t="s">
        <v>102</v>
      </c>
      <c r="E24" s="100" t="s">
        <v>97</v>
      </c>
      <c r="F24" s="33">
        <v>12859022.867681218</v>
      </c>
      <c r="G24" s="33">
        <v>7275911.936663175</v>
      </c>
      <c r="H24" s="33">
        <v>3417832.824712204</v>
      </c>
      <c r="I24" s="33">
        <v>538588.5484080557</v>
      </c>
      <c r="J24" s="33">
        <v>1625868.9221606667</v>
      </c>
      <c r="K24" s="33">
        <v>418.25940599556765</v>
      </c>
      <c r="L24" s="33">
        <v>402.3763311187017</v>
      </c>
      <c r="M24" s="33">
        <v>7275911.936663175</v>
      </c>
      <c r="N24" s="33">
        <v>2831431.910179281</v>
      </c>
      <c r="O24" s="33">
        <v>586400.914532922</v>
      </c>
      <c r="P24" s="33">
        <v>115857.59008347041</v>
      </c>
      <c r="Q24" s="33">
        <v>202879.99270973634</v>
      </c>
      <c r="R24" s="33">
        <v>219850.96561484894</v>
      </c>
      <c r="S24" s="33">
        <v>1307197.2711753363</v>
      </c>
      <c r="T24" s="33">
        <v>318671.6509853302</v>
      </c>
      <c r="U24" s="33">
        <v>418.25940599556765</v>
      </c>
      <c r="V24" s="33">
        <v>402.3763311187017</v>
      </c>
      <c r="W24" s="33"/>
      <c r="X24" s="33"/>
      <c r="Y24" s="33"/>
      <c r="Z24" s="33"/>
      <c r="AA24" s="33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 s="35"/>
    </row>
    <row r="25" spans="1:41" s="106" customFormat="1" ht="11.25">
      <c r="A25" s="96"/>
      <c r="B25" s="113"/>
      <c r="C25" s="96"/>
      <c r="D25" s="96"/>
      <c r="E25" s="96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 s="35"/>
    </row>
    <row r="26" spans="1:41" s="106" customFormat="1" ht="11.25">
      <c r="A26" s="96"/>
      <c r="B26" s="114" t="s">
        <v>104</v>
      </c>
      <c r="C26" s="100"/>
      <c r="D26" s="100"/>
      <c r="E26" s="96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 s="35"/>
    </row>
    <row r="27" spans="1:41" s="106" customFormat="1" ht="11.25">
      <c r="A27" s="100">
        <v>10</v>
      </c>
      <c r="B27" s="107" t="s">
        <v>91</v>
      </c>
      <c r="C27" s="100" t="s">
        <v>92</v>
      </c>
      <c r="D27" s="100" t="s">
        <v>105</v>
      </c>
      <c r="E27" s="100" t="s">
        <v>86</v>
      </c>
      <c r="F27" s="33">
        <v>61687450.57897712</v>
      </c>
      <c r="G27" s="33">
        <v>38524049.84891577</v>
      </c>
      <c r="H27" s="33">
        <v>17618065.488820888</v>
      </c>
      <c r="I27" s="33">
        <v>2121441.7860704064</v>
      </c>
      <c r="J27" s="33">
        <v>3416420.3688150365</v>
      </c>
      <c r="K27" s="33">
        <v>1661.091554230753</v>
      </c>
      <c r="L27" s="33">
        <v>5811.994800799906</v>
      </c>
      <c r="M27" s="33">
        <v>38524049.84891577</v>
      </c>
      <c r="N27" s="33">
        <v>14911115.570863951</v>
      </c>
      <c r="O27" s="33">
        <v>2706949.9179569357</v>
      </c>
      <c r="P27" s="33">
        <v>780293.0028475983</v>
      </c>
      <c r="Q27" s="33">
        <v>736431.1807552911</v>
      </c>
      <c r="R27" s="33">
        <v>604717.602467517</v>
      </c>
      <c r="S27" s="33">
        <v>2729309.6965725594</v>
      </c>
      <c r="T27" s="33">
        <v>687110.6722424768</v>
      </c>
      <c r="U27" s="33">
        <v>1661.091554230753</v>
      </c>
      <c r="V27" s="33">
        <v>5811.994800799906</v>
      </c>
      <c r="W27" s="33"/>
      <c r="X27" s="33"/>
      <c r="Y27" s="33"/>
      <c r="Z27" s="33"/>
      <c r="AA27" s="33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 s="35"/>
    </row>
    <row r="28" spans="1:41" s="106" customFormat="1" ht="11.25">
      <c r="A28" s="96">
        <v>11</v>
      </c>
      <c r="B28" s="108" t="s">
        <v>94</v>
      </c>
      <c r="C28" s="100" t="s">
        <v>92</v>
      </c>
      <c r="D28" s="100" t="s">
        <v>105</v>
      </c>
      <c r="E28" s="96" t="s">
        <v>95</v>
      </c>
      <c r="F28" s="33">
        <v>57395994.28471431</v>
      </c>
      <c r="G28" s="33">
        <v>32450938.226632908</v>
      </c>
      <c r="H28" s="33">
        <v>15904442.37985284</v>
      </c>
      <c r="I28" s="33">
        <v>3121712.0835406976</v>
      </c>
      <c r="J28" s="33">
        <v>5910303.632571327</v>
      </c>
      <c r="K28" s="33">
        <v>3386.273220228042</v>
      </c>
      <c r="L28" s="33">
        <v>5211.688896311146</v>
      </c>
      <c r="M28" s="33">
        <v>32450938.226632908</v>
      </c>
      <c r="N28" s="33">
        <v>12679911.87265895</v>
      </c>
      <c r="O28" s="33">
        <v>3224530.507193892</v>
      </c>
      <c r="P28" s="33">
        <v>765115.4994392054</v>
      </c>
      <c r="Q28" s="33">
        <v>1432660.6676456272</v>
      </c>
      <c r="R28" s="33">
        <v>923935.9164558649</v>
      </c>
      <c r="S28" s="33">
        <v>4892080.445225032</v>
      </c>
      <c r="T28" s="33">
        <v>1018223.1873462943</v>
      </c>
      <c r="U28" s="33">
        <v>3386.273220228042</v>
      </c>
      <c r="V28" s="33">
        <v>5211.688896311146</v>
      </c>
      <c r="W28" s="33"/>
      <c r="X28" s="33"/>
      <c r="Y28" s="33"/>
      <c r="Z28" s="33"/>
      <c r="AA28" s="33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 s="35"/>
    </row>
    <row r="29" spans="1:41" s="106" customFormat="1" ht="11.25">
      <c r="A29" s="96">
        <v>12</v>
      </c>
      <c r="B29" s="108" t="s">
        <v>106</v>
      </c>
      <c r="C29" s="100" t="s">
        <v>92</v>
      </c>
      <c r="D29" s="100" t="s">
        <v>105</v>
      </c>
      <c r="E29" s="96" t="s">
        <v>107</v>
      </c>
      <c r="F29" s="33">
        <v>161375058.53194827</v>
      </c>
      <c r="G29" s="33">
        <v>118514656.26780471</v>
      </c>
      <c r="H29" s="33">
        <v>24874145.319251493</v>
      </c>
      <c r="I29" s="33">
        <v>2881069.872332864</v>
      </c>
      <c r="J29" s="33">
        <v>1902740.3661546593</v>
      </c>
      <c r="K29" s="33">
        <v>97491.91922198902</v>
      </c>
      <c r="L29" s="33">
        <v>13104954.787182558</v>
      </c>
      <c r="M29" s="33">
        <v>118514656.26780471</v>
      </c>
      <c r="N29" s="33">
        <v>20491805.495362252</v>
      </c>
      <c r="O29" s="33">
        <v>4382339.823889239</v>
      </c>
      <c r="P29" s="33">
        <v>510176.6471269864</v>
      </c>
      <c r="Q29" s="33">
        <v>2116254.2018781444</v>
      </c>
      <c r="R29" s="33">
        <v>254639.02332773278</v>
      </c>
      <c r="S29" s="33">
        <v>1660188.568621872</v>
      </c>
      <c r="T29" s="33">
        <v>242551.79753278737</v>
      </c>
      <c r="U29" s="33">
        <v>97491.91922198902</v>
      </c>
      <c r="V29" s="33">
        <v>13104954.787182558</v>
      </c>
      <c r="W29" s="33"/>
      <c r="X29" s="33"/>
      <c r="Y29" s="33"/>
      <c r="Z29" s="33"/>
      <c r="AA29" s="33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 s="35"/>
    </row>
    <row r="30" spans="1:41" s="106" customFormat="1" ht="11.25">
      <c r="A30" s="96">
        <v>13</v>
      </c>
      <c r="B30" s="101" t="s">
        <v>108</v>
      </c>
      <c r="C30" s="100" t="s">
        <v>92</v>
      </c>
      <c r="D30" s="100" t="s">
        <v>105</v>
      </c>
      <c r="E30" s="96" t="s">
        <v>97</v>
      </c>
      <c r="F30" s="33">
        <v>280458503.3956397</v>
      </c>
      <c r="G30" s="33">
        <v>189489644.3433534</v>
      </c>
      <c r="H30" s="33">
        <v>58396653.18792522</v>
      </c>
      <c r="I30" s="33">
        <v>8124223.741943968</v>
      </c>
      <c r="J30" s="33">
        <v>11229464.367541023</v>
      </c>
      <c r="K30" s="33">
        <v>102539.28399644782</v>
      </c>
      <c r="L30" s="33">
        <v>13115978.47087967</v>
      </c>
      <c r="M30" s="33">
        <v>189489644.3433534</v>
      </c>
      <c r="N30" s="33">
        <v>48082832.93888515</v>
      </c>
      <c r="O30" s="33">
        <v>10313820.249040067</v>
      </c>
      <c r="P30" s="33">
        <v>2055585.14941379</v>
      </c>
      <c r="Q30" s="33">
        <v>4285346.050279062</v>
      </c>
      <c r="R30" s="33">
        <v>1783292.5422511145</v>
      </c>
      <c r="S30" s="33">
        <v>9281578.710419463</v>
      </c>
      <c r="T30" s="33">
        <v>1947885.6571215584</v>
      </c>
      <c r="U30" s="33">
        <v>102539.28399644782</v>
      </c>
      <c r="V30" s="33">
        <v>13115978.47087967</v>
      </c>
      <c r="W30" s="33"/>
      <c r="X30" s="33"/>
      <c r="Y30" s="33"/>
      <c r="Z30" s="33"/>
      <c r="AA30" s="33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 s="35"/>
    </row>
    <row r="31" spans="1:41" s="106" customFormat="1" ht="11.25">
      <c r="A31" s="96"/>
      <c r="B31" s="110"/>
      <c r="C31" s="115"/>
      <c r="D31" s="115"/>
      <c r="E31" s="96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 s="35"/>
    </row>
    <row r="32" spans="1:41" s="106" customFormat="1" ht="11.25">
      <c r="A32" s="96"/>
      <c r="B32" s="116" t="s">
        <v>109</v>
      </c>
      <c r="C32" s="100"/>
      <c r="D32" s="100"/>
      <c r="E32" s="96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 s="35"/>
    </row>
    <row r="33" spans="1:41" s="106" customFormat="1" ht="11.25">
      <c r="A33" s="100">
        <v>14</v>
      </c>
      <c r="B33" s="107" t="s">
        <v>91</v>
      </c>
      <c r="C33" s="117" t="s">
        <v>110</v>
      </c>
      <c r="D33" s="100" t="s">
        <v>97</v>
      </c>
      <c r="E33" s="100" t="s">
        <v>86</v>
      </c>
      <c r="F33" s="33">
        <f aca="true" t="shared" si="0" ref="F33:V33">(F12+F17+F22+F27)</f>
        <v>163312905.40982378</v>
      </c>
      <c r="G33" s="33">
        <f t="shared" si="0"/>
        <v>106262552.25102545</v>
      </c>
      <c r="H33" s="33">
        <f t="shared" si="0"/>
        <v>44906749.08551609</v>
      </c>
      <c r="I33" s="33">
        <f t="shared" si="0"/>
        <v>8127962.60921727</v>
      </c>
      <c r="J33" s="33">
        <f t="shared" si="0"/>
        <v>4003253.7100837817</v>
      </c>
      <c r="K33" s="33">
        <f t="shared" si="0"/>
        <v>5108.873271397752</v>
      </c>
      <c r="L33" s="33">
        <f t="shared" si="0"/>
        <v>7278.880709802214</v>
      </c>
      <c r="M33" s="33">
        <f t="shared" si="0"/>
        <v>106262552.25102545</v>
      </c>
      <c r="N33" s="33">
        <f t="shared" si="0"/>
        <v>38668353.525281206</v>
      </c>
      <c r="O33" s="33">
        <f t="shared" si="0"/>
        <v>6238395.560234886</v>
      </c>
      <c r="P33" s="33">
        <f t="shared" si="0"/>
        <v>2025676.0421669064</v>
      </c>
      <c r="Q33" s="33">
        <f t="shared" si="0"/>
        <v>3312787.9199506687</v>
      </c>
      <c r="R33" s="33">
        <f t="shared" si="0"/>
        <v>2789498.647099696</v>
      </c>
      <c r="S33" s="33">
        <f t="shared" si="0"/>
        <v>3166981.5684099523</v>
      </c>
      <c r="T33" s="33">
        <f t="shared" si="0"/>
        <v>836272.1416738289</v>
      </c>
      <c r="U33" s="33">
        <f t="shared" si="0"/>
        <v>5108.873271397752</v>
      </c>
      <c r="V33" s="33">
        <f t="shared" si="0"/>
        <v>7278.880709802214</v>
      </c>
      <c r="W33" s="33"/>
      <c r="X33" s="33"/>
      <c r="Y33" s="33"/>
      <c r="Z33" s="33"/>
      <c r="AA33" s="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 s="35"/>
    </row>
    <row r="34" spans="1:41" s="106" customFormat="1" ht="11.25">
      <c r="A34" s="96">
        <v>15</v>
      </c>
      <c r="B34" s="108" t="s">
        <v>94</v>
      </c>
      <c r="C34" s="117" t="s">
        <v>111</v>
      </c>
      <c r="D34" s="100" t="s">
        <v>97</v>
      </c>
      <c r="E34" s="96" t="s">
        <v>95</v>
      </c>
      <c r="F34" s="33">
        <f aca="true" t="shared" si="1" ref="F34:V34">(F13+F18+F23+F28)</f>
        <v>426694544.75143397</v>
      </c>
      <c r="G34" s="33">
        <f t="shared" si="1"/>
        <v>258825779.78765583</v>
      </c>
      <c r="H34" s="33">
        <f t="shared" si="1"/>
        <v>127386568.52078705</v>
      </c>
      <c r="I34" s="33">
        <f t="shared" si="1"/>
        <v>33006055.281743016</v>
      </c>
      <c r="J34" s="33">
        <f t="shared" si="1"/>
        <v>7444285.908654783</v>
      </c>
      <c r="K34" s="33">
        <f t="shared" si="1"/>
        <v>23801.186161279267</v>
      </c>
      <c r="L34" s="33">
        <f t="shared" si="1"/>
        <v>8054.066432012239</v>
      </c>
      <c r="M34" s="33">
        <f t="shared" si="1"/>
        <v>258825779.78765583</v>
      </c>
      <c r="N34" s="33">
        <f t="shared" si="1"/>
        <v>101587544.76030621</v>
      </c>
      <c r="O34" s="33">
        <f t="shared" si="1"/>
        <v>25799023.76048084</v>
      </c>
      <c r="P34" s="33">
        <f t="shared" si="1"/>
        <v>7161015.879060877</v>
      </c>
      <c r="Q34" s="33">
        <f t="shared" si="1"/>
        <v>11411287.600115025</v>
      </c>
      <c r="R34" s="33">
        <f t="shared" si="1"/>
        <v>14433751.802567115</v>
      </c>
      <c r="S34" s="33">
        <f t="shared" si="1"/>
        <v>6177581.1917574415</v>
      </c>
      <c r="T34" s="33">
        <f t="shared" si="1"/>
        <v>1266704.7168973412</v>
      </c>
      <c r="U34" s="33">
        <f t="shared" si="1"/>
        <v>23801.186161279267</v>
      </c>
      <c r="V34" s="33">
        <f t="shared" si="1"/>
        <v>8054.066432012239</v>
      </c>
      <c r="W34" s="33"/>
      <c r="X34" s="33"/>
      <c r="Y34" s="33"/>
      <c r="Z34" s="33"/>
      <c r="AA34" s="33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 s="35"/>
    </row>
    <row r="35" spans="1:41" s="106" customFormat="1" ht="11.25">
      <c r="A35" s="96">
        <v>16</v>
      </c>
      <c r="B35" s="108" t="s">
        <v>106</v>
      </c>
      <c r="C35" s="117" t="s">
        <v>112</v>
      </c>
      <c r="D35" s="100" t="s">
        <v>97</v>
      </c>
      <c r="E35" s="96" t="s">
        <v>107</v>
      </c>
      <c r="F35" s="33">
        <f aca="true" t="shared" si="2" ref="F35:V35">(F29)</f>
        <v>161375058.53194827</v>
      </c>
      <c r="G35" s="33">
        <f t="shared" si="2"/>
        <v>118514656.26780471</v>
      </c>
      <c r="H35" s="33">
        <f t="shared" si="2"/>
        <v>24874145.319251493</v>
      </c>
      <c r="I35" s="33">
        <f t="shared" si="2"/>
        <v>2881069.872332864</v>
      </c>
      <c r="J35" s="33">
        <f t="shared" si="2"/>
        <v>1902740.3661546593</v>
      </c>
      <c r="K35" s="33">
        <f t="shared" si="2"/>
        <v>97491.91922198902</v>
      </c>
      <c r="L35" s="33">
        <f t="shared" si="2"/>
        <v>13104954.787182558</v>
      </c>
      <c r="M35" s="33">
        <f t="shared" si="2"/>
        <v>118514656.26780471</v>
      </c>
      <c r="N35" s="33">
        <f t="shared" si="2"/>
        <v>20491805.495362252</v>
      </c>
      <c r="O35" s="33">
        <f t="shared" si="2"/>
        <v>4382339.823889239</v>
      </c>
      <c r="P35" s="33">
        <f t="shared" si="2"/>
        <v>510176.6471269864</v>
      </c>
      <c r="Q35" s="33">
        <f t="shared" si="2"/>
        <v>2116254.2018781444</v>
      </c>
      <c r="R35" s="33">
        <f t="shared" si="2"/>
        <v>254639.02332773278</v>
      </c>
      <c r="S35" s="33">
        <f t="shared" si="2"/>
        <v>1660188.568621872</v>
      </c>
      <c r="T35" s="33">
        <f t="shared" si="2"/>
        <v>242551.79753278737</v>
      </c>
      <c r="U35" s="33">
        <f t="shared" si="2"/>
        <v>97491.91922198902</v>
      </c>
      <c r="V35" s="33">
        <f t="shared" si="2"/>
        <v>13104954.787182558</v>
      </c>
      <c r="W35" s="33"/>
      <c r="X35" s="33"/>
      <c r="Y35" s="33"/>
      <c r="Z35" s="33"/>
      <c r="AA35" s="33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 s="35"/>
    </row>
    <row r="36" spans="1:41" s="106" customFormat="1" ht="11.25">
      <c r="A36" s="96">
        <v>17</v>
      </c>
      <c r="B36" s="116" t="s">
        <v>109</v>
      </c>
      <c r="C36" s="117" t="s">
        <v>113</v>
      </c>
      <c r="D36" s="100" t="s">
        <v>97</v>
      </c>
      <c r="E36" s="96" t="s">
        <v>97</v>
      </c>
      <c r="F36" s="33">
        <f aca="true" t="shared" si="3" ref="F36:V36">(F33+F34+F35)</f>
        <v>751382508.6932061</v>
      </c>
      <c r="G36" s="33">
        <f t="shared" si="3"/>
        <v>483602988.306486</v>
      </c>
      <c r="H36" s="33">
        <f t="shared" si="3"/>
        <v>197167462.92555463</v>
      </c>
      <c r="I36" s="33">
        <f t="shared" si="3"/>
        <v>44015087.76329315</v>
      </c>
      <c r="J36" s="33">
        <f t="shared" si="3"/>
        <v>13350279.984893225</v>
      </c>
      <c r="K36" s="33">
        <f t="shared" si="3"/>
        <v>126401.97865466605</v>
      </c>
      <c r="L36" s="33">
        <f t="shared" si="3"/>
        <v>13120287.734324373</v>
      </c>
      <c r="M36" s="33">
        <f t="shared" si="3"/>
        <v>483602988.306486</v>
      </c>
      <c r="N36" s="33">
        <f t="shared" si="3"/>
        <v>160747703.78094968</v>
      </c>
      <c r="O36" s="33">
        <f t="shared" si="3"/>
        <v>36419759.144604966</v>
      </c>
      <c r="P36" s="33">
        <f t="shared" si="3"/>
        <v>9696868.568354769</v>
      </c>
      <c r="Q36" s="33">
        <f t="shared" si="3"/>
        <v>16840329.72194384</v>
      </c>
      <c r="R36" s="33">
        <f t="shared" si="3"/>
        <v>17477889.472994547</v>
      </c>
      <c r="S36" s="33">
        <f t="shared" si="3"/>
        <v>11004751.328789266</v>
      </c>
      <c r="T36" s="33">
        <f t="shared" si="3"/>
        <v>2345528.6561039574</v>
      </c>
      <c r="U36" s="33">
        <f t="shared" si="3"/>
        <v>126401.97865466605</v>
      </c>
      <c r="V36" s="33">
        <f t="shared" si="3"/>
        <v>13120287.734324373</v>
      </c>
      <c r="W36" s="33"/>
      <c r="X36" s="33"/>
      <c r="Y36" s="33"/>
      <c r="Z36" s="33"/>
      <c r="AA36" s="33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 s="35"/>
    </row>
    <row r="37" spans="1:41" s="106" customFormat="1" ht="11.25">
      <c r="A37" s="11"/>
      <c r="B37" s="84"/>
      <c r="C37" s="117"/>
      <c r="D37" s="80"/>
      <c r="E37" s="80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 s="35"/>
    </row>
    <row r="38" spans="1:41" s="106" customFormat="1" ht="11.25">
      <c r="A38" s="100">
        <v>18</v>
      </c>
      <c r="B38" s="84" t="s">
        <v>114</v>
      </c>
      <c r="C38" s="80" t="s">
        <v>115</v>
      </c>
      <c r="D38" s="80"/>
      <c r="E38" s="82" t="s">
        <v>86</v>
      </c>
      <c r="F38" s="33">
        <v>13536109</v>
      </c>
      <c r="G38" s="33">
        <v>8780253.729837539</v>
      </c>
      <c r="H38" s="33">
        <v>3990392.859007724</v>
      </c>
      <c r="I38" s="33">
        <v>377095.6055762814</v>
      </c>
      <c r="J38" s="33">
        <v>388042.00557365414</v>
      </c>
      <c r="K38" s="33">
        <v>324.8000048029629</v>
      </c>
      <c r="L38" s="33">
        <v>0</v>
      </c>
      <c r="M38" s="33">
        <v>8780253.729837539</v>
      </c>
      <c r="N38" s="33">
        <v>3378714.849962568</v>
      </c>
      <c r="O38" s="33">
        <v>611678.0090451563</v>
      </c>
      <c r="P38" s="33">
        <v>81912.60121127828</v>
      </c>
      <c r="Q38" s="33">
        <v>168414.20249041612</v>
      </c>
      <c r="R38" s="33">
        <v>126768.80187458698</v>
      </c>
      <c r="S38" s="33">
        <v>267897.2038479503</v>
      </c>
      <c r="T38" s="33">
        <v>120144.80172570382</v>
      </c>
      <c r="U38" s="33">
        <v>324.8000048029629</v>
      </c>
      <c r="V38" s="33">
        <v>0</v>
      </c>
      <c r="W38" s="33"/>
      <c r="X38" s="33"/>
      <c r="Y38" s="33"/>
      <c r="Z38" s="33"/>
      <c r="AA38" s="33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 s="35"/>
    </row>
    <row r="39" spans="1:41" s="106" customFormat="1" ht="11.25">
      <c r="A39" s="100">
        <v>19</v>
      </c>
      <c r="B39" s="84" t="s">
        <v>116</v>
      </c>
      <c r="C39" s="80" t="s">
        <v>117</v>
      </c>
      <c r="D39" s="80"/>
      <c r="E39" s="82" t="s">
        <v>95</v>
      </c>
      <c r="F39" s="33">
        <v>1022317997</v>
      </c>
      <c r="G39" s="33">
        <v>499094945.8408825</v>
      </c>
      <c r="H39" s="33">
        <v>243055278.6118787</v>
      </c>
      <c r="I39" s="33">
        <v>67385659.67785537</v>
      </c>
      <c r="J39" s="33">
        <v>212727430.4076023</v>
      </c>
      <c r="K39" s="33">
        <v>54682.46178107325</v>
      </c>
      <c r="L39" s="33">
        <v>0</v>
      </c>
      <c r="M39" s="33">
        <v>499094945.8408825</v>
      </c>
      <c r="N39" s="33">
        <v>193846018.6073247</v>
      </c>
      <c r="O39" s="33">
        <v>49209260.00455401</v>
      </c>
      <c r="P39" s="33">
        <v>14415122.214173177</v>
      </c>
      <c r="Q39" s="33">
        <v>22199972.774538618</v>
      </c>
      <c r="R39" s="33">
        <v>30770564.68914358</v>
      </c>
      <c r="S39" s="33">
        <v>174233222.8834245</v>
      </c>
      <c r="T39" s="33">
        <v>38494207.524177805</v>
      </c>
      <c r="U39" s="33">
        <v>54682.46178107325</v>
      </c>
      <c r="V39" s="33">
        <v>0</v>
      </c>
      <c r="W39" s="33"/>
      <c r="X39" s="33"/>
      <c r="Y39" s="33"/>
      <c r="Z39" s="33"/>
      <c r="AA39" s="33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 s="35"/>
    </row>
    <row r="40" spans="1:41" s="84" customFormat="1" ht="11.25">
      <c r="A40" s="100">
        <v>20</v>
      </c>
      <c r="B40" s="84" t="s">
        <v>118</v>
      </c>
      <c r="C40" s="80" t="s">
        <v>119</v>
      </c>
      <c r="D40" s="80"/>
      <c r="E40" s="82" t="s">
        <v>107</v>
      </c>
      <c r="F40" s="33">
        <v>7544172</v>
      </c>
      <c r="G40" s="33">
        <v>6945600</v>
      </c>
      <c r="H40" s="33">
        <v>589440</v>
      </c>
      <c r="I40" s="33">
        <v>7428</v>
      </c>
      <c r="J40" s="33">
        <v>1620</v>
      </c>
      <c r="K40" s="33">
        <v>84</v>
      </c>
      <c r="L40" s="33">
        <v>0</v>
      </c>
      <c r="M40" s="33">
        <v>6945600</v>
      </c>
      <c r="N40" s="33">
        <v>573336</v>
      </c>
      <c r="O40" s="33">
        <v>16104</v>
      </c>
      <c r="P40" s="33">
        <v>456</v>
      </c>
      <c r="Q40" s="33">
        <v>6816</v>
      </c>
      <c r="R40" s="33">
        <v>156</v>
      </c>
      <c r="S40" s="33">
        <v>1440</v>
      </c>
      <c r="T40" s="33">
        <v>180</v>
      </c>
      <c r="U40" s="33">
        <v>84</v>
      </c>
      <c r="V40" s="33">
        <v>0</v>
      </c>
      <c r="W40" s="33"/>
      <c r="X40" s="33"/>
      <c r="Y40" s="33"/>
      <c r="Z40" s="33"/>
      <c r="AA40" s="33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 s="35"/>
    </row>
    <row r="41" spans="1:41" s="109" customFormat="1" ht="22.5">
      <c r="A41" s="100">
        <v>21</v>
      </c>
      <c r="B41" s="84" t="s">
        <v>120</v>
      </c>
      <c r="C41" s="80" t="s">
        <v>85</v>
      </c>
      <c r="D41" s="80"/>
      <c r="E41" s="82" t="s">
        <v>86</v>
      </c>
      <c r="F41" s="33">
        <v>6574033.5</v>
      </c>
      <c r="G41" s="33">
        <v>4390126.866779807</v>
      </c>
      <c r="H41" s="33">
        <v>1995196.4303496545</v>
      </c>
      <c r="I41" s="33">
        <v>188547.8028680688</v>
      </c>
      <c r="J41" s="33">
        <v>0</v>
      </c>
      <c r="K41" s="33">
        <v>162.40000247032515</v>
      </c>
      <c r="L41" s="33">
        <v>0</v>
      </c>
      <c r="M41" s="33">
        <v>4390126.866779807</v>
      </c>
      <c r="N41" s="33">
        <v>1689357.4256974268</v>
      </c>
      <c r="O41" s="33">
        <v>305839.0046522277</v>
      </c>
      <c r="P41" s="33">
        <v>40956.3006230011</v>
      </c>
      <c r="Q41" s="33">
        <v>84207.10128090467</v>
      </c>
      <c r="R41" s="33">
        <v>63384.40096416305</v>
      </c>
      <c r="S41" s="33">
        <v>0</v>
      </c>
      <c r="T41" s="33">
        <v>0</v>
      </c>
      <c r="U41" s="33">
        <v>162.40000247032515</v>
      </c>
      <c r="V41" s="33">
        <v>0</v>
      </c>
      <c r="W41" s="33"/>
      <c r="X41" s="33"/>
      <c r="Y41" s="33"/>
      <c r="Z41" s="33"/>
      <c r="AA41" s="33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 s="35"/>
    </row>
    <row r="42" spans="1:41" s="84" customFormat="1" ht="11.25">
      <c r="A42" s="11"/>
      <c r="C42" s="80"/>
      <c r="D42" s="80"/>
      <c r="E42" s="80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 s="35"/>
    </row>
    <row r="43" spans="1:41" s="84" customFormat="1" ht="11.25">
      <c r="A43" s="11"/>
      <c r="B43" s="84" t="s">
        <v>121</v>
      </c>
      <c r="C43" s="80"/>
      <c r="D43" s="80"/>
      <c r="E43" s="80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 s="35"/>
    </row>
    <row r="44" spans="1:41" s="84" customFormat="1" ht="11.25">
      <c r="A44" s="11"/>
      <c r="C44" s="80"/>
      <c r="D44" s="80"/>
      <c r="E44" s="80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 s="35"/>
    </row>
    <row r="45" spans="1:41" s="84" customFormat="1" ht="11.25">
      <c r="A45" s="96"/>
      <c r="B45" s="105" t="s">
        <v>90</v>
      </c>
      <c r="C45" s="96"/>
      <c r="D45" s="96"/>
      <c r="E45" s="96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 s="35"/>
    </row>
    <row r="46" spans="1:41" s="106" customFormat="1" ht="11.25">
      <c r="A46" s="100">
        <v>22</v>
      </c>
      <c r="B46" s="107" t="s">
        <v>91</v>
      </c>
      <c r="C46" s="117" t="s">
        <v>122</v>
      </c>
      <c r="D46" s="100" t="s">
        <v>97</v>
      </c>
      <c r="E46" s="96" t="s">
        <v>97</v>
      </c>
      <c r="F46" s="125">
        <f aca="true" t="shared" si="4" ref="F46:U46">(F12/F38)</f>
        <v>6.041047936869739</v>
      </c>
      <c r="G46" s="125">
        <f t="shared" si="4"/>
        <v>6.196349296069584</v>
      </c>
      <c r="H46" s="125">
        <f t="shared" si="4"/>
        <v>5.523192022107055</v>
      </c>
      <c r="I46" s="125">
        <f t="shared" si="4"/>
        <v>13.760100172461607</v>
      </c>
      <c r="J46" s="125">
        <f t="shared" si="4"/>
        <v>0.34664682249876144</v>
      </c>
      <c r="K46" s="125">
        <f t="shared" si="4"/>
        <v>9.12827275838914</v>
      </c>
      <c r="L46" s="125" t="e">
        <f t="shared" si="4"/>
        <v>#DIV/0!</v>
      </c>
      <c r="M46" s="125">
        <f t="shared" si="4"/>
        <v>6.196349296069584</v>
      </c>
      <c r="N46" s="125">
        <f t="shared" si="4"/>
        <v>5.6502406119271</v>
      </c>
      <c r="O46" s="125">
        <f t="shared" si="4"/>
        <v>4.821416004751327</v>
      </c>
      <c r="P46" s="125">
        <f t="shared" si="4"/>
        <v>13.155765839904134</v>
      </c>
      <c r="Q46" s="125">
        <f t="shared" si="4"/>
        <v>12.898081469206275</v>
      </c>
      <c r="R46" s="125">
        <f t="shared" si="4"/>
        <v>15.295799703756629</v>
      </c>
      <c r="S46" s="125">
        <f t="shared" si="4"/>
        <v>0.4224561554318536</v>
      </c>
      <c r="T46" s="125">
        <f t="shared" si="4"/>
        <v>0.1776082288464089</v>
      </c>
      <c r="U46" s="125">
        <f t="shared" si="4"/>
        <v>9.12827275838914</v>
      </c>
      <c r="V46" s="125">
        <v>0</v>
      </c>
      <c r="W46" s="33"/>
      <c r="X46" s="33"/>
      <c r="Y46" s="33"/>
      <c r="Z46" s="33"/>
      <c r="AA46" s="33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 s="35"/>
    </row>
    <row r="47" spans="1:41" s="84" customFormat="1" ht="11.25">
      <c r="A47" s="96">
        <v>23</v>
      </c>
      <c r="B47" s="108" t="s">
        <v>94</v>
      </c>
      <c r="C47" s="117" t="s">
        <v>123</v>
      </c>
      <c r="D47" s="100" t="s">
        <v>97</v>
      </c>
      <c r="E47" s="96" t="s">
        <v>97</v>
      </c>
      <c r="F47" s="125">
        <f aca="true" t="shared" si="5" ref="F47:U47">(F13/F39)</f>
        <v>0.5092963643873899</v>
      </c>
      <c r="G47" s="125">
        <f t="shared" si="5"/>
        <v>0.641550710576462</v>
      </c>
      <c r="H47" s="125">
        <f t="shared" si="5"/>
        <v>0.6492093880762989</v>
      </c>
      <c r="I47" s="125">
        <f t="shared" si="5"/>
        <v>0.629241106714459</v>
      </c>
      <c r="J47" s="125">
        <f t="shared" si="5"/>
        <v>0.00112889805046062</v>
      </c>
      <c r="K47" s="125">
        <f t="shared" si="5"/>
        <v>0.5287765770259163</v>
      </c>
      <c r="L47" s="125" t="e">
        <f t="shared" si="5"/>
        <v>#DIV/0!</v>
      </c>
      <c r="M47" s="125">
        <f t="shared" si="5"/>
        <v>0.641550710576462</v>
      </c>
      <c r="N47" s="125">
        <f t="shared" si="5"/>
        <v>0.6489469056689412</v>
      </c>
      <c r="O47" s="125">
        <f t="shared" si="5"/>
        <v>0.6502433635844862</v>
      </c>
      <c r="P47" s="125">
        <f t="shared" si="5"/>
        <v>0.6295577232782658</v>
      </c>
      <c r="Q47" s="125">
        <f t="shared" si="5"/>
        <v>0.6372720542674265</v>
      </c>
      <c r="R47" s="125">
        <f t="shared" si="5"/>
        <v>0.6232987106180867</v>
      </c>
      <c r="S47" s="125">
        <f t="shared" si="5"/>
        <v>0.0011594934872878784</v>
      </c>
      <c r="T47" s="125">
        <f t="shared" si="5"/>
        <v>0.000990416395510554</v>
      </c>
      <c r="U47" s="125">
        <f t="shared" si="5"/>
        <v>0.5287765770259163</v>
      </c>
      <c r="V47" s="125">
        <v>0</v>
      </c>
      <c r="W47" s="33"/>
      <c r="X47" s="33"/>
      <c r="Y47" s="33"/>
      <c r="Z47" s="33"/>
      <c r="AA47" s="33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 s="35"/>
    </row>
    <row r="48" spans="1:41" s="84" customFormat="1" ht="11.25">
      <c r="A48" s="100"/>
      <c r="B48" s="112" t="s">
        <v>98</v>
      </c>
      <c r="C48" s="100"/>
      <c r="D48" s="100"/>
      <c r="E48" s="96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33"/>
      <c r="X48" s="33"/>
      <c r="Y48" s="33"/>
      <c r="Z48" s="33"/>
      <c r="AA48" s="33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 s="35"/>
    </row>
    <row r="49" spans="1:41" s="84" customFormat="1" ht="11.25">
      <c r="A49" s="100">
        <v>24</v>
      </c>
      <c r="B49" s="107" t="s">
        <v>91</v>
      </c>
      <c r="C49" s="117" t="s">
        <v>124</v>
      </c>
      <c r="D49" s="100" t="s">
        <v>97</v>
      </c>
      <c r="E49" s="96" t="s">
        <v>97</v>
      </c>
      <c r="F49" s="125">
        <f aca="true" t="shared" si="6" ref="F49:U49">(F17/F41)</f>
        <v>1.8663939418254203</v>
      </c>
      <c r="G49" s="125">
        <f t="shared" si="6"/>
        <v>1.9547687634537376</v>
      </c>
      <c r="H49" s="125">
        <f t="shared" si="6"/>
        <v>1.5391652764239643</v>
      </c>
      <c r="I49" s="125">
        <f t="shared" si="6"/>
        <v>3.264230653785797</v>
      </c>
      <c r="J49" s="125" t="e">
        <f t="shared" si="6"/>
        <v>#DIV/0!</v>
      </c>
      <c r="K49" s="125">
        <f t="shared" si="6"/>
        <v>1.9311520331383207</v>
      </c>
      <c r="L49" s="125" t="e">
        <f t="shared" si="6"/>
        <v>#DIV/0!</v>
      </c>
      <c r="M49" s="125">
        <f t="shared" si="6"/>
        <v>1.9547687634537376</v>
      </c>
      <c r="N49" s="125">
        <f t="shared" si="6"/>
        <v>1.6713259730915924</v>
      </c>
      <c r="O49" s="125">
        <f t="shared" si="6"/>
        <v>0.8091516061444616</v>
      </c>
      <c r="P49" s="125">
        <f t="shared" si="6"/>
        <v>3.025163950545819</v>
      </c>
      <c r="Q49" s="125">
        <f t="shared" si="6"/>
        <v>3.718923399737612</v>
      </c>
      <c r="R49" s="125">
        <f t="shared" si="6"/>
        <v>2.8146394308708267</v>
      </c>
      <c r="S49" s="125">
        <v>0</v>
      </c>
      <c r="T49" s="125">
        <v>0</v>
      </c>
      <c r="U49" s="125">
        <f t="shared" si="6"/>
        <v>1.9311520331383207</v>
      </c>
      <c r="V49" s="125">
        <v>0</v>
      </c>
      <c r="W49" s="46"/>
      <c r="X49" s="46"/>
      <c r="Y49" s="46"/>
      <c r="Z49" s="46"/>
      <c r="AA49" s="46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 s="35"/>
    </row>
    <row r="50" spans="1:41" s="84" customFormat="1" ht="11.25">
      <c r="A50" s="96">
        <v>25</v>
      </c>
      <c r="B50" s="108" t="s">
        <v>94</v>
      </c>
      <c r="C50" s="117" t="s">
        <v>125</v>
      </c>
      <c r="D50" s="100" t="s">
        <v>97</v>
      </c>
      <c r="E50" s="96" t="s">
        <v>97</v>
      </c>
      <c r="F50" s="125">
        <f aca="true" t="shared" si="7" ref="F50:U50">(F18/F39)</f>
        <v>-0.15322030600569064</v>
      </c>
      <c r="G50" s="125">
        <f t="shared" si="7"/>
        <v>-0.19303839441915857</v>
      </c>
      <c r="H50" s="125">
        <f t="shared" si="7"/>
        <v>-0.1956404120254914</v>
      </c>
      <c r="I50" s="125">
        <f t="shared" si="7"/>
        <v>-0.19075109579748176</v>
      </c>
      <c r="J50" s="125">
        <f t="shared" si="7"/>
        <v>0.0005615911974783706</v>
      </c>
      <c r="K50" s="125">
        <f t="shared" si="7"/>
        <v>-0.1599937449317926</v>
      </c>
      <c r="L50" s="125" t="e">
        <f t="shared" si="7"/>
        <v>#DIV/0!</v>
      </c>
      <c r="M50" s="125">
        <f t="shared" si="7"/>
        <v>-0.19303839441915857</v>
      </c>
      <c r="N50" s="125">
        <f t="shared" si="7"/>
        <v>-0.1953940250952045</v>
      </c>
      <c r="O50" s="125">
        <f t="shared" si="7"/>
        <v>-0.19661098393550533</v>
      </c>
      <c r="P50" s="125">
        <f t="shared" si="7"/>
        <v>-0.19085847329380828</v>
      </c>
      <c r="Q50" s="125">
        <f t="shared" si="7"/>
        <v>-0.1928244905028048</v>
      </c>
      <c r="R50" s="125">
        <f t="shared" si="7"/>
        <v>-0.18920490494195838</v>
      </c>
      <c r="S50" s="125">
        <f t="shared" si="7"/>
        <v>0.0005744999358510643</v>
      </c>
      <c r="T50" s="125">
        <f t="shared" si="7"/>
        <v>0.0005031634174384597</v>
      </c>
      <c r="U50" s="125">
        <f t="shared" si="7"/>
        <v>-0.1599937449317926</v>
      </c>
      <c r="V50" s="125">
        <v>0</v>
      </c>
      <c r="W50" s="33"/>
      <c r="X50" s="33"/>
      <c r="Y50" s="33"/>
      <c r="Z50" s="33"/>
      <c r="AA50" s="33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 s="35"/>
    </row>
    <row r="51" spans="1:41" s="84" customFormat="1" ht="11.25">
      <c r="A51" s="100"/>
      <c r="B51" s="101" t="s">
        <v>101</v>
      </c>
      <c r="C51" s="100"/>
      <c r="D51" s="100"/>
      <c r="E51" s="96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33"/>
      <c r="X51" s="33"/>
      <c r="Y51" s="33"/>
      <c r="Z51" s="33"/>
      <c r="AA51" s="33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 s="35"/>
    </row>
    <row r="52" spans="1:41" s="84" customFormat="1" ht="11.25">
      <c r="A52" s="100">
        <v>26</v>
      </c>
      <c r="B52" s="107" t="s">
        <v>91</v>
      </c>
      <c r="C52" s="117" t="s">
        <v>126</v>
      </c>
      <c r="D52" s="100" t="s">
        <v>97</v>
      </c>
      <c r="E52" s="96" t="s">
        <v>97</v>
      </c>
      <c r="F52" s="125">
        <f aca="true" t="shared" si="8" ref="F52:U52">(F22/F38)</f>
        <v>0.5602374497276427</v>
      </c>
      <c r="G52" s="125">
        <f t="shared" si="8"/>
        <v>0.541134762540198</v>
      </c>
      <c r="H52" s="125">
        <f t="shared" si="8"/>
        <v>0.5458210768884424</v>
      </c>
      <c r="I52" s="125">
        <f t="shared" si="8"/>
        <v>0.5361611087651605</v>
      </c>
      <c r="J52" s="125">
        <f t="shared" si="8"/>
        <v>1.1635340335268236</v>
      </c>
      <c r="K52" s="125">
        <f t="shared" si="8"/>
        <v>0.5212425614030355</v>
      </c>
      <c r="L52" s="125" t="e">
        <f t="shared" si="8"/>
        <v>#DIV/0!</v>
      </c>
      <c r="M52" s="125">
        <f t="shared" si="8"/>
        <v>0.541134762540198</v>
      </c>
      <c r="N52" s="125">
        <f t="shared" si="8"/>
        <v>0.5455385350600787</v>
      </c>
      <c r="O52" s="125">
        <f t="shared" si="8"/>
        <v>0.547381748119239</v>
      </c>
      <c r="P52" s="125">
        <f t="shared" si="8"/>
        <v>0.5354550289610855</v>
      </c>
      <c r="Q52" s="125">
        <f t="shared" si="8"/>
        <v>0.5401971697139613</v>
      </c>
      <c r="R52" s="125">
        <f t="shared" si="8"/>
        <v>0.5312553816202777</v>
      </c>
      <c r="S52" s="125">
        <f t="shared" si="8"/>
        <v>1.2087314931397115</v>
      </c>
      <c r="T52" s="125">
        <f t="shared" si="8"/>
        <v>1.0627533682179149</v>
      </c>
      <c r="U52" s="125">
        <f t="shared" si="8"/>
        <v>0.5212425614030355</v>
      </c>
      <c r="V52" s="125">
        <v>0</v>
      </c>
      <c r="W52" s="33"/>
      <c r="X52" s="33"/>
      <c r="Y52" s="33"/>
      <c r="Z52" s="33"/>
      <c r="AA52" s="33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 s="35"/>
    </row>
    <row r="53" spans="1:41" s="106" customFormat="1" ht="11.25">
      <c r="A53" s="96">
        <v>27</v>
      </c>
      <c r="B53" s="108" t="s">
        <v>94</v>
      </c>
      <c r="C53" s="117" t="s">
        <v>127</v>
      </c>
      <c r="D53" s="100" t="s">
        <v>97</v>
      </c>
      <c r="E53" s="96" t="s">
        <v>97</v>
      </c>
      <c r="F53" s="125">
        <f aca="true" t="shared" si="9" ref="F53:U53">(F23/F39)</f>
        <v>0.005160417500002034</v>
      </c>
      <c r="G53" s="125">
        <f t="shared" si="9"/>
        <v>0.005058379053050414</v>
      </c>
      <c r="H53" s="125">
        <f t="shared" si="9"/>
        <v>0.00510086554910997</v>
      </c>
      <c r="I53" s="125">
        <f t="shared" si="9"/>
        <v>0.00499222760480533</v>
      </c>
      <c r="J53" s="125">
        <f t="shared" si="9"/>
        <v>0.005520533200572829</v>
      </c>
      <c r="K53" s="125">
        <f t="shared" si="9"/>
        <v>0.004552827569195564</v>
      </c>
      <c r="L53" s="125" t="e">
        <f t="shared" si="9"/>
        <v>#DIV/0!</v>
      </c>
      <c r="M53" s="125">
        <f t="shared" si="9"/>
        <v>0.005058379053050414</v>
      </c>
      <c r="N53" s="125">
        <f t="shared" si="9"/>
        <v>0.005097926527687929</v>
      </c>
      <c r="O53" s="125">
        <f t="shared" si="9"/>
        <v>0.005112442996143542</v>
      </c>
      <c r="P53" s="125">
        <f t="shared" si="9"/>
        <v>0.0049945518851597995</v>
      </c>
      <c r="Q53" s="125">
        <f t="shared" si="9"/>
        <v>0.005040687136027593</v>
      </c>
      <c r="R53" s="125">
        <f t="shared" si="9"/>
        <v>0.004956176753273111</v>
      </c>
      <c r="S53" s="125">
        <f t="shared" si="9"/>
        <v>0.005644052653598723</v>
      </c>
      <c r="T53" s="125">
        <f t="shared" si="9"/>
        <v>0.004961457075262761</v>
      </c>
      <c r="U53" s="125">
        <f t="shared" si="9"/>
        <v>0.004552827569195564</v>
      </c>
      <c r="V53" s="125">
        <v>0</v>
      </c>
      <c r="W53" s="33"/>
      <c r="X53" s="33"/>
      <c r="Y53" s="33"/>
      <c r="Z53" s="33"/>
      <c r="AA53" s="3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 s="35"/>
    </row>
    <row r="54" spans="1:41" s="106" customFormat="1" ht="11.25">
      <c r="A54" s="96"/>
      <c r="B54" s="114" t="s">
        <v>104</v>
      </c>
      <c r="C54" s="100"/>
      <c r="D54" s="100"/>
      <c r="E54" s="96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33"/>
      <c r="X54" s="33"/>
      <c r="Y54" s="33"/>
      <c r="Z54" s="33"/>
      <c r="AA54" s="33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 s="35"/>
    </row>
    <row r="55" spans="1:41" s="106" customFormat="1" ht="11.25">
      <c r="A55" s="100">
        <v>28</v>
      </c>
      <c r="B55" s="107" t="s">
        <v>91</v>
      </c>
      <c r="C55" s="117" t="s">
        <v>128</v>
      </c>
      <c r="D55" s="100" t="s">
        <v>97</v>
      </c>
      <c r="E55" s="96" t="s">
        <v>97</v>
      </c>
      <c r="F55" s="125">
        <f aca="true" t="shared" si="10" ref="F55:U55">(F27/F38)</f>
        <v>4.557251317862255</v>
      </c>
      <c r="G55" s="125">
        <f t="shared" si="10"/>
        <v>4.387578199249668</v>
      </c>
      <c r="H55" s="125">
        <f t="shared" si="10"/>
        <v>4.415120543595275</v>
      </c>
      <c r="I55" s="125">
        <f t="shared" si="10"/>
        <v>5.625739877897535</v>
      </c>
      <c r="J55" s="125">
        <f t="shared" si="10"/>
        <v>8.804253971846268</v>
      </c>
      <c r="K55" s="125">
        <f t="shared" si="10"/>
        <v>5.114198059320965</v>
      </c>
      <c r="L55" s="125" t="e">
        <f t="shared" si="10"/>
        <v>#DIV/0!</v>
      </c>
      <c r="M55" s="125">
        <f t="shared" si="10"/>
        <v>4.387578199249668</v>
      </c>
      <c r="N55" s="125">
        <f t="shared" si="10"/>
        <v>4.413250668676331</v>
      </c>
      <c r="O55" s="125">
        <f t="shared" si="10"/>
        <v>4.425449138154481</v>
      </c>
      <c r="P55" s="125">
        <f t="shared" si="10"/>
        <v>9.52592142489747</v>
      </c>
      <c r="Q55" s="125">
        <f t="shared" si="10"/>
        <v>4.372737986852379</v>
      </c>
      <c r="R55" s="125">
        <f t="shared" si="10"/>
        <v>4.770239944886181</v>
      </c>
      <c r="S55" s="125">
        <f t="shared" si="10"/>
        <v>10.187899154489221</v>
      </c>
      <c r="T55" s="125">
        <f t="shared" si="10"/>
        <v>5.7190212341536215</v>
      </c>
      <c r="U55" s="125">
        <f t="shared" si="10"/>
        <v>5.114198059320965</v>
      </c>
      <c r="V55" s="125">
        <v>0</v>
      </c>
      <c r="W55" s="33"/>
      <c r="X55" s="33"/>
      <c r="Y55" s="33"/>
      <c r="Z55" s="33"/>
      <c r="AA55" s="33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 s="35"/>
    </row>
    <row r="56" spans="1:41" s="106" customFormat="1" ht="11.25">
      <c r="A56" s="96">
        <v>29</v>
      </c>
      <c r="B56" s="108" t="s">
        <v>94</v>
      </c>
      <c r="C56" s="117" t="s">
        <v>129</v>
      </c>
      <c r="D56" s="100" t="s">
        <v>97</v>
      </c>
      <c r="E56" s="96" t="s">
        <v>97</v>
      </c>
      <c r="F56" s="125">
        <f aca="true" t="shared" si="11" ref="F56:U56">(F28/F39)</f>
        <v>0.05614299508875252</v>
      </c>
      <c r="G56" s="125">
        <f t="shared" si="11"/>
        <v>0.06501956891580837</v>
      </c>
      <c r="H56" s="125">
        <f t="shared" si="11"/>
        <v>0.06543549463597435</v>
      </c>
      <c r="I56" s="125">
        <f t="shared" si="11"/>
        <v>0.04632605955724688</v>
      </c>
      <c r="J56" s="125">
        <f t="shared" si="11"/>
        <v>0.02778345802065453</v>
      </c>
      <c r="K56" s="125">
        <f t="shared" si="11"/>
        <v>0.061926129693745835</v>
      </c>
      <c r="L56" s="125" t="e">
        <f t="shared" si="11"/>
        <v>#DIV/0!</v>
      </c>
      <c r="M56" s="125">
        <f t="shared" si="11"/>
        <v>0.06501956891580837</v>
      </c>
      <c r="N56" s="125">
        <f t="shared" si="11"/>
        <v>0.06541228942310515</v>
      </c>
      <c r="O56" s="125">
        <f t="shared" si="11"/>
        <v>0.06552690503566772</v>
      </c>
      <c r="P56" s="125">
        <f t="shared" si="11"/>
        <v>0.053077281487556985</v>
      </c>
      <c r="Q56" s="125">
        <f t="shared" si="11"/>
        <v>0.0645343434514821</v>
      </c>
      <c r="R56" s="125">
        <f t="shared" si="11"/>
        <v>0.030026615559052332</v>
      </c>
      <c r="S56" s="125">
        <f t="shared" si="11"/>
        <v>0.028077770497870046</v>
      </c>
      <c r="T56" s="125">
        <f t="shared" si="11"/>
        <v>0.026451335222494425</v>
      </c>
      <c r="U56" s="125">
        <f t="shared" si="11"/>
        <v>0.061926129693745835</v>
      </c>
      <c r="V56" s="125">
        <v>0</v>
      </c>
      <c r="W56" s="33"/>
      <c r="X56" s="33"/>
      <c r="Y56" s="33"/>
      <c r="Z56" s="33"/>
      <c r="AA56" s="33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 s="35"/>
    </row>
    <row r="57" spans="1:41" s="106" customFormat="1" ht="11.25">
      <c r="A57" s="96">
        <v>30</v>
      </c>
      <c r="B57" s="108" t="s">
        <v>106</v>
      </c>
      <c r="C57" s="117" t="s">
        <v>130</v>
      </c>
      <c r="D57" s="100" t="s">
        <v>97</v>
      </c>
      <c r="E57" s="96" t="s">
        <v>97</v>
      </c>
      <c r="F57" s="125">
        <f aca="true" t="shared" si="12" ref="F57:U57">(F29/F40)</f>
        <v>21.390691852193754</v>
      </c>
      <c r="G57" s="125">
        <f t="shared" si="12"/>
        <v>17.063271174240484</v>
      </c>
      <c r="H57" s="125">
        <f t="shared" si="12"/>
        <v>42.199622216428295</v>
      </c>
      <c r="I57" s="125">
        <f t="shared" si="12"/>
        <v>387.8661648267184</v>
      </c>
      <c r="J57" s="125">
        <f t="shared" si="12"/>
        <v>1174.5310902189256</v>
      </c>
      <c r="K57" s="125">
        <f t="shared" si="12"/>
        <v>1160.6180859760598</v>
      </c>
      <c r="L57" s="125" t="e">
        <f t="shared" si="12"/>
        <v>#DIV/0!</v>
      </c>
      <c r="M57" s="125">
        <f t="shared" si="12"/>
        <v>17.063271174240484</v>
      </c>
      <c r="N57" s="125">
        <f t="shared" si="12"/>
        <v>35.74135497398079</v>
      </c>
      <c r="O57" s="125">
        <f t="shared" si="12"/>
        <v>272.1274108227297</v>
      </c>
      <c r="P57" s="125">
        <f t="shared" si="12"/>
        <v>1118.8084366819878</v>
      </c>
      <c r="Q57" s="125">
        <f t="shared" si="12"/>
        <v>310.4833042661597</v>
      </c>
      <c r="R57" s="125">
        <f t="shared" si="12"/>
        <v>1632.3014315880307</v>
      </c>
      <c r="S57" s="125">
        <f t="shared" si="12"/>
        <v>1152.9087282096334</v>
      </c>
      <c r="T57" s="125">
        <f t="shared" si="12"/>
        <v>1347.5099862932632</v>
      </c>
      <c r="U57" s="125">
        <f t="shared" si="12"/>
        <v>1160.6180859760598</v>
      </c>
      <c r="V57" s="125">
        <v>0</v>
      </c>
      <c r="W57" s="33"/>
      <c r="X57" s="33"/>
      <c r="Y57" s="33"/>
      <c r="Z57" s="33"/>
      <c r="AA57" s="33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 s="35"/>
    </row>
    <row r="58" spans="1:41" s="106" customFormat="1" ht="11.25">
      <c r="A58" s="11"/>
      <c r="B58" s="84"/>
      <c r="C58" s="80"/>
      <c r="D58" s="80"/>
      <c r="E58" s="80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33"/>
      <c r="X58" s="33"/>
      <c r="Y58" s="33"/>
      <c r="Z58" s="33"/>
      <c r="AA58" s="33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 s="35"/>
    </row>
    <row r="59" spans="1:41" s="106" customFormat="1" ht="11.25">
      <c r="A59" s="96"/>
      <c r="B59" s="114" t="s">
        <v>131</v>
      </c>
      <c r="C59" s="100"/>
      <c r="D59" s="100"/>
      <c r="E59" s="96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33"/>
      <c r="X59" s="33"/>
      <c r="Y59" s="33"/>
      <c r="Z59" s="33"/>
      <c r="AA59" s="33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 s="35"/>
    </row>
    <row r="60" spans="1:41" s="106" customFormat="1" ht="11.25">
      <c r="A60" s="100">
        <v>31</v>
      </c>
      <c r="B60" s="107" t="s">
        <v>91</v>
      </c>
      <c r="C60" s="117" t="s">
        <v>132</v>
      </c>
      <c r="D60" s="100" t="s">
        <v>97</v>
      </c>
      <c r="E60" s="96" t="s">
        <v>97</v>
      </c>
      <c r="F60" s="125">
        <f aca="true" t="shared" si="13" ref="F60:V60">(F46+F49+F52+F55)</f>
        <v>13.024930646285057</v>
      </c>
      <c r="G60" s="125">
        <f t="shared" si="13"/>
        <v>13.079831021313186</v>
      </c>
      <c r="H60" s="125">
        <f t="shared" si="13"/>
        <v>12.023298919014737</v>
      </c>
      <c r="I60" s="125">
        <f t="shared" si="13"/>
        <v>23.1862318129101</v>
      </c>
      <c r="J60" s="125" t="e">
        <f t="shared" si="13"/>
        <v>#DIV/0!</v>
      </c>
      <c r="K60" s="125">
        <f t="shared" si="13"/>
        <v>16.694865412251463</v>
      </c>
      <c r="L60" s="125" t="e">
        <f t="shared" si="13"/>
        <v>#DIV/0!</v>
      </c>
      <c r="M60" s="125">
        <f t="shared" si="13"/>
        <v>13.079831021313186</v>
      </c>
      <c r="N60" s="125">
        <f t="shared" si="13"/>
        <v>12.280355788755102</v>
      </c>
      <c r="O60" s="125">
        <f t="shared" si="13"/>
        <v>10.603398497169508</v>
      </c>
      <c r="P60" s="125">
        <f t="shared" si="13"/>
        <v>26.24230624430851</v>
      </c>
      <c r="Q60" s="125">
        <f t="shared" si="13"/>
        <v>21.52994002551023</v>
      </c>
      <c r="R60" s="125">
        <f t="shared" si="13"/>
        <v>23.411934461133914</v>
      </c>
      <c r="S60" s="125">
        <f t="shared" si="13"/>
        <v>11.819086803060786</v>
      </c>
      <c r="T60" s="125">
        <f t="shared" si="13"/>
        <v>6.959382831217946</v>
      </c>
      <c r="U60" s="125">
        <f t="shared" si="13"/>
        <v>16.694865412251463</v>
      </c>
      <c r="V60" s="125">
        <f t="shared" si="13"/>
        <v>0</v>
      </c>
      <c r="W60" s="33"/>
      <c r="X60" s="33"/>
      <c r="Y60" s="33"/>
      <c r="Z60" s="33"/>
      <c r="AA60" s="33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 s="35"/>
    </row>
    <row r="61" spans="1:41" s="106" customFormat="1" ht="11.25">
      <c r="A61" s="96">
        <v>32</v>
      </c>
      <c r="B61" s="108" t="s">
        <v>94</v>
      </c>
      <c r="C61" s="117" t="s">
        <v>133</v>
      </c>
      <c r="D61" s="100" t="s">
        <v>97</v>
      </c>
      <c r="E61" s="96" t="s">
        <v>97</v>
      </c>
      <c r="F61" s="125">
        <f aca="true" t="shared" si="14" ref="F61:V61">(F47+F50+F53+F56)</f>
        <v>0.4173794709704538</v>
      </c>
      <c r="G61" s="125">
        <f t="shared" si="14"/>
        <v>0.5185902641261622</v>
      </c>
      <c r="H61" s="125">
        <f t="shared" si="14"/>
        <v>0.5241053362358918</v>
      </c>
      <c r="I61" s="125">
        <f t="shared" si="14"/>
        <v>0.4898082980790295</v>
      </c>
      <c r="J61" s="125">
        <f t="shared" si="14"/>
        <v>0.03499448046916635</v>
      </c>
      <c r="K61" s="125">
        <f t="shared" si="14"/>
        <v>0.43526178935706505</v>
      </c>
      <c r="L61" s="125" t="e">
        <f t="shared" si="14"/>
        <v>#DIV/0!</v>
      </c>
      <c r="M61" s="125">
        <f t="shared" si="14"/>
        <v>0.5185902641261622</v>
      </c>
      <c r="N61" s="125">
        <f t="shared" si="14"/>
        <v>0.5240630965245298</v>
      </c>
      <c r="O61" s="125">
        <f t="shared" si="14"/>
        <v>0.5242717276807921</v>
      </c>
      <c r="P61" s="125">
        <f t="shared" si="14"/>
        <v>0.49677108335717424</v>
      </c>
      <c r="Q61" s="125">
        <f t="shared" si="14"/>
        <v>0.5140225943521314</v>
      </c>
      <c r="R61" s="125">
        <f t="shared" si="14"/>
        <v>0.46907659798845375</v>
      </c>
      <c r="S61" s="125">
        <f t="shared" si="14"/>
        <v>0.03545581657460771</v>
      </c>
      <c r="T61" s="125">
        <f t="shared" si="14"/>
        <v>0.0329063721107062</v>
      </c>
      <c r="U61" s="125">
        <f t="shared" si="14"/>
        <v>0.43526178935706505</v>
      </c>
      <c r="V61" s="125">
        <f t="shared" si="14"/>
        <v>0</v>
      </c>
      <c r="W61" s="33"/>
      <c r="X61" s="33"/>
      <c r="Y61" s="33"/>
      <c r="Z61" s="33"/>
      <c r="AA61" s="33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 s="35"/>
    </row>
    <row r="62" spans="1:41" s="106" customFormat="1" ht="11.25">
      <c r="A62" s="96">
        <v>33</v>
      </c>
      <c r="B62" s="108" t="s">
        <v>106</v>
      </c>
      <c r="C62" s="117" t="s">
        <v>134</v>
      </c>
      <c r="D62" s="100" t="s">
        <v>97</v>
      </c>
      <c r="E62" s="96" t="s">
        <v>97</v>
      </c>
      <c r="F62" s="125">
        <f aca="true" t="shared" si="15" ref="F62:V62">(F57)</f>
        <v>21.390691852193754</v>
      </c>
      <c r="G62" s="125">
        <f t="shared" si="15"/>
        <v>17.063271174240484</v>
      </c>
      <c r="H62" s="125">
        <f t="shared" si="15"/>
        <v>42.199622216428295</v>
      </c>
      <c r="I62" s="125">
        <f t="shared" si="15"/>
        <v>387.8661648267184</v>
      </c>
      <c r="J62" s="125">
        <f t="shared" si="15"/>
        <v>1174.5310902189256</v>
      </c>
      <c r="K62" s="125">
        <f t="shared" si="15"/>
        <v>1160.6180859760598</v>
      </c>
      <c r="L62" s="125" t="e">
        <f t="shared" si="15"/>
        <v>#DIV/0!</v>
      </c>
      <c r="M62" s="125">
        <f t="shared" si="15"/>
        <v>17.063271174240484</v>
      </c>
      <c r="N62" s="125">
        <f t="shared" si="15"/>
        <v>35.74135497398079</v>
      </c>
      <c r="O62" s="125">
        <f t="shared" si="15"/>
        <v>272.1274108227297</v>
      </c>
      <c r="P62" s="125">
        <f t="shared" si="15"/>
        <v>1118.8084366819878</v>
      </c>
      <c r="Q62" s="125">
        <f t="shared" si="15"/>
        <v>310.4833042661597</v>
      </c>
      <c r="R62" s="125">
        <f t="shared" si="15"/>
        <v>1632.3014315880307</v>
      </c>
      <c r="S62" s="125">
        <f t="shared" si="15"/>
        <v>1152.9087282096334</v>
      </c>
      <c r="T62" s="125">
        <f t="shared" si="15"/>
        <v>1347.5099862932632</v>
      </c>
      <c r="U62" s="125">
        <f t="shared" si="15"/>
        <v>1160.6180859760598</v>
      </c>
      <c r="V62" s="125">
        <f t="shared" si="15"/>
        <v>0</v>
      </c>
      <c r="W62" s="33"/>
      <c r="X62" s="33"/>
      <c r="Y62" s="33"/>
      <c r="Z62" s="33"/>
      <c r="AA62" s="33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 s="35"/>
    </row>
    <row r="63" spans="1:41" s="106" customFormat="1" ht="11.25">
      <c r="A63" s="11"/>
      <c r="B63" s="84"/>
      <c r="C63" s="80"/>
      <c r="D63" s="80"/>
      <c r="E63" s="80"/>
      <c r="F63" s="118"/>
      <c r="G63" s="119"/>
      <c r="H63" s="120"/>
      <c r="I63" s="118"/>
      <c r="J63" s="118"/>
      <c r="K63" s="118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76"/>
      <c r="X63" s="76"/>
      <c r="Y63" s="76"/>
      <c r="Z63" s="76"/>
      <c r="AA63" s="76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</row>
    <row r="64" spans="1:41" s="84" customFormat="1" ht="11.25">
      <c r="A64" s="11"/>
      <c r="C64" s="80"/>
      <c r="D64" s="80"/>
      <c r="E64" s="80"/>
      <c r="F64" s="118"/>
      <c r="G64" s="119"/>
      <c r="H64" s="120"/>
      <c r="I64" s="118"/>
      <c r="J64" s="118"/>
      <c r="K64" s="118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76"/>
      <c r="X64" s="76"/>
      <c r="Y64" s="76"/>
      <c r="Z64" s="76"/>
      <c r="AA64" s="76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</row>
    <row r="65" spans="1:41" s="109" customFormat="1" ht="11.25">
      <c r="A65" s="11"/>
      <c r="B65" s="84"/>
      <c r="C65" s="80"/>
      <c r="D65" s="80"/>
      <c r="E65" s="80"/>
      <c r="F65" s="118"/>
      <c r="G65" s="119"/>
      <c r="H65" s="120"/>
      <c r="I65" s="118"/>
      <c r="J65" s="118"/>
      <c r="K65" s="118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76"/>
      <c r="X65" s="76"/>
      <c r="Y65" s="76"/>
      <c r="Z65" s="76"/>
      <c r="AA65" s="76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</row>
    <row r="66" spans="6:22" ht="11.25">
      <c r="F66" s="122"/>
      <c r="G66" s="123"/>
      <c r="H66" s="122"/>
      <c r="I66" s="122"/>
      <c r="J66" s="122"/>
      <c r="K66" s="122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</row>
    <row r="67" spans="6:22" ht="11.25">
      <c r="F67" s="122"/>
      <c r="G67" s="123"/>
      <c r="H67" s="122"/>
      <c r="I67" s="122"/>
      <c r="J67" s="122"/>
      <c r="K67" s="122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</row>
    <row r="68" spans="6:22" ht="11.25">
      <c r="F68" s="122"/>
      <c r="G68" s="123"/>
      <c r="H68" s="122"/>
      <c r="I68" s="122"/>
      <c r="J68" s="122"/>
      <c r="K68" s="122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</row>
    <row r="69" spans="6:22" ht="11.25">
      <c r="F69" s="122"/>
      <c r="G69" s="123"/>
      <c r="H69" s="122"/>
      <c r="I69" s="122"/>
      <c r="J69" s="122"/>
      <c r="K69" s="122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</row>
    <row r="70" spans="6:22" ht="11.25">
      <c r="F70" s="122"/>
      <c r="G70" s="123"/>
      <c r="H70" s="122"/>
      <c r="I70" s="122"/>
      <c r="J70" s="122"/>
      <c r="K70" s="122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</row>
    <row r="71" spans="6:22" ht="11.25">
      <c r="F71" s="122"/>
      <c r="G71" s="123"/>
      <c r="H71" s="122"/>
      <c r="I71" s="122"/>
      <c r="J71" s="122"/>
      <c r="K71" s="122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</row>
    <row r="72" spans="6:22" ht="11.25">
      <c r="F72" s="122"/>
      <c r="G72" s="123"/>
      <c r="H72" s="122"/>
      <c r="I72" s="122"/>
      <c r="J72" s="122"/>
      <c r="K72" s="122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</row>
    <row r="73" spans="6:22" ht="11.25">
      <c r="F73" s="122"/>
      <c r="G73" s="123"/>
      <c r="H73" s="122"/>
      <c r="I73" s="122"/>
      <c r="J73" s="122"/>
      <c r="K73" s="122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</row>
    <row r="74" spans="6:22" ht="11.25">
      <c r="F74" s="122"/>
      <c r="G74" s="123"/>
      <c r="H74" s="122"/>
      <c r="I74" s="122"/>
      <c r="J74" s="122"/>
      <c r="K74" s="122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</row>
    <row r="75" spans="6:22" ht="11.25">
      <c r="F75" s="122"/>
      <c r="G75" s="123"/>
      <c r="H75" s="122"/>
      <c r="I75" s="122"/>
      <c r="J75" s="122"/>
      <c r="K75" s="122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</row>
    <row r="76" spans="6:22" ht="11.25">
      <c r="F76" s="122"/>
      <c r="G76" s="123"/>
      <c r="H76" s="122"/>
      <c r="I76" s="122"/>
      <c r="J76" s="122"/>
      <c r="K76" s="122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</row>
    <row r="77" spans="6:22" ht="11.25">
      <c r="F77" s="122"/>
      <c r="G77" s="123"/>
      <c r="H77" s="122"/>
      <c r="I77" s="122"/>
      <c r="J77" s="122"/>
      <c r="K77" s="122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</row>
    <row r="78" spans="6:22" ht="11.25">
      <c r="F78" s="122"/>
      <c r="G78" s="123"/>
      <c r="H78" s="122"/>
      <c r="I78" s="122"/>
      <c r="J78" s="122"/>
      <c r="K78" s="122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</row>
    <row r="79" spans="6:22" ht="11.25">
      <c r="F79" s="122"/>
      <c r="G79" s="123"/>
      <c r="H79" s="122"/>
      <c r="I79" s="122"/>
      <c r="J79" s="122"/>
      <c r="K79" s="122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</row>
  </sheetData>
  <printOptions horizontalCentered="1"/>
  <pageMargins left="0.25" right="0.25" top="2" bottom="0.75" header="1.5" footer="0.5"/>
  <pageSetup firstPageNumber="1" useFirstPageNumber="1" horizontalDpi="600" verticalDpi="600" orientation="landscape" scale="70" r:id="rId1"/>
  <headerFooter alignWithMargins="0">
    <oddHeader>&amp;CPuget Sound Energy
Gas Unit Cost Calculation
Includes Revenue Deficiency and Includes Gas Costs&amp;RDocket No. UG-04________
Exhibit No. _______ (CEP-3)
Page &amp;P+6 of &amp;N</oddHeader>
    <oddFooter>&amp;LIncludes Revenue Deficiency and Includes Gas Costs
Unit Costs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AV49"/>
  <sheetViews>
    <sheetView workbookViewId="0" topLeftCell="A1">
      <selection activeCell="E1" sqref="E1:J16384"/>
    </sheetView>
  </sheetViews>
  <sheetFormatPr defaultColWidth="9.33203125" defaultRowHeight="11.25"/>
  <cols>
    <col min="1" max="1" width="3.16015625" style="1" bestFit="1" customWidth="1"/>
    <col min="2" max="2" width="33.16015625" style="10" bestFit="1" customWidth="1"/>
    <col min="3" max="3" width="12.16015625" style="9" bestFit="1" customWidth="1"/>
    <col min="4" max="4" width="12.66015625" style="4" bestFit="1" customWidth="1"/>
    <col min="5" max="9" width="13" style="4" hidden="1" customWidth="1"/>
    <col min="10" max="10" width="10.83203125" style="4" hidden="1" customWidth="1"/>
    <col min="11" max="11" width="15" style="4" bestFit="1" customWidth="1"/>
    <col min="12" max="12" width="15.33203125" style="4" bestFit="1" customWidth="1"/>
    <col min="13" max="13" width="12.66015625" style="4" bestFit="1" customWidth="1"/>
    <col min="14" max="14" width="14" style="4" bestFit="1" customWidth="1"/>
    <col min="15" max="16" width="14" style="35" bestFit="1" customWidth="1"/>
    <col min="17" max="17" width="16.16015625" style="4" bestFit="1" customWidth="1"/>
    <col min="18" max="18" width="16.66015625" style="4" bestFit="1" customWidth="1"/>
    <col min="19" max="19" width="8.5" style="4" bestFit="1" customWidth="1"/>
    <col min="20" max="20" width="10.83203125" style="4" bestFit="1" customWidth="1"/>
    <col min="21" max="21" width="13.33203125" style="4" customWidth="1"/>
    <col min="22" max="23" width="12.16015625" style="4" bestFit="1" customWidth="1"/>
    <col min="24" max="24" width="12.16015625" style="4" customWidth="1"/>
    <col min="25" max="25" width="11.5" style="4" bestFit="1" customWidth="1"/>
    <col min="26" max="26" width="10.5" style="4" bestFit="1" customWidth="1"/>
    <col min="27" max="16384" width="9.66015625" style="4" customWidth="1"/>
  </cols>
  <sheetData>
    <row r="1" spans="15:28" ht="11.25">
      <c r="O1" s="4"/>
      <c r="P1" s="4"/>
      <c r="U1" s="5"/>
      <c r="V1" s="5"/>
      <c r="W1" s="5"/>
      <c r="X1" s="5"/>
      <c r="Y1" s="5"/>
      <c r="Z1" s="5"/>
      <c r="AA1" s="78"/>
      <c r="AB1" s="78"/>
    </row>
    <row r="2" spans="1:28" ht="11.25">
      <c r="A2" s="11"/>
      <c r="B2" s="9" t="s">
        <v>3</v>
      </c>
      <c r="D2" s="12"/>
      <c r="E2" s="13"/>
      <c r="J2" s="14"/>
      <c r="K2" s="14"/>
      <c r="O2" s="4"/>
      <c r="P2" s="4"/>
      <c r="U2" s="5"/>
      <c r="V2" s="5"/>
      <c r="W2" s="5"/>
      <c r="X2" s="5"/>
      <c r="Y2" s="5"/>
      <c r="Z2" s="5"/>
      <c r="AA2" s="78"/>
      <c r="AB2" s="78"/>
    </row>
    <row r="3" spans="2:28" ht="11.25">
      <c r="B3" s="15" t="s">
        <v>4</v>
      </c>
      <c r="D3" s="16"/>
      <c r="E3" s="13"/>
      <c r="O3" s="4"/>
      <c r="P3" s="4"/>
      <c r="U3" s="5"/>
      <c r="V3" s="5"/>
      <c r="W3" s="5"/>
      <c r="X3" s="5"/>
      <c r="Y3" s="5"/>
      <c r="Z3" s="5"/>
      <c r="AA3" s="78"/>
      <c r="AB3" s="78"/>
    </row>
    <row r="4" spans="2:28" ht="12" thickBot="1">
      <c r="B4" s="17"/>
      <c r="D4" s="18"/>
      <c r="F4" s="19"/>
      <c r="O4" s="4"/>
      <c r="P4" s="4"/>
      <c r="U4" s="5"/>
      <c r="V4" s="5"/>
      <c r="W4" s="5"/>
      <c r="X4" s="5"/>
      <c r="Y4" s="5"/>
      <c r="Z4" s="5"/>
      <c r="AA4" s="78"/>
      <c r="AB4" s="78"/>
    </row>
    <row r="5" spans="1:39" s="24" customFormat="1" ht="10.5">
      <c r="A5" s="20"/>
      <c r="B5" s="21"/>
      <c r="C5" s="22" t="s">
        <v>5</v>
      </c>
      <c r="D5" s="22"/>
      <c r="E5" s="154" t="s">
        <v>248</v>
      </c>
      <c r="F5" s="154" t="s">
        <v>248</v>
      </c>
      <c r="G5" s="154" t="s">
        <v>248</v>
      </c>
      <c r="H5" s="154" t="s">
        <v>248</v>
      </c>
      <c r="I5" s="154" t="s">
        <v>248</v>
      </c>
      <c r="J5" s="154" t="s">
        <v>248</v>
      </c>
      <c r="K5" s="154" t="s">
        <v>8</v>
      </c>
      <c r="L5" s="154" t="s">
        <v>9</v>
      </c>
      <c r="M5" s="154" t="s">
        <v>9</v>
      </c>
      <c r="N5" s="154" t="s">
        <v>10</v>
      </c>
      <c r="O5" s="154" t="s">
        <v>10</v>
      </c>
      <c r="P5" s="154" t="s">
        <v>10</v>
      </c>
      <c r="Q5" s="23" t="s">
        <v>11</v>
      </c>
      <c r="R5" s="23" t="s">
        <v>11</v>
      </c>
      <c r="S5" s="154"/>
      <c r="T5" s="15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1:39" s="24" customFormat="1" ht="10.5">
      <c r="A6" s="25"/>
      <c r="B6" s="26"/>
      <c r="C6" s="27" t="s">
        <v>7</v>
      </c>
      <c r="D6" s="27" t="s">
        <v>137</v>
      </c>
      <c r="E6" s="28" t="s">
        <v>8</v>
      </c>
      <c r="F6" s="28" t="s">
        <v>9</v>
      </c>
      <c r="G6" s="28" t="s">
        <v>10</v>
      </c>
      <c r="H6" s="28" t="s">
        <v>11</v>
      </c>
      <c r="I6" s="28" t="s">
        <v>12</v>
      </c>
      <c r="J6" s="28" t="s">
        <v>6</v>
      </c>
      <c r="K6" s="28" t="s">
        <v>13</v>
      </c>
      <c r="L6" s="28" t="s">
        <v>14</v>
      </c>
      <c r="M6" s="28" t="s">
        <v>15</v>
      </c>
      <c r="N6" s="28" t="s">
        <v>16</v>
      </c>
      <c r="O6" s="28" t="s">
        <v>17</v>
      </c>
      <c r="P6" s="28" t="s">
        <v>18</v>
      </c>
      <c r="Q6" s="28" t="s">
        <v>19</v>
      </c>
      <c r="R6" s="28" t="s">
        <v>20</v>
      </c>
      <c r="S6" s="28" t="s">
        <v>12</v>
      </c>
      <c r="T6" s="156" t="s">
        <v>6</v>
      </c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s="24" customFormat="1" ht="11.25" thickBot="1">
      <c r="A7" s="29"/>
      <c r="B7" s="30" t="s">
        <v>82</v>
      </c>
      <c r="C7" s="30" t="s">
        <v>1</v>
      </c>
      <c r="D7" s="30" t="s">
        <v>21</v>
      </c>
      <c r="E7" s="31"/>
      <c r="F7" s="31"/>
      <c r="G7" s="31"/>
      <c r="H7" s="31"/>
      <c r="I7" s="31"/>
      <c r="J7" s="31"/>
      <c r="K7" s="31" t="s">
        <v>22</v>
      </c>
      <c r="L7" s="31" t="s">
        <v>23</v>
      </c>
      <c r="M7" s="31">
        <v>41</v>
      </c>
      <c r="N7" s="31">
        <v>85</v>
      </c>
      <c r="O7" s="31">
        <v>86</v>
      </c>
      <c r="P7" s="31">
        <v>87</v>
      </c>
      <c r="Q7" s="31">
        <v>57</v>
      </c>
      <c r="R7" s="31" t="s">
        <v>24</v>
      </c>
      <c r="S7" s="31">
        <v>50</v>
      </c>
      <c r="T7" s="157">
        <v>71</v>
      </c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2" s="24" customFormat="1" ht="11.25">
      <c r="A8" s="27"/>
      <c r="B8" s="27"/>
      <c r="C8" s="27"/>
      <c r="D8" s="32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78"/>
      <c r="AB8" s="78"/>
      <c r="AC8" s="78"/>
      <c r="AD8" s="78"/>
      <c r="AE8" s="78"/>
      <c r="AF8" s="78"/>
    </row>
    <row r="9" spans="1:40" s="34" customFormat="1" ht="11.25">
      <c r="A9" s="9">
        <v>1</v>
      </c>
      <c r="B9" s="10" t="s">
        <v>25</v>
      </c>
      <c r="C9" s="9" t="s">
        <v>26</v>
      </c>
      <c r="D9" s="33">
        <v>308037919</v>
      </c>
      <c r="E9" s="33">
        <v>200600039.17511994</v>
      </c>
      <c r="F9" s="33">
        <v>74794208.38105457</v>
      </c>
      <c r="G9" s="33">
        <v>8000105.659423171</v>
      </c>
      <c r="H9" s="33">
        <v>16492039.681892218</v>
      </c>
      <c r="I9" s="33">
        <v>14206.102510114824</v>
      </c>
      <c r="J9" s="33">
        <v>8137320</v>
      </c>
      <c r="K9" s="33">
        <v>200600039.17511994</v>
      </c>
      <c r="L9" s="33">
        <v>60912851.91081682</v>
      </c>
      <c r="M9" s="33">
        <v>13881356.47023775</v>
      </c>
      <c r="N9" s="33">
        <v>1969748.224242781</v>
      </c>
      <c r="O9" s="33">
        <v>4735484.438825993</v>
      </c>
      <c r="P9" s="33">
        <v>1294872.9963543972</v>
      </c>
      <c r="Q9" s="33">
        <v>14509568.111831347</v>
      </c>
      <c r="R9" s="33">
        <v>1982471.57006087</v>
      </c>
      <c r="S9" s="33">
        <v>14206.102510114824</v>
      </c>
      <c r="T9" s="33">
        <v>8137320</v>
      </c>
      <c r="U9" s="33"/>
      <c r="V9" s="33"/>
      <c r="W9" s="33"/>
      <c r="X9" s="33"/>
      <c r="Y9" s="33"/>
      <c r="Z9" s="33"/>
      <c r="AA9" s="33"/>
      <c r="AB9"/>
      <c r="AC9"/>
      <c r="AD9"/>
      <c r="AE9"/>
      <c r="AF9"/>
      <c r="AG9"/>
      <c r="AH9"/>
      <c r="AI9"/>
      <c r="AJ9"/>
      <c r="AK9"/>
      <c r="AL9"/>
      <c r="AM9"/>
      <c r="AN9"/>
    </row>
    <row r="10" spans="1:40" s="10" customFormat="1" ht="11.25">
      <c r="A10" s="9"/>
      <c r="C10" s="9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/>
      <c r="AC10"/>
      <c r="AD10"/>
      <c r="AE10"/>
      <c r="AF10"/>
      <c r="AG10"/>
      <c r="AH10"/>
      <c r="AI10"/>
      <c r="AJ10"/>
      <c r="AK10"/>
      <c r="AL10"/>
      <c r="AM10"/>
      <c r="AN10"/>
    </row>
    <row r="11" spans="1:48" s="10" customFormat="1" ht="11.25">
      <c r="A11" s="9"/>
      <c r="B11" s="10" t="s">
        <v>27</v>
      </c>
      <c r="C11" s="9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 s="35"/>
      <c r="AP11" s="35"/>
      <c r="AQ11" s="35"/>
      <c r="AR11" s="35"/>
      <c r="AS11" s="35"/>
      <c r="AT11" s="35"/>
      <c r="AU11" s="35"/>
      <c r="AV11" s="35"/>
    </row>
    <row r="12" spans="1:48" s="10" customFormat="1" ht="11.25">
      <c r="A12" s="9">
        <v>2</v>
      </c>
      <c r="B12" s="10" t="s">
        <v>28</v>
      </c>
      <c r="C12" s="9" t="s">
        <v>29</v>
      </c>
      <c r="D12" s="33">
        <v>83466103.90505</v>
      </c>
      <c r="E12" s="33">
        <v>60744915.63014608</v>
      </c>
      <c r="F12" s="33">
        <v>15444461.757077018</v>
      </c>
      <c r="G12" s="33">
        <v>2120070.803909755</v>
      </c>
      <c r="H12" s="33">
        <v>3959416.5545894504</v>
      </c>
      <c r="I12" s="33">
        <v>88413.70153515738</v>
      </c>
      <c r="J12" s="33">
        <v>1108825.4577925422</v>
      </c>
      <c r="K12" s="33">
        <v>60744915.63014608</v>
      </c>
      <c r="L12" s="33">
        <v>13402657.881407704</v>
      </c>
      <c r="M12" s="33">
        <v>2041803.8756693131</v>
      </c>
      <c r="N12" s="33">
        <v>501207.23591683886</v>
      </c>
      <c r="O12" s="33">
        <v>946018.2459419372</v>
      </c>
      <c r="P12" s="33">
        <v>672845.322050979</v>
      </c>
      <c r="Q12" s="33">
        <v>3226939.9677157337</v>
      </c>
      <c r="R12" s="33">
        <v>732476.5868737173</v>
      </c>
      <c r="S12" s="33">
        <v>88413.70153515738</v>
      </c>
      <c r="T12" s="33">
        <v>1108825.4577925422</v>
      </c>
      <c r="U12" s="33"/>
      <c r="V12" s="33"/>
      <c r="W12" s="33"/>
      <c r="X12" s="33"/>
      <c r="Y12" s="33"/>
      <c r="Z12" s="33"/>
      <c r="AA12" s="33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 s="35"/>
      <c r="AP12" s="35"/>
      <c r="AQ12" s="35"/>
      <c r="AR12" s="35"/>
      <c r="AS12" s="35"/>
      <c r="AT12" s="35"/>
      <c r="AU12" s="35"/>
      <c r="AV12" s="35"/>
    </row>
    <row r="13" spans="1:48" s="10" customFormat="1" ht="11.25">
      <c r="A13" s="9">
        <v>3</v>
      </c>
      <c r="B13" s="36" t="s">
        <v>30</v>
      </c>
      <c r="C13" s="37" t="s">
        <v>31</v>
      </c>
      <c r="D13" s="33">
        <v>68114581</v>
      </c>
      <c r="E13" s="33">
        <v>41011872.059954345</v>
      </c>
      <c r="F13" s="33">
        <v>14123194.857550053</v>
      </c>
      <c r="G13" s="33">
        <v>2048754.9993206437</v>
      </c>
      <c r="H13" s="33">
        <v>2214852.2301265304</v>
      </c>
      <c r="I13" s="33">
        <v>9919.189167753526</v>
      </c>
      <c r="J13" s="33">
        <v>8705987.663880682</v>
      </c>
      <c r="K13" s="33">
        <v>41011872.059954345</v>
      </c>
      <c r="L13" s="33">
        <v>11452270.643555691</v>
      </c>
      <c r="M13" s="33">
        <v>2670924.2139943615</v>
      </c>
      <c r="N13" s="33">
        <v>523299.77813827747</v>
      </c>
      <c r="O13" s="33">
        <v>1101993.383866177</v>
      </c>
      <c r="P13" s="33">
        <v>423461.83731618914</v>
      </c>
      <c r="Q13" s="33">
        <v>1763082.2423262212</v>
      </c>
      <c r="R13" s="33">
        <v>451769.9878003089</v>
      </c>
      <c r="S13" s="33">
        <v>9919.189167753526</v>
      </c>
      <c r="T13" s="33">
        <v>8705987.663880682</v>
      </c>
      <c r="U13" s="33"/>
      <c r="V13" s="33"/>
      <c r="W13" s="33"/>
      <c r="X13" s="33"/>
      <c r="Y13" s="33"/>
      <c r="Z13" s="33"/>
      <c r="AA13" s="3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 s="35"/>
      <c r="AP13" s="35"/>
      <c r="AQ13" s="35"/>
      <c r="AR13" s="35"/>
      <c r="AS13" s="35"/>
      <c r="AT13" s="35"/>
      <c r="AU13" s="35"/>
      <c r="AV13" s="35"/>
    </row>
    <row r="14" spans="1:48" s="34" customFormat="1" ht="11.25">
      <c r="A14" s="9">
        <v>4</v>
      </c>
      <c r="B14" s="10" t="s">
        <v>32</v>
      </c>
      <c r="C14" s="9" t="s">
        <v>33</v>
      </c>
      <c r="D14" s="33">
        <v>30833449.972380005</v>
      </c>
      <c r="E14" s="33">
        <v>20456571.561277788</v>
      </c>
      <c r="F14" s="33">
        <v>7188354.56651125</v>
      </c>
      <c r="G14" s="33">
        <v>1048260.2096355248</v>
      </c>
      <c r="H14" s="33">
        <v>1137063.4839075534</v>
      </c>
      <c r="I14" s="33">
        <v>5261.1645845191</v>
      </c>
      <c r="J14" s="33">
        <v>997938.9864633696</v>
      </c>
      <c r="K14" s="33">
        <v>20456571.561277788</v>
      </c>
      <c r="L14" s="33">
        <v>5816448.80380276</v>
      </c>
      <c r="M14" s="33">
        <v>1371905.7627084914</v>
      </c>
      <c r="N14" s="33">
        <v>267776.6077710899</v>
      </c>
      <c r="O14" s="33">
        <v>564221.1900084363</v>
      </c>
      <c r="P14" s="33">
        <v>216262.41185599854</v>
      </c>
      <c r="Q14" s="33">
        <v>903280.2484965764</v>
      </c>
      <c r="R14" s="33">
        <v>233783.23541097666</v>
      </c>
      <c r="S14" s="33">
        <v>5261.1645845191</v>
      </c>
      <c r="T14" s="33">
        <v>997938.9864633696</v>
      </c>
      <c r="U14" s="33"/>
      <c r="V14" s="33"/>
      <c r="W14" s="33"/>
      <c r="X14" s="33"/>
      <c r="Y14" s="33"/>
      <c r="Z14" s="33"/>
      <c r="AA14" s="33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 s="38"/>
      <c r="AP14" s="38"/>
      <c r="AQ14" s="38"/>
      <c r="AR14" s="38"/>
      <c r="AS14" s="38"/>
      <c r="AT14" s="38"/>
      <c r="AU14" s="38"/>
      <c r="AV14" s="38"/>
    </row>
    <row r="15" spans="1:48" s="10" customFormat="1" ht="21">
      <c r="A15" s="9">
        <v>5</v>
      </c>
      <c r="B15" s="10" t="s">
        <v>34</v>
      </c>
      <c r="C15" s="9" t="s">
        <v>35</v>
      </c>
      <c r="D15" s="33">
        <f aca="true" t="shared" si="0" ref="D15:T15">(D12+D13+D14)</f>
        <v>182414134.87743</v>
      </c>
      <c r="E15" s="33">
        <f t="shared" si="0"/>
        <v>122213359.25137822</v>
      </c>
      <c r="F15" s="33">
        <f t="shared" si="0"/>
        <v>36756011.18113832</v>
      </c>
      <c r="G15" s="33">
        <f t="shared" si="0"/>
        <v>5217086.012865923</v>
      </c>
      <c r="H15" s="33">
        <f t="shared" si="0"/>
        <v>7311332.268623534</v>
      </c>
      <c r="I15" s="33">
        <f t="shared" si="0"/>
        <v>103594.05528743</v>
      </c>
      <c r="J15" s="33">
        <f t="shared" si="0"/>
        <v>10812752.108136594</v>
      </c>
      <c r="K15" s="33">
        <f t="shared" si="0"/>
        <v>122213359.25137822</v>
      </c>
      <c r="L15" s="33">
        <f t="shared" si="0"/>
        <v>30671377.328766152</v>
      </c>
      <c r="M15" s="33">
        <f t="shared" si="0"/>
        <v>6084633.852372167</v>
      </c>
      <c r="N15" s="33">
        <f t="shared" si="0"/>
        <v>1292283.6218262063</v>
      </c>
      <c r="O15" s="33">
        <f t="shared" si="0"/>
        <v>2612232.8198165502</v>
      </c>
      <c r="P15" s="33">
        <f t="shared" si="0"/>
        <v>1312569.5712231665</v>
      </c>
      <c r="Q15" s="33">
        <f t="shared" si="0"/>
        <v>5893302.458538531</v>
      </c>
      <c r="R15" s="33">
        <f t="shared" si="0"/>
        <v>1418029.8100850028</v>
      </c>
      <c r="S15" s="33">
        <f t="shared" si="0"/>
        <v>103594.05528743</v>
      </c>
      <c r="T15" s="33">
        <f t="shared" si="0"/>
        <v>10812752.108136594</v>
      </c>
      <c r="U15" s="33"/>
      <c r="V15" s="33"/>
      <c r="W15" s="33"/>
      <c r="X15" s="33"/>
      <c r="Y15" s="33"/>
      <c r="Z15" s="33"/>
      <c r="AA15" s="33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 s="35"/>
      <c r="AP15" s="35"/>
      <c r="AQ15" s="35"/>
      <c r="AR15" s="35"/>
      <c r="AS15" s="35"/>
      <c r="AT15" s="35"/>
      <c r="AU15" s="35"/>
      <c r="AV15" s="35"/>
    </row>
    <row r="16" spans="1:48" s="10" customFormat="1" ht="11.25">
      <c r="A16" s="9"/>
      <c r="C16" s="9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 s="35"/>
      <c r="AP16" s="35"/>
      <c r="AQ16" s="35"/>
      <c r="AR16" s="35"/>
      <c r="AS16" s="35"/>
      <c r="AT16" s="35"/>
      <c r="AU16" s="35"/>
      <c r="AV16" s="35"/>
    </row>
    <row r="17" spans="1:48" s="10" customFormat="1" ht="21">
      <c r="A17" s="9">
        <v>6</v>
      </c>
      <c r="B17" s="10" t="s">
        <v>36</v>
      </c>
      <c r="C17" s="9" t="s">
        <v>37</v>
      </c>
      <c r="D17" s="33">
        <f aca="true" t="shared" si="1" ref="D17:T17">(D9-D15)</f>
        <v>125623784.12257001</v>
      </c>
      <c r="E17" s="33">
        <f t="shared" si="1"/>
        <v>78386679.92374171</v>
      </c>
      <c r="F17" s="33">
        <f t="shared" si="1"/>
        <v>38038197.19991624</v>
      </c>
      <c r="G17" s="33">
        <f t="shared" si="1"/>
        <v>2783019.6465572473</v>
      </c>
      <c r="H17" s="33">
        <f t="shared" si="1"/>
        <v>9180707.413268685</v>
      </c>
      <c r="I17" s="33">
        <f t="shared" si="1"/>
        <v>-89387.95277731518</v>
      </c>
      <c r="J17" s="33">
        <f t="shared" si="1"/>
        <v>-2675432.1081365943</v>
      </c>
      <c r="K17" s="33">
        <f t="shared" si="1"/>
        <v>78386679.92374171</v>
      </c>
      <c r="L17" s="33">
        <f t="shared" si="1"/>
        <v>30241474.582050666</v>
      </c>
      <c r="M17" s="33">
        <f t="shared" si="1"/>
        <v>7796722.617865584</v>
      </c>
      <c r="N17" s="33">
        <f t="shared" si="1"/>
        <v>677464.6024165747</v>
      </c>
      <c r="O17" s="33">
        <f t="shared" si="1"/>
        <v>2123251.6190094426</v>
      </c>
      <c r="P17" s="33">
        <f t="shared" si="1"/>
        <v>-17696.574868769385</v>
      </c>
      <c r="Q17" s="33">
        <f t="shared" si="1"/>
        <v>8616265.653292816</v>
      </c>
      <c r="R17" s="33">
        <f t="shared" si="1"/>
        <v>564441.7599758671</v>
      </c>
      <c r="S17" s="33">
        <f t="shared" si="1"/>
        <v>-89387.95277731518</v>
      </c>
      <c r="T17" s="33">
        <f t="shared" si="1"/>
        <v>-2675432.1081365943</v>
      </c>
      <c r="U17" s="33"/>
      <c r="V17" s="33"/>
      <c r="W17" s="33"/>
      <c r="X17" s="33"/>
      <c r="Y17" s="33"/>
      <c r="Z17" s="33"/>
      <c r="AA17" s="33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 s="35"/>
      <c r="AP17" s="35"/>
      <c r="AQ17" s="35"/>
      <c r="AR17" s="35"/>
      <c r="AS17" s="35"/>
      <c r="AT17" s="35"/>
      <c r="AU17" s="35"/>
      <c r="AV17" s="35"/>
    </row>
    <row r="18" spans="1:48" s="10" customFormat="1" ht="11.25">
      <c r="A18" s="9"/>
      <c r="C18" s="9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 s="35"/>
      <c r="AP18" s="35"/>
      <c r="AQ18" s="35"/>
      <c r="AR18" s="35"/>
      <c r="AS18" s="35"/>
      <c r="AT18" s="35"/>
      <c r="AU18" s="35"/>
      <c r="AV18" s="35"/>
    </row>
    <row r="19" spans="1:40" s="10" customFormat="1" ht="11.25">
      <c r="A19" s="9">
        <v>7</v>
      </c>
      <c r="B19" s="39" t="s">
        <v>38</v>
      </c>
      <c r="C19" s="9" t="s">
        <v>39</v>
      </c>
      <c r="D19" s="33">
        <v>28560576.999999996</v>
      </c>
      <c r="E19" s="33">
        <v>17821217.720619157</v>
      </c>
      <c r="F19" s="33">
        <v>8647987.064371573</v>
      </c>
      <c r="G19" s="33">
        <v>632719.7310857838</v>
      </c>
      <c r="H19" s="33">
        <v>2087234.5378109186</v>
      </c>
      <c r="I19" s="33">
        <v>-20322.357951564034</v>
      </c>
      <c r="J19" s="33">
        <v>-608259.6959358674</v>
      </c>
      <c r="K19" s="33">
        <v>17821217.720619157</v>
      </c>
      <c r="L19" s="33">
        <v>6875401.576436216</v>
      </c>
      <c r="M19" s="33">
        <v>1772585.4879353559</v>
      </c>
      <c r="N19" s="33">
        <v>154021.62956032704</v>
      </c>
      <c r="O19" s="33">
        <v>482721.41918545205</v>
      </c>
      <c r="P19" s="33">
        <v>-4023.3176599951817</v>
      </c>
      <c r="Q19" s="33">
        <v>1958908.6601882754</v>
      </c>
      <c r="R19" s="33">
        <v>128325.87762264328</v>
      </c>
      <c r="S19" s="33">
        <v>-20322.357951564034</v>
      </c>
      <c r="T19" s="33">
        <v>-608259.6959358674</v>
      </c>
      <c r="U19" s="33"/>
      <c r="V19" s="33"/>
      <c r="W19" s="33"/>
      <c r="X19" s="33"/>
      <c r="Y19" s="33"/>
      <c r="Z19" s="33"/>
      <c r="AA19" s="33"/>
      <c r="AB19"/>
      <c r="AC19"/>
      <c r="AD19"/>
      <c r="AE19"/>
      <c r="AF19"/>
      <c r="AG19"/>
      <c r="AH19"/>
      <c r="AI19"/>
      <c r="AJ19"/>
      <c r="AK19"/>
      <c r="AL19"/>
      <c r="AM19"/>
      <c r="AN19"/>
    </row>
    <row r="20" spans="1:40" s="10" customFormat="1" ht="11.25">
      <c r="A20" s="9"/>
      <c r="C20" s="9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/>
      <c r="AC20"/>
      <c r="AD20"/>
      <c r="AE20"/>
      <c r="AF20"/>
      <c r="AG20"/>
      <c r="AH20"/>
      <c r="AI20"/>
      <c r="AJ20"/>
      <c r="AK20"/>
      <c r="AL20"/>
      <c r="AM20"/>
      <c r="AN20"/>
    </row>
    <row r="21" spans="1:40" s="10" customFormat="1" ht="11.25">
      <c r="A21" s="9">
        <v>8</v>
      </c>
      <c r="B21" s="39" t="s">
        <v>40</v>
      </c>
      <c r="C21" s="15" t="s">
        <v>41</v>
      </c>
      <c r="D21" s="33">
        <f aca="true" t="shared" si="2" ref="D21:T21">(D15+D19)</f>
        <v>210974711.87743</v>
      </c>
      <c r="E21" s="33">
        <f t="shared" si="2"/>
        <v>140034576.97199738</v>
      </c>
      <c r="F21" s="33">
        <f t="shared" si="2"/>
        <v>45403998.24550989</v>
      </c>
      <c r="G21" s="33">
        <f t="shared" si="2"/>
        <v>5849805.743951707</v>
      </c>
      <c r="H21" s="33">
        <f t="shared" si="2"/>
        <v>9398566.806434453</v>
      </c>
      <c r="I21" s="33">
        <f t="shared" si="2"/>
        <v>83271.69733586597</v>
      </c>
      <c r="J21" s="33">
        <f t="shared" si="2"/>
        <v>10204492.412200727</v>
      </c>
      <c r="K21" s="33">
        <f t="shared" si="2"/>
        <v>140034576.97199738</v>
      </c>
      <c r="L21" s="33">
        <f t="shared" si="2"/>
        <v>37546778.90520237</v>
      </c>
      <c r="M21" s="33">
        <f t="shared" si="2"/>
        <v>7857219.340307523</v>
      </c>
      <c r="N21" s="33">
        <f t="shared" si="2"/>
        <v>1446305.2513865335</v>
      </c>
      <c r="O21" s="33">
        <f t="shared" si="2"/>
        <v>3094954.2390020024</v>
      </c>
      <c r="P21" s="33">
        <f t="shared" si="2"/>
        <v>1308546.2535631713</v>
      </c>
      <c r="Q21" s="33">
        <f t="shared" si="2"/>
        <v>7852211.118726807</v>
      </c>
      <c r="R21" s="33">
        <f t="shared" si="2"/>
        <v>1546355.687707646</v>
      </c>
      <c r="S21" s="33">
        <f t="shared" si="2"/>
        <v>83271.69733586597</v>
      </c>
      <c r="T21" s="33">
        <f t="shared" si="2"/>
        <v>10204492.412200727</v>
      </c>
      <c r="U21" s="33"/>
      <c r="V21" s="33"/>
      <c r="W21" s="33"/>
      <c r="X21" s="33"/>
      <c r="Y21" s="33"/>
      <c r="Z21" s="33"/>
      <c r="AA21" s="33"/>
      <c r="AB21"/>
      <c r="AC21"/>
      <c r="AD21"/>
      <c r="AE21"/>
      <c r="AF21"/>
      <c r="AG21"/>
      <c r="AH21"/>
      <c r="AI21"/>
      <c r="AJ21"/>
      <c r="AK21"/>
      <c r="AL21"/>
      <c r="AM21"/>
      <c r="AN21"/>
    </row>
    <row r="22" spans="1:40" s="10" customFormat="1" ht="11.25">
      <c r="A22" s="9"/>
      <c r="B22" s="39"/>
      <c r="C22" s="15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/>
      <c r="AC22"/>
      <c r="AD22"/>
      <c r="AE22"/>
      <c r="AF22"/>
      <c r="AG22"/>
      <c r="AH22"/>
      <c r="AI22"/>
      <c r="AJ22"/>
      <c r="AK22"/>
      <c r="AL22"/>
      <c r="AM22"/>
      <c r="AN22"/>
    </row>
    <row r="23" spans="1:40" s="10" customFormat="1" ht="11.25">
      <c r="A23" s="9">
        <v>9</v>
      </c>
      <c r="B23" s="10" t="s">
        <v>42</v>
      </c>
      <c r="C23" s="15" t="s">
        <v>43</v>
      </c>
      <c r="D23" s="33">
        <f aca="true" t="shared" si="3" ref="D23:T23">(D9-D21)</f>
        <v>97063207.12257001</v>
      </c>
      <c r="E23" s="33">
        <f t="shared" si="3"/>
        <v>60565462.203122556</v>
      </c>
      <c r="F23" s="33">
        <f t="shared" si="3"/>
        <v>29390210.135544673</v>
      </c>
      <c r="G23" s="33">
        <f t="shared" si="3"/>
        <v>2150299.9154714635</v>
      </c>
      <c r="H23" s="33">
        <f t="shared" si="3"/>
        <v>7093472.875457766</v>
      </c>
      <c r="I23" s="33">
        <f t="shared" si="3"/>
        <v>-69065.59482575115</v>
      </c>
      <c r="J23" s="33">
        <f t="shared" si="3"/>
        <v>-2067172.4122007266</v>
      </c>
      <c r="K23" s="33">
        <f t="shared" si="3"/>
        <v>60565462.203122556</v>
      </c>
      <c r="L23" s="33">
        <f t="shared" si="3"/>
        <v>23366073.005614452</v>
      </c>
      <c r="M23" s="33">
        <f t="shared" si="3"/>
        <v>6024137.129930228</v>
      </c>
      <c r="N23" s="33">
        <f t="shared" si="3"/>
        <v>523442.97285624756</v>
      </c>
      <c r="O23" s="33">
        <f t="shared" si="3"/>
        <v>1640530.1998239905</v>
      </c>
      <c r="P23" s="33">
        <f t="shared" si="3"/>
        <v>-13673.2572087741</v>
      </c>
      <c r="Q23" s="33">
        <f t="shared" si="3"/>
        <v>6657356.99310454</v>
      </c>
      <c r="R23" s="33">
        <f t="shared" si="3"/>
        <v>436115.88235322386</v>
      </c>
      <c r="S23" s="33">
        <f t="shared" si="3"/>
        <v>-69065.59482575115</v>
      </c>
      <c r="T23" s="33">
        <f t="shared" si="3"/>
        <v>-2067172.4122007266</v>
      </c>
      <c r="U23" s="33"/>
      <c r="V23" s="33"/>
      <c r="W23" s="33"/>
      <c r="X23" s="33"/>
      <c r="Y23" s="33"/>
      <c r="Z23" s="33"/>
      <c r="AA23" s="33"/>
      <c r="AB23"/>
      <c r="AC23"/>
      <c r="AD23"/>
      <c r="AE23"/>
      <c r="AF23"/>
      <c r="AG23"/>
      <c r="AH23"/>
      <c r="AI23"/>
      <c r="AJ23"/>
      <c r="AK23"/>
      <c r="AL23"/>
      <c r="AM23"/>
      <c r="AN23"/>
    </row>
    <row r="24" spans="1:40" s="10" customFormat="1" ht="11.25">
      <c r="A24" s="9"/>
      <c r="C24" s="9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/>
      <c r="AC24"/>
      <c r="AD24"/>
      <c r="AE24"/>
      <c r="AF24"/>
      <c r="AG24"/>
      <c r="AH24"/>
      <c r="AI24"/>
      <c r="AJ24"/>
      <c r="AK24"/>
      <c r="AL24"/>
      <c r="AM24"/>
      <c r="AN24"/>
    </row>
    <row r="25" spans="1:40" s="10" customFormat="1" ht="11.25">
      <c r="A25" s="9">
        <v>10</v>
      </c>
      <c r="B25" s="39" t="s">
        <v>44</v>
      </c>
      <c r="C25" s="9" t="s">
        <v>45</v>
      </c>
      <c r="D25" s="33">
        <v>1762590236.98</v>
      </c>
      <c r="E25" s="33">
        <v>1181906888.558425</v>
      </c>
      <c r="F25" s="33">
        <v>401161334.2690729</v>
      </c>
      <c r="G25" s="33">
        <v>58315225.34438707</v>
      </c>
      <c r="H25" s="33">
        <v>66432481.83383742</v>
      </c>
      <c r="I25" s="33">
        <v>348161.76363307686</v>
      </c>
      <c r="J25" s="33">
        <v>54426145.21064476</v>
      </c>
      <c r="K25" s="33">
        <v>1181906888.558425</v>
      </c>
      <c r="L25" s="33">
        <v>326273678.8136818</v>
      </c>
      <c r="M25" s="33">
        <v>74887655.45539117</v>
      </c>
      <c r="N25" s="33">
        <v>14807923.26817551</v>
      </c>
      <c r="O25" s="33">
        <v>31018412.447573382</v>
      </c>
      <c r="P25" s="33">
        <v>12488889.628638165</v>
      </c>
      <c r="Q25" s="33">
        <v>52913748.82009523</v>
      </c>
      <c r="R25" s="33">
        <v>13518733.013742186</v>
      </c>
      <c r="S25" s="33">
        <v>348161.76363307686</v>
      </c>
      <c r="T25" s="33">
        <v>54426145.21064476</v>
      </c>
      <c r="U25" s="33"/>
      <c r="V25" s="33"/>
      <c r="W25" s="33"/>
      <c r="X25" s="33"/>
      <c r="Y25" s="33"/>
      <c r="Z25" s="33"/>
      <c r="AA25" s="33"/>
      <c r="AB25"/>
      <c r="AC25"/>
      <c r="AD25"/>
      <c r="AE25"/>
      <c r="AF25"/>
      <c r="AG25"/>
      <c r="AH25"/>
      <c r="AI25"/>
      <c r="AJ25"/>
      <c r="AK25"/>
      <c r="AL25"/>
      <c r="AM25"/>
      <c r="AN25"/>
    </row>
    <row r="26" spans="1:40" s="10" customFormat="1" ht="11.25">
      <c r="A26" s="9">
        <v>11</v>
      </c>
      <c r="B26" s="10" t="s">
        <v>46</v>
      </c>
      <c r="C26" s="9" t="s">
        <v>47</v>
      </c>
      <c r="D26" s="33">
        <v>-500677482.99999994</v>
      </c>
      <c r="E26" s="33">
        <v>-333436533.96712047</v>
      </c>
      <c r="F26" s="33">
        <v>-116050485.29029442</v>
      </c>
      <c r="G26" s="33">
        <v>-16918901.97050332</v>
      </c>
      <c r="H26" s="33">
        <v>-17614602.197643504</v>
      </c>
      <c r="I26" s="33">
        <v>-130785.17787981877</v>
      </c>
      <c r="J26" s="33">
        <v>-16526174.396558449</v>
      </c>
      <c r="K26" s="33">
        <v>-333436533.96712047</v>
      </c>
      <c r="L26" s="33">
        <v>-94019583.27816233</v>
      </c>
      <c r="M26" s="33">
        <v>-22030902.012132082</v>
      </c>
      <c r="N26" s="33">
        <v>-4323826.123926108</v>
      </c>
      <c r="O26" s="33">
        <v>-9144364.873820214</v>
      </c>
      <c r="P26" s="33">
        <v>-3450710.972756995</v>
      </c>
      <c r="Q26" s="33">
        <v>-14017235.054556178</v>
      </c>
      <c r="R26" s="33">
        <v>-3597367.143087328</v>
      </c>
      <c r="S26" s="33">
        <v>-130785.17787981877</v>
      </c>
      <c r="T26" s="33">
        <v>-16526174.396558449</v>
      </c>
      <c r="U26" s="33"/>
      <c r="V26" s="33"/>
      <c r="W26" s="33"/>
      <c r="X26" s="33"/>
      <c r="Y26" s="33"/>
      <c r="Z26" s="33"/>
      <c r="AA26" s="33"/>
      <c r="AB26"/>
      <c r="AC26"/>
      <c r="AD26"/>
      <c r="AE26"/>
      <c r="AF26"/>
      <c r="AG26"/>
      <c r="AH26"/>
      <c r="AI26"/>
      <c r="AJ26"/>
      <c r="AK26"/>
      <c r="AL26"/>
      <c r="AM26"/>
      <c r="AN26"/>
    </row>
    <row r="27" spans="1:40" s="10" customFormat="1" ht="11.25">
      <c r="A27" s="9">
        <v>12</v>
      </c>
      <c r="B27" s="39" t="s">
        <v>48</v>
      </c>
      <c r="C27" s="9" t="s">
        <v>49</v>
      </c>
      <c r="D27" s="33">
        <v>-197623226</v>
      </c>
      <c r="E27" s="33">
        <v>-132151779.40076242</v>
      </c>
      <c r="F27" s="33">
        <v>-46822484.24743436</v>
      </c>
      <c r="G27" s="33">
        <v>-6134900.4911732655</v>
      </c>
      <c r="H27" s="33">
        <v>-6653257.27079897</v>
      </c>
      <c r="I27" s="33">
        <v>-30758.255860316844</v>
      </c>
      <c r="J27" s="33">
        <v>-5830046.333970664</v>
      </c>
      <c r="K27" s="33">
        <v>-132151779.40076242</v>
      </c>
      <c r="L27" s="33">
        <v>-38792983.08403894</v>
      </c>
      <c r="M27" s="33">
        <v>-8029501.16339542</v>
      </c>
      <c r="N27" s="33">
        <v>-1567206.2490576496</v>
      </c>
      <c r="O27" s="33">
        <v>-3302259.4366182247</v>
      </c>
      <c r="P27" s="33">
        <v>-1265434.8054973916</v>
      </c>
      <c r="Q27" s="33">
        <v>-5285355.348127281</v>
      </c>
      <c r="R27" s="33">
        <v>-1367901.9226716887</v>
      </c>
      <c r="S27" s="33">
        <v>-30758.255860316844</v>
      </c>
      <c r="T27" s="33">
        <v>-5830046.333970664</v>
      </c>
      <c r="U27" s="33"/>
      <c r="V27" s="33"/>
      <c r="W27" s="33"/>
      <c r="X27" s="33"/>
      <c r="Y27" s="33"/>
      <c r="Z27" s="33"/>
      <c r="AA27" s="33"/>
      <c r="AB27"/>
      <c r="AC27"/>
      <c r="AD27"/>
      <c r="AE27"/>
      <c r="AF27"/>
      <c r="AG27"/>
      <c r="AH27"/>
      <c r="AI27"/>
      <c r="AJ27"/>
      <c r="AK27"/>
      <c r="AL27"/>
      <c r="AM27"/>
      <c r="AN27"/>
    </row>
    <row r="28" spans="1:40" s="10" customFormat="1" ht="11.25">
      <c r="A28" s="9"/>
      <c r="B28" s="39"/>
      <c r="C28" s="9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/>
      <c r="AC28"/>
      <c r="AD28"/>
      <c r="AE28"/>
      <c r="AF28"/>
      <c r="AG28"/>
      <c r="AH28"/>
      <c r="AI28"/>
      <c r="AJ28"/>
      <c r="AK28"/>
      <c r="AL28"/>
      <c r="AM28"/>
      <c r="AN28"/>
    </row>
    <row r="29" spans="1:40" s="10" customFormat="1" ht="11.25">
      <c r="A29" s="9">
        <v>13</v>
      </c>
      <c r="B29" s="10" t="s">
        <v>50</v>
      </c>
      <c r="C29" s="15" t="s">
        <v>51</v>
      </c>
      <c r="D29" s="33">
        <f aca="true" t="shared" si="4" ref="D29:T29">(D25+D26+D27)</f>
        <v>1064289527.98</v>
      </c>
      <c r="E29" s="33">
        <f t="shared" si="4"/>
        <v>716318575.1905421</v>
      </c>
      <c r="F29" s="33">
        <f t="shared" si="4"/>
        <v>238288364.7313441</v>
      </c>
      <c r="G29" s="33">
        <f t="shared" si="4"/>
        <v>35261422.88271049</v>
      </c>
      <c r="H29" s="33">
        <f t="shared" si="4"/>
        <v>42164622.36539495</v>
      </c>
      <c r="I29" s="33">
        <f t="shared" si="4"/>
        <v>186618.32989294123</v>
      </c>
      <c r="J29" s="33">
        <f t="shared" si="4"/>
        <v>32069924.480115645</v>
      </c>
      <c r="K29" s="33">
        <f t="shared" si="4"/>
        <v>716318575.1905421</v>
      </c>
      <c r="L29" s="33">
        <f t="shared" si="4"/>
        <v>193461112.4514805</v>
      </c>
      <c r="M29" s="33">
        <f t="shared" si="4"/>
        <v>44827252.27986367</v>
      </c>
      <c r="N29" s="33">
        <f t="shared" si="4"/>
        <v>8916890.895191751</v>
      </c>
      <c r="O29" s="33">
        <f t="shared" si="4"/>
        <v>18571788.137134947</v>
      </c>
      <c r="P29" s="33">
        <f t="shared" si="4"/>
        <v>7772743.850383779</v>
      </c>
      <c r="Q29" s="33">
        <f t="shared" si="4"/>
        <v>33611158.417411774</v>
      </c>
      <c r="R29" s="33">
        <f t="shared" si="4"/>
        <v>8553463.94798317</v>
      </c>
      <c r="S29" s="33">
        <f t="shared" si="4"/>
        <v>186618.32989294123</v>
      </c>
      <c r="T29" s="33">
        <f t="shared" si="4"/>
        <v>32069924.480115645</v>
      </c>
      <c r="U29" s="33"/>
      <c r="V29" s="33"/>
      <c r="W29" s="33"/>
      <c r="X29" s="33"/>
      <c r="Y29" s="33"/>
      <c r="Z29" s="33"/>
      <c r="AA29" s="33"/>
      <c r="AB29"/>
      <c r="AC29"/>
      <c r="AD29"/>
      <c r="AE29"/>
      <c r="AF29"/>
      <c r="AG29"/>
      <c r="AH29"/>
      <c r="AI29"/>
      <c r="AJ29"/>
      <c r="AK29"/>
      <c r="AL29"/>
      <c r="AM29"/>
      <c r="AN29"/>
    </row>
    <row r="30" spans="1:40" s="10" customFormat="1" ht="11.25">
      <c r="A30" s="9"/>
      <c r="C30" s="15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/>
      <c r="AC30"/>
      <c r="AD30"/>
      <c r="AE30"/>
      <c r="AF30"/>
      <c r="AG30"/>
      <c r="AH30"/>
      <c r="AI30"/>
      <c r="AJ30"/>
      <c r="AK30"/>
      <c r="AL30"/>
      <c r="AM30"/>
      <c r="AN30"/>
    </row>
    <row r="31" spans="1:40" s="10" customFormat="1" ht="21">
      <c r="A31" s="9">
        <v>14</v>
      </c>
      <c r="B31" s="10" t="s">
        <v>52</v>
      </c>
      <c r="C31" s="40" t="s">
        <v>53</v>
      </c>
      <c r="D31" s="41">
        <f aca="true" t="shared" si="5" ref="D31:T31">(D23/D29)</f>
        <v>0.09120000203966491</v>
      </c>
      <c r="E31" s="41">
        <f t="shared" si="5"/>
        <v>0.08455101445193157</v>
      </c>
      <c r="F31" s="41">
        <f t="shared" si="5"/>
        <v>0.12333883850636342</v>
      </c>
      <c r="G31" s="41">
        <f t="shared" si="5"/>
        <v>0.06098165472856759</v>
      </c>
      <c r="H31" s="41">
        <f t="shared" si="5"/>
        <v>0.16823280934396487</v>
      </c>
      <c r="I31" s="41">
        <f t="shared" si="5"/>
        <v>-0.37009009171485213</v>
      </c>
      <c r="J31" s="41">
        <f t="shared" si="5"/>
        <v>-0.06445828749869487</v>
      </c>
      <c r="K31" s="41">
        <f t="shared" si="5"/>
        <v>0.08455101445193157</v>
      </c>
      <c r="L31" s="41">
        <f t="shared" si="5"/>
        <v>0.1207791721526185</v>
      </c>
      <c r="M31" s="41">
        <f t="shared" si="5"/>
        <v>0.13438559857116786</v>
      </c>
      <c r="N31" s="41">
        <f t="shared" si="5"/>
        <v>0.05870240860954162</v>
      </c>
      <c r="O31" s="41">
        <f t="shared" si="5"/>
        <v>0.08833453126377704</v>
      </c>
      <c r="P31" s="41">
        <f t="shared" si="5"/>
        <v>-0.0017591287545258528</v>
      </c>
      <c r="Q31" s="41">
        <f t="shared" si="5"/>
        <v>0.19806984663925753</v>
      </c>
      <c r="R31" s="41">
        <f t="shared" si="5"/>
        <v>0.05098704863963986</v>
      </c>
      <c r="S31" s="41">
        <f t="shared" si="5"/>
        <v>-0.37009009171485213</v>
      </c>
      <c r="T31" s="41">
        <f t="shared" si="5"/>
        <v>-0.06445828749869487</v>
      </c>
      <c r="U31" s="33"/>
      <c r="V31" s="33"/>
      <c r="W31" s="33"/>
      <c r="X31" s="33"/>
      <c r="Y31" s="33"/>
      <c r="Z31" s="33"/>
      <c r="AA31" s="33"/>
      <c r="AB31"/>
      <c r="AC31"/>
      <c r="AD31"/>
      <c r="AE31"/>
      <c r="AF31"/>
      <c r="AG31"/>
      <c r="AH31"/>
      <c r="AI31"/>
      <c r="AJ31"/>
      <c r="AK31"/>
      <c r="AL31"/>
      <c r="AM31"/>
      <c r="AN31"/>
    </row>
    <row r="32" spans="1:40" ht="11.25">
      <c r="A32" s="73">
        <v>15</v>
      </c>
      <c r="B32" s="74" t="s">
        <v>54</v>
      </c>
      <c r="C32" s="75" t="s">
        <v>55</v>
      </c>
      <c r="D32" s="45">
        <f aca="true" t="shared" si="6" ref="D32:T32">(D31/$D31)</f>
        <v>1</v>
      </c>
      <c r="E32" s="45">
        <f t="shared" si="6"/>
        <v>0.9270944359755436</v>
      </c>
      <c r="F32" s="45">
        <f t="shared" si="6"/>
        <v>1.3523995147798418</v>
      </c>
      <c r="G32" s="45">
        <f t="shared" si="6"/>
        <v>0.6686584798764074</v>
      </c>
      <c r="H32" s="45">
        <f t="shared" si="6"/>
        <v>1.844657955937289</v>
      </c>
      <c r="I32" s="45">
        <f t="shared" si="6"/>
        <v>-4.058005300853959</v>
      </c>
      <c r="J32" s="45">
        <f t="shared" si="6"/>
        <v>-0.7067794523805002</v>
      </c>
      <c r="K32" s="45">
        <f t="shared" si="6"/>
        <v>0.9270944359755436</v>
      </c>
      <c r="L32" s="45">
        <f t="shared" si="6"/>
        <v>1.3243329983708658</v>
      </c>
      <c r="M32" s="45">
        <f t="shared" si="6"/>
        <v>1.4735262671674128</v>
      </c>
      <c r="N32" s="45">
        <f t="shared" si="6"/>
        <v>0.6436667466740915</v>
      </c>
      <c r="O32" s="45">
        <f t="shared" si="6"/>
        <v>0.9685803650021673</v>
      </c>
      <c r="P32" s="45">
        <f t="shared" si="6"/>
        <v>-0.01928869205244939</v>
      </c>
      <c r="Q32" s="45">
        <f t="shared" si="6"/>
        <v>2.1718184452793383</v>
      </c>
      <c r="R32" s="45">
        <f t="shared" si="6"/>
        <v>0.5590685032820992</v>
      </c>
      <c r="S32" s="45">
        <f t="shared" si="6"/>
        <v>-4.058005300853959</v>
      </c>
      <c r="T32" s="45">
        <f t="shared" si="6"/>
        <v>-0.7067794523805002</v>
      </c>
      <c r="U32" s="46"/>
      <c r="V32" s="46"/>
      <c r="W32" s="46"/>
      <c r="X32" s="46"/>
      <c r="Y32" s="46"/>
      <c r="Z32" s="46"/>
      <c r="AA32" s="46"/>
      <c r="AB32"/>
      <c r="AC32"/>
      <c r="AD32"/>
      <c r="AE32"/>
      <c r="AF32"/>
      <c r="AG32"/>
      <c r="AH32"/>
      <c r="AI32"/>
      <c r="AJ32"/>
      <c r="AK32"/>
      <c r="AL32"/>
      <c r="AM32"/>
      <c r="AN32"/>
    </row>
    <row r="49" ht="11.25">
      <c r="C49" s="37"/>
    </row>
  </sheetData>
  <printOptions horizontalCentered="1"/>
  <pageMargins left="0.5" right="0.5" top="2" bottom="1" header="1.5" footer="0.5"/>
  <pageSetup firstPageNumber="1" useFirstPageNumber="1" horizontalDpi="600" verticalDpi="600" orientation="landscape" scale="80" r:id="rId1"/>
  <headerFooter alignWithMargins="0">
    <oddHeader>&amp;CPuget Sound Energy
Summary Results of Gas Operations
Includes Revenue Deficiency and Excludes Gas Costs&amp;RDocket No. UG-04________
Exhibit No. _______ (CEP-3)
Page &amp;P+7 of &amp;N</oddHeader>
    <oddFooter>&amp;LIncludes Revenue Deficiency and Excludes Gas Costs
Summary 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1"/>
  <dimension ref="A2:AN39"/>
  <sheetViews>
    <sheetView workbookViewId="0" topLeftCell="A1">
      <selection activeCell="E1" sqref="E1:J16384"/>
    </sheetView>
  </sheetViews>
  <sheetFormatPr defaultColWidth="9.33203125" defaultRowHeight="11.25"/>
  <cols>
    <col min="1" max="1" width="3.16015625" style="47" bestFit="1" customWidth="1"/>
    <col min="2" max="2" width="39.33203125" style="63" bestFit="1" customWidth="1"/>
    <col min="3" max="3" width="10.66015625" style="48" customWidth="1"/>
    <col min="4" max="4" width="11.16015625" style="48" bestFit="1" customWidth="1"/>
    <col min="5" max="10" width="13" style="47" hidden="1" customWidth="1"/>
    <col min="11" max="11" width="11.16015625" style="47" bestFit="1" customWidth="1"/>
    <col min="12" max="12" width="12.16015625" style="47" bestFit="1" customWidth="1"/>
    <col min="13" max="13" width="10.16015625" style="47" bestFit="1" customWidth="1"/>
    <col min="14" max="14" width="11.33203125" style="47" bestFit="1" customWidth="1"/>
    <col min="15" max="15" width="10.83203125" style="47" bestFit="1" customWidth="1"/>
    <col min="16" max="16" width="12.5" style="47" bestFit="1" customWidth="1"/>
    <col min="17" max="17" width="15.66015625" style="47" bestFit="1" customWidth="1"/>
    <col min="18" max="18" width="15.16015625" style="47" bestFit="1" customWidth="1"/>
    <col min="19" max="19" width="8.5" style="47" bestFit="1" customWidth="1"/>
    <col min="20" max="20" width="10.16015625" style="47" bestFit="1" customWidth="1"/>
    <col min="21" max="21" width="15.33203125" style="47" bestFit="1" customWidth="1"/>
    <col min="22" max="22" width="20.33203125" style="47" bestFit="1" customWidth="1"/>
    <col min="23" max="24" width="18.83203125" style="47" bestFit="1" customWidth="1"/>
    <col min="25" max="25" width="10.5" style="47" customWidth="1"/>
    <col min="26" max="26" width="16.83203125" style="47" bestFit="1" customWidth="1"/>
    <col min="27" max="199" width="13.83203125" style="47" customWidth="1"/>
    <col min="200" max="16384" width="7.33203125" style="47" customWidth="1"/>
  </cols>
  <sheetData>
    <row r="2" spans="1:5" ht="11.25">
      <c r="A2" s="47" t="s">
        <v>56</v>
      </c>
      <c r="B2" s="49" t="s">
        <v>3</v>
      </c>
      <c r="D2" s="12"/>
      <c r="E2" s="50"/>
    </row>
    <row r="3" spans="2:5" ht="11.25">
      <c r="B3" s="49" t="s">
        <v>57</v>
      </c>
      <c r="D3" s="51"/>
      <c r="E3" s="52"/>
    </row>
    <row r="4" spans="2:6" ht="12" thickBot="1">
      <c r="B4" s="53"/>
      <c r="D4" s="54"/>
      <c r="F4" s="55"/>
    </row>
    <row r="5" spans="1:40" s="58" customFormat="1" ht="11.25">
      <c r="A5" s="56"/>
      <c r="B5" s="21"/>
      <c r="C5" s="57" t="s">
        <v>5</v>
      </c>
      <c r="D5" s="22"/>
      <c r="E5" s="154" t="s">
        <v>248</v>
      </c>
      <c r="F5" s="154" t="s">
        <v>248</v>
      </c>
      <c r="G5" s="154" t="s">
        <v>248</v>
      </c>
      <c r="H5" s="154" t="s">
        <v>248</v>
      </c>
      <c r="I5" s="154" t="s">
        <v>248</v>
      </c>
      <c r="J5" s="154" t="s">
        <v>248</v>
      </c>
      <c r="K5" s="154" t="s">
        <v>8</v>
      </c>
      <c r="L5" s="154" t="s">
        <v>9</v>
      </c>
      <c r="M5" s="154" t="s">
        <v>9</v>
      </c>
      <c r="N5" s="154" t="s">
        <v>10</v>
      </c>
      <c r="O5" s="154" t="s">
        <v>10</v>
      </c>
      <c r="P5" s="154" t="s">
        <v>10</v>
      </c>
      <c r="Q5" s="23" t="s">
        <v>11</v>
      </c>
      <c r="R5" s="23" t="s">
        <v>11</v>
      </c>
      <c r="S5" s="154"/>
      <c r="T5" s="155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</row>
    <row r="6" spans="1:40" s="58" customFormat="1" ht="11.25">
      <c r="A6" s="59"/>
      <c r="B6" s="26"/>
      <c r="C6" s="60" t="s">
        <v>7</v>
      </c>
      <c r="D6" s="27" t="s">
        <v>137</v>
      </c>
      <c r="E6" s="28" t="s">
        <v>8</v>
      </c>
      <c r="F6" s="28" t="s">
        <v>9</v>
      </c>
      <c r="G6" s="28" t="s">
        <v>10</v>
      </c>
      <c r="H6" s="28" t="s">
        <v>11</v>
      </c>
      <c r="I6" s="28" t="s">
        <v>12</v>
      </c>
      <c r="J6" s="28" t="s">
        <v>6</v>
      </c>
      <c r="K6" s="28" t="s">
        <v>13</v>
      </c>
      <c r="L6" s="28" t="s">
        <v>14</v>
      </c>
      <c r="M6" s="28" t="s">
        <v>15</v>
      </c>
      <c r="N6" s="28" t="s">
        <v>16</v>
      </c>
      <c r="O6" s="28" t="s">
        <v>17</v>
      </c>
      <c r="P6" s="28" t="s">
        <v>18</v>
      </c>
      <c r="Q6" s="28" t="s">
        <v>19</v>
      </c>
      <c r="R6" s="28" t="s">
        <v>20</v>
      </c>
      <c r="S6" s="28" t="s">
        <v>12</v>
      </c>
      <c r="T6" s="156" t="s">
        <v>6</v>
      </c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</row>
    <row r="7" spans="1:40" s="58" customFormat="1" ht="12" thickBot="1">
      <c r="A7" s="61"/>
      <c r="B7" s="62" t="s">
        <v>82</v>
      </c>
      <c r="C7" s="62" t="s">
        <v>1</v>
      </c>
      <c r="D7" s="30" t="s">
        <v>21</v>
      </c>
      <c r="E7" s="31"/>
      <c r="F7" s="31"/>
      <c r="G7" s="31"/>
      <c r="H7" s="31"/>
      <c r="I7" s="31"/>
      <c r="J7" s="31"/>
      <c r="K7" s="31" t="s">
        <v>22</v>
      </c>
      <c r="L7" s="31" t="s">
        <v>23</v>
      </c>
      <c r="M7" s="31">
        <v>41</v>
      </c>
      <c r="N7" s="31">
        <v>85</v>
      </c>
      <c r="O7" s="31">
        <v>86</v>
      </c>
      <c r="P7" s="31">
        <v>87</v>
      </c>
      <c r="Q7" s="31">
        <v>57</v>
      </c>
      <c r="R7" s="31" t="s">
        <v>24</v>
      </c>
      <c r="S7" s="31">
        <v>50</v>
      </c>
      <c r="T7" s="157">
        <v>71</v>
      </c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</row>
    <row r="8" spans="1:40" s="63" customFormat="1" ht="11.25">
      <c r="A8" s="48"/>
      <c r="B8" s="63" t="s">
        <v>27</v>
      </c>
      <c r="C8" s="48"/>
      <c r="D8" s="64"/>
      <c r="E8" s="65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</row>
    <row r="9" spans="1:40" s="63" customFormat="1" ht="11.25">
      <c r="A9" s="48">
        <v>1</v>
      </c>
      <c r="B9" s="63" t="s">
        <v>28</v>
      </c>
      <c r="C9" s="48" t="s">
        <v>29</v>
      </c>
      <c r="D9" s="33">
        <v>83466103.90505</v>
      </c>
      <c r="E9" s="33">
        <v>60744915.63014608</v>
      </c>
      <c r="F9" s="33">
        <v>15444461.757077018</v>
      </c>
      <c r="G9" s="33">
        <v>2120070.803909755</v>
      </c>
      <c r="H9" s="33">
        <v>3959416.5545894504</v>
      </c>
      <c r="I9" s="33">
        <v>88413.70153515738</v>
      </c>
      <c r="J9" s="33">
        <v>1108825.4577925422</v>
      </c>
      <c r="K9" s="33">
        <v>60744915.63014608</v>
      </c>
      <c r="L9" s="33">
        <v>13402657.881407704</v>
      </c>
      <c r="M9" s="33">
        <v>2041803.8756693131</v>
      </c>
      <c r="N9" s="33">
        <v>501207.23591683886</v>
      </c>
      <c r="O9" s="33">
        <v>946018.2459419372</v>
      </c>
      <c r="P9" s="33">
        <v>672845.322050979</v>
      </c>
      <c r="Q9" s="33">
        <v>3226939.9677157337</v>
      </c>
      <c r="R9" s="33">
        <v>732476.5868737173</v>
      </c>
      <c r="S9" s="33">
        <v>88413.70153515738</v>
      </c>
      <c r="T9" s="33">
        <v>1108825.4577925422</v>
      </c>
      <c r="U9" s="33"/>
      <c r="V9" s="33"/>
      <c r="W9" s="33"/>
      <c r="X9" s="33"/>
      <c r="Y9" s="33"/>
      <c r="Z9" s="33"/>
      <c r="AA9" s="33"/>
      <c r="AB9"/>
      <c r="AC9"/>
      <c r="AD9"/>
      <c r="AE9"/>
      <c r="AF9"/>
      <c r="AG9"/>
      <c r="AH9"/>
      <c r="AI9"/>
      <c r="AJ9"/>
      <c r="AK9"/>
      <c r="AL9"/>
      <c r="AM9"/>
      <c r="AN9"/>
    </row>
    <row r="10" spans="1:40" s="63" customFormat="1" ht="11.25">
      <c r="A10" s="48">
        <v>2</v>
      </c>
      <c r="B10" s="67" t="s">
        <v>30</v>
      </c>
      <c r="C10" s="48" t="s">
        <v>31</v>
      </c>
      <c r="D10" s="33">
        <v>68114581</v>
      </c>
      <c r="E10" s="33">
        <v>41011872.059954345</v>
      </c>
      <c r="F10" s="33">
        <v>14123194.857550053</v>
      </c>
      <c r="G10" s="33">
        <v>2048754.9993206437</v>
      </c>
      <c r="H10" s="33">
        <v>2214852.2301265304</v>
      </c>
      <c r="I10" s="33">
        <v>9919.189167753526</v>
      </c>
      <c r="J10" s="33">
        <v>8705987.663880682</v>
      </c>
      <c r="K10" s="33">
        <v>41011872.059954345</v>
      </c>
      <c r="L10" s="33">
        <v>11452270.643555691</v>
      </c>
      <c r="M10" s="33">
        <v>2670924.2139943615</v>
      </c>
      <c r="N10" s="33">
        <v>523299.77813827747</v>
      </c>
      <c r="O10" s="33">
        <v>1101993.383866177</v>
      </c>
      <c r="P10" s="33">
        <v>423461.83731618914</v>
      </c>
      <c r="Q10" s="33">
        <v>1763082.2423262212</v>
      </c>
      <c r="R10" s="33">
        <v>451769.9878003089</v>
      </c>
      <c r="S10" s="33">
        <v>9919.189167753526</v>
      </c>
      <c r="T10" s="33">
        <v>8705987.663880682</v>
      </c>
      <c r="U10" s="33"/>
      <c r="V10" s="33"/>
      <c r="W10" s="33"/>
      <c r="X10" s="33"/>
      <c r="Y10" s="33"/>
      <c r="Z10" s="33"/>
      <c r="AA10" s="33"/>
      <c r="AB10"/>
      <c r="AC10"/>
      <c r="AD10"/>
      <c r="AE10"/>
      <c r="AF10"/>
      <c r="AG10"/>
      <c r="AH10"/>
      <c r="AI10"/>
      <c r="AJ10"/>
      <c r="AK10"/>
      <c r="AL10"/>
      <c r="AM10"/>
      <c r="AN10"/>
    </row>
    <row r="11" spans="1:40" s="63" customFormat="1" ht="11.25">
      <c r="A11" s="48">
        <v>3</v>
      </c>
      <c r="B11" s="63" t="s">
        <v>58</v>
      </c>
      <c r="C11" s="48" t="s">
        <v>59</v>
      </c>
      <c r="D11" s="33">
        <v>59394026.97238</v>
      </c>
      <c r="E11" s="33">
        <v>38277789.281896934</v>
      </c>
      <c r="F11" s="33">
        <v>15836341.630882822</v>
      </c>
      <c r="G11" s="33">
        <v>1680979.9407213088</v>
      </c>
      <c r="H11" s="33">
        <v>3224298.021718472</v>
      </c>
      <c r="I11" s="33">
        <v>-15061.193367044933</v>
      </c>
      <c r="J11" s="33">
        <v>389679.2905275021</v>
      </c>
      <c r="K11" s="33">
        <v>38277789.281896934</v>
      </c>
      <c r="L11" s="33">
        <v>12691850.380238974</v>
      </c>
      <c r="M11" s="33">
        <v>3144491.250643847</v>
      </c>
      <c r="N11" s="33">
        <v>421798.23733141687</v>
      </c>
      <c r="O11" s="33">
        <v>1046942.6091938885</v>
      </c>
      <c r="P11" s="33">
        <v>212239.09419600337</v>
      </c>
      <c r="Q11" s="33">
        <v>2862188.908684852</v>
      </c>
      <c r="R11" s="33">
        <v>362109.1130336199</v>
      </c>
      <c r="S11" s="33">
        <v>-15061.193367044933</v>
      </c>
      <c r="T11" s="33">
        <v>389679.2905275021</v>
      </c>
      <c r="U11" s="33"/>
      <c r="V11" s="33"/>
      <c r="W11" s="33"/>
      <c r="X11" s="33"/>
      <c r="Y11" s="33"/>
      <c r="Z11" s="33"/>
      <c r="AA11" s="33"/>
      <c r="AB11"/>
      <c r="AC11"/>
      <c r="AD11"/>
      <c r="AE11"/>
      <c r="AF11"/>
      <c r="AG11"/>
      <c r="AH11"/>
      <c r="AI11"/>
      <c r="AJ11"/>
      <c r="AK11"/>
      <c r="AL11"/>
      <c r="AM11"/>
      <c r="AN11"/>
    </row>
    <row r="12" spans="1:40" s="63" customFormat="1" ht="11.25">
      <c r="A12" s="48"/>
      <c r="C12" s="48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/>
      <c r="AC12"/>
      <c r="AD12"/>
      <c r="AE12"/>
      <c r="AF12"/>
      <c r="AG12"/>
      <c r="AH12"/>
      <c r="AI12"/>
      <c r="AJ12"/>
      <c r="AK12"/>
      <c r="AL12"/>
      <c r="AM12"/>
      <c r="AN12"/>
    </row>
    <row r="13" spans="1:40" s="63" customFormat="1" ht="11.25">
      <c r="A13" s="48">
        <v>4</v>
      </c>
      <c r="B13" s="63" t="s">
        <v>60</v>
      </c>
      <c r="C13" s="68" t="s">
        <v>61</v>
      </c>
      <c r="D13" s="33">
        <f aca="true" t="shared" si="0" ref="D13:T13">(D9+D10+D11)</f>
        <v>210974711.87742996</v>
      </c>
      <c r="E13" s="33">
        <f t="shared" si="0"/>
        <v>140034576.97199738</v>
      </c>
      <c r="F13" s="33">
        <f t="shared" si="0"/>
        <v>45403998.24550989</v>
      </c>
      <c r="G13" s="33">
        <f t="shared" si="0"/>
        <v>5849805.743951707</v>
      </c>
      <c r="H13" s="33">
        <f t="shared" si="0"/>
        <v>9398566.806434453</v>
      </c>
      <c r="I13" s="33">
        <f t="shared" si="0"/>
        <v>83271.69733586597</v>
      </c>
      <c r="J13" s="33">
        <f t="shared" si="0"/>
        <v>10204492.412200727</v>
      </c>
      <c r="K13" s="33">
        <f t="shared" si="0"/>
        <v>140034576.97199738</v>
      </c>
      <c r="L13" s="33">
        <f t="shared" si="0"/>
        <v>37546778.90520237</v>
      </c>
      <c r="M13" s="33">
        <f t="shared" si="0"/>
        <v>7857219.340307523</v>
      </c>
      <c r="N13" s="33">
        <f t="shared" si="0"/>
        <v>1446305.2513865333</v>
      </c>
      <c r="O13" s="33">
        <f t="shared" si="0"/>
        <v>3094954.2390020024</v>
      </c>
      <c r="P13" s="33">
        <f t="shared" si="0"/>
        <v>1308546.2535631715</v>
      </c>
      <c r="Q13" s="33">
        <f t="shared" si="0"/>
        <v>7852211.118726807</v>
      </c>
      <c r="R13" s="33">
        <f t="shared" si="0"/>
        <v>1546355.687707646</v>
      </c>
      <c r="S13" s="33">
        <f t="shared" si="0"/>
        <v>83271.69733586597</v>
      </c>
      <c r="T13" s="33">
        <f t="shared" si="0"/>
        <v>10204492.412200727</v>
      </c>
      <c r="U13" s="33"/>
      <c r="V13" s="33"/>
      <c r="W13" s="33"/>
      <c r="X13" s="33"/>
      <c r="Y13" s="33"/>
      <c r="Z13" s="33"/>
      <c r="AA13" s="33"/>
      <c r="AB13"/>
      <c r="AC13"/>
      <c r="AD13"/>
      <c r="AE13"/>
      <c r="AF13"/>
      <c r="AG13"/>
      <c r="AH13"/>
      <c r="AI13"/>
      <c r="AJ13"/>
      <c r="AK13"/>
      <c r="AL13"/>
      <c r="AM13"/>
      <c r="AN13"/>
    </row>
    <row r="14" spans="1:40" s="63" customFormat="1" ht="11.25">
      <c r="A14" s="48"/>
      <c r="C14" s="68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/>
      <c r="AC14"/>
      <c r="AD14"/>
      <c r="AE14"/>
      <c r="AF14"/>
      <c r="AG14"/>
      <c r="AH14"/>
      <c r="AI14"/>
      <c r="AJ14"/>
      <c r="AK14"/>
      <c r="AL14"/>
      <c r="AM14"/>
      <c r="AN14"/>
    </row>
    <row r="15" spans="1:40" s="63" customFormat="1" ht="11.25">
      <c r="A15" s="48">
        <v>5</v>
      </c>
      <c r="B15" s="69" t="s">
        <v>62</v>
      </c>
      <c r="C15" s="48" t="s">
        <v>63</v>
      </c>
      <c r="D15" s="33">
        <v>97063206.81577602</v>
      </c>
      <c r="E15" s="33">
        <v>65328255.31194002</v>
      </c>
      <c r="F15" s="33">
        <v>21731899.280837573</v>
      </c>
      <c r="G15" s="33">
        <v>3215841.828660162</v>
      </c>
      <c r="H15" s="33">
        <v>3845413.6335712704</v>
      </c>
      <c r="I15" s="33">
        <v>17019.592013080168</v>
      </c>
      <c r="J15" s="33">
        <v>2924777.1687539127</v>
      </c>
      <c r="K15" s="33">
        <v>65328255.31194002</v>
      </c>
      <c r="L15" s="33">
        <v>17643653.794403415</v>
      </c>
      <c r="M15" s="33">
        <v>4088245.4864341547</v>
      </c>
      <c r="N15" s="33">
        <v>813220.4652585587</v>
      </c>
      <c r="O15" s="33">
        <v>1693747.1106333951</v>
      </c>
      <c r="P15" s="33">
        <v>708874.2527682083</v>
      </c>
      <c r="Q15" s="33">
        <v>3065337.706534642</v>
      </c>
      <c r="R15" s="33">
        <v>780075.9270366286</v>
      </c>
      <c r="S15" s="33">
        <v>17019.592013080168</v>
      </c>
      <c r="T15" s="33">
        <v>2924777.1687539127</v>
      </c>
      <c r="U15" s="33"/>
      <c r="V15" s="33"/>
      <c r="W15" s="33"/>
      <c r="X15" s="33"/>
      <c r="Y15" s="33"/>
      <c r="Z15" s="33"/>
      <c r="AA15" s="33"/>
      <c r="AB15"/>
      <c r="AC15"/>
      <c r="AD15"/>
      <c r="AE15"/>
      <c r="AF15"/>
      <c r="AG15"/>
      <c r="AH15"/>
      <c r="AI15"/>
      <c r="AJ15"/>
      <c r="AK15"/>
      <c r="AL15"/>
      <c r="AM15"/>
      <c r="AN15"/>
    </row>
    <row r="16" spans="1:40" s="63" customFormat="1" ht="11.25">
      <c r="A16" s="48"/>
      <c r="C16" s="48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/>
      <c r="AC16"/>
      <c r="AD16"/>
      <c r="AE16"/>
      <c r="AF16"/>
      <c r="AG16"/>
      <c r="AH16"/>
      <c r="AI16"/>
      <c r="AJ16"/>
      <c r="AK16"/>
      <c r="AL16"/>
      <c r="AM16"/>
      <c r="AN16"/>
    </row>
    <row r="17" spans="1:40" s="63" customFormat="1" ht="11.25">
      <c r="A17" s="48">
        <v>6</v>
      </c>
      <c r="B17" s="63" t="s">
        <v>64</v>
      </c>
      <c r="C17" s="48" t="s">
        <v>65</v>
      </c>
      <c r="D17" s="33">
        <f aca="true" t="shared" si="1" ref="D17:T17">(D13+D15)</f>
        <v>308037918.69320595</v>
      </c>
      <c r="E17" s="33">
        <f t="shared" si="1"/>
        <v>205362832.2839374</v>
      </c>
      <c r="F17" s="33">
        <f t="shared" si="1"/>
        <v>67135897.52634746</v>
      </c>
      <c r="G17" s="33">
        <f t="shared" si="1"/>
        <v>9065647.572611868</v>
      </c>
      <c r="H17" s="33">
        <f t="shared" si="1"/>
        <v>13243980.440005723</v>
      </c>
      <c r="I17" s="33">
        <f t="shared" si="1"/>
        <v>100291.28934894614</v>
      </c>
      <c r="J17" s="33">
        <f t="shared" si="1"/>
        <v>13129269.58095464</v>
      </c>
      <c r="K17" s="33">
        <f t="shared" si="1"/>
        <v>205362832.2839374</v>
      </c>
      <c r="L17" s="33">
        <f t="shared" si="1"/>
        <v>55190432.69960578</v>
      </c>
      <c r="M17" s="33">
        <f t="shared" si="1"/>
        <v>11945464.826741677</v>
      </c>
      <c r="N17" s="33">
        <f t="shared" si="1"/>
        <v>2259525.716645092</v>
      </c>
      <c r="O17" s="33">
        <f t="shared" si="1"/>
        <v>4788701.349635398</v>
      </c>
      <c r="P17" s="33">
        <f t="shared" si="1"/>
        <v>2017420.5063313798</v>
      </c>
      <c r="Q17" s="33">
        <f t="shared" si="1"/>
        <v>10917548.825261448</v>
      </c>
      <c r="R17" s="33">
        <f t="shared" si="1"/>
        <v>2326431.614744275</v>
      </c>
      <c r="S17" s="33">
        <f t="shared" si="1"/>
        <v>100291.28934894614</v>
      </c>
      <c r="T17" s="33">
        <f t="shared" si="1"/>
        <v>13129269.58095464</v>
      </c>
      <c r="U17" s="33"/>
      <c r="V17" s="33"/>
      <c r="W17" s="33"/>
      <c r="X17" s="33"/>
      <c r="Y17" s="33"/>
      <c r="Z17" s="33"/>
      <c r="AA17" s="33"/>
      <c r="AB17"/>
      <c r="AC17"/>
      <c r="AD17"/>
      <c r="AE17"/>
      <c r="AF17"/>
      <c r="AG17"/>
      <c r="AH17"/>
      <c r="AI17"/>
      <c r="AJ17"/>
      <c r="AK17"/>
      <c r="AL17"/>
      <c r="AM17"/>
      <c r="AN17"/>
    </row>
    <row r="18" spans="1:40" s="63" customFormat="1" ht="11.25">
      <c r="A18" s="48">
        <v>7</v>
      </c>
      <c r="B18" s="63" t="s">
        <v>66</v>
      </c>
      <c r="C18" s="48" t="s">
        <v>67</v>
      </c>
      <c r="D18" s="33">
        <v>308037919</v>
      </c>
      <c r="E18" s="33">
        <v>200600039.17511994</v>
      </c>
      <c r="F18" s="33">
        <v>74794208.38105457</v>
      </c>
      <c r="G18" s="33">
        <v>8000105.6594231725</v>
      </c>
      <c r="H18" s="33">
        <v>16492039.681892218</v>
      </c>
      <c r="I18" s="33">
        <v>14206.102510114826</v>
      </c>
      <c r="J18" s="33">
        <v>8137320</v>
      </c>
      <c r="K18" s="33">
        <v>200600039.17511994</v>
      </c>
      <c r="L18" s="33">
        <v>60912851.91081681</v>
      </c>
      <c r="M18" s="33">
        <v>13881356.470237749</v>
      </c>
      <c r="N18" s="33">
        <v>1969748.224242781</v>
      </c>
      <c r="O18" s="33">
        <v>4735484.438825994</v>
      </c>
      <c r="P18" s="33">
        <v>1294872.9963543972</v>
      </c>
      <c r="Q18" s="33">
        <v>14509568.111831348</v>
      </c>
      <c r="R18" s="33">
        <v>1982471.5700608701</v>
      </c>
      <c r="S18" s="33">
        <v>14206.102510114826</v>
      </c>
      <c r="T18" s="33">
        <v>8137320</v>
      </c>
      <c r="U18" s="33"/>
      <c r="V18" s="33"/>
      <c r="W18" s="33"/>
      <c r="X18" s="33"/>
      <c r="Y18" s="33"/>
      <c r="Z18" s="33"/>
      <c r="AA18" s="33"/>
      <c r="AB18"/>
      <c r="AC18"/>
      <c r="AD18"/>
      <c r="AE18"/>
      <c r="AF18"/>
      <c r="AG18"/>
      <c r="AH18"/>
      <c r="AI18"/>
      <c r="AJ18"/>
      <c r="AK18"/>
      <c r="AL18"/>
      <c r="AM18"/>
      <c r="AN18"/>
    </row>
    <row r="19" spans="1:40" s="63" customFormat="1" ht="11.25">
      <c r="A19" s="48"/>
      <c r="C19" s="48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/>
      <c r="AC19"/>
      <c r="AD19"/>
      <c r="AE19"/>
      <c r="AF19"/>
      <c r="AG19"/>
      <c r="AH19"/>
      <c r="AI19"/>
      <c r="AJ19"/>
      <c r="AK19"/>
      <c r="AL19"/>
      <c r="AM19"/>
      <c r="AN19"/>
    </row>
    <row r="20" spans="1:40" s="63" customFormat="1" ht="11.25">
      <c r="A20" s="48">
        <v>8</v>
      </c>
      <c r="B20" s="63" t="s">
        <v>68</v>
      </c>
      <c r="C20" s="48" t="s">
        <v>69</v>
      </c>
      <c r="D20" s="33">
        <f aca="true" t="shared" si="2" ref="D20:T20">(D17-D18)</f>
        <v>-0.30679404735565186</v>
      </c>
      <c r="E20" s="33">
        <f t="shared" si="2"/>
        <v>4762793.108817458</v>
      </c>
      <c r="F20" s="33">
        <f t="shared" si="2"/>
        <v>-7658310.854707107</v>
      </c>
      <c r="G20" s="33">
        <f t="shared" si="2"/>
        <v>1065541.913188696</v>
      </c>
      <c r="H20" s="33">
        <f t="shared" si="2"/>
        <v>-3248059.2418864947</v>
      </c>
      <c r="I20" s="33">
        <f t="shared" si="2"/>
        <v>86085.18683883132</v>
      </c>
      <c r="J20" s="33">
        <f t="shared" si="2"/>
        <v>4991949.580954639</v>
      </c>
      <c r="K20" s="33">
        <f t="shared" si="2"/>
        <v>4762793.108817458</v>
      </c>
      <c r="L20" s="33">
        <f t="shared" si="2"/>
        <v>-5722419.211211033</v>
      </c>
      <c r="M20" s="33">
        <f t="shared" si="2"/>
        <v>-1935891.643496072</v>
      </c>
      <c r="N20" s="33">
        <f t="shared" si="2"/>
        <v>289777.4924023107</v>
      </c>
      <c r="O20" s="33">
        <f t="shared" si="2"/>
        <v>53216.91080940422</v>
      </c>
      <c r="P20" s="33">
        <f t="shared" si="2"/>
        <v>722547.5099769826</v>
      </c>
      <c r="Q20" s="33">
        <f t="shared" si="2"/>
        <v>-3592019.286569901</v>
      </c>
      <c r="R20" s="33">
        <f t="shared" si="2"/>
        <v>343960.04468340473</v>
      </c>
      <c r="S20" s="33">
        <f t="shared" si="2"/>
        <v>86085.18683883132</v>
      </c>
      <c r="T20" s="33">
        <f t="shared" si="2"/>
        <v>4991949.580954639</v>
      </c>
      <c r="U20" s="33"/>
      <c r="V20" s="33"/>
      <c r="W20" s="33"/>
      <c r="X20" s="33"/>
      <c r="Y20" s="33"/>
      <c r="Z20" s="33"/>
      <c r="AA20" s="33"/>
      <c r="AB20"/>
      <c r="AC20"/>
      <c r="AD20"/>
      <c r="AE20"/>
      <c r="AF20"/>
      <c r="AG20"/>
      <c r="AH20"/>
      <c r="AI20"/>
      <c r="AJ20"/>
      <c r="AK20"/>
      <c r="AL20"/>
      <c r="AM20"/>
      <c r="AN20"/>
    </row>
    <row r="21" spans="1:40" s="63" customFormat="1" ht="11.25">
      <c r="A21" s="48"/>
      <c r="C21" s="48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/>
      <c r="AC21"/>
      <c r="AD21"/>
      <c r="AE21"/>
      <c r="AF21"/>
      <c r="AG21"/>
      <c r="AH21"/>
      <c r="AI21"/>
      <c r="AJ21"/>
      <c r="AK21"/>
      <c r="AL21"/>
      <c r="AM21"/>
      <c r="AN21"/>
    </row>
    <row r="22" spans="1:40" s="63" customFormat="1" ht="11.25">
      <c r="A22" s="48">
        <v>9</v>
      </c>
      <c r="B22" s="63" t="s">
        <v>70</v>
      </c>
      <c r="C22" s="48" t="s">
        <v>71</v>
      </c>
      <c r="D22" s="33">
        <v>-0.4968543821014464</v>
      </c>
      <c r="E22" s="33">
        <v>7713367.171728753</v>
      </c>
      <c r="F22" s="33">
        <v>-12402672.588954533</v>
      </c>
      <c r="G22" s="33">
        <v>1725650.437780916</v>
      </c>
      <c r="H22" s="33">
        <v>-5260248.126632984</v>
      </c>
      <c r="I22" s="33">
        <v>139415.38902991396</v>
      </c>
      <c r="J22" s="33">
        <v>8084487.220193562</v>
      </c>
      <c r="K22" s="33">
        <v>7713367.171728753</v>
      </c>
      <c r="L22" s="33">
        <v>-9267486.426170707</v>
      </c>
      <c r="M22" s="33">
        <v>-3135186.1627838267</v>
      </c>
      <c r="N22" s="33">
        <v>469296.0928459961</v>
      </c>
      <c r="O22" s="33">
        <v>86185.05222453347</v>
      </c>
      <c r="P22" s="33">
        <v>1170169.2927103862</v>
      </c>
      <c r="Q22" s="33">
        <v>-5817293.132878502</v>
      </c>
      <c r="R22" s="33">
        <v>557045.0062455183</v>
      </c>
      <c r="S22" s="33">
        <v>139415.38902991396</v>
      </c>
      <c r="T22" s="33">
        <v>8084487.220193562</v>
      </c>
      <c r="U22" s="33"/>
      <c r="V22" s="33"/>
      <c r="W22" s="33"/>
      <c r="X22" s="33"/>
      <c r="Y22" s="33"/>
      <c r="Z22" s="33"/>
      <c r="AA22" s="33"/>
      <c r="AB22"/>
      <c r="AC22"/>
      <c r="AD22"/>
      <c r="AE22"/>
      <c r="AF22"/>
      <c r="AG22"/>
      <c r="AH22"/>
      <c r="AI22"/>
      <c r="AJ22"/>
      <c r="AK22"/>
      <c r="AL22"/>
      <c r="AM22"/>
      <c r="AN22"/>
    </row>
    <row r="23" spans="1:40" s="63" customFormat="1" ht="11.25">
      <c r="A23" s="48"/>
      <c r="C23" s="48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/>
      <c r="AC23"/>
      <c r="AD23"/>
      <c r="AE23"/>
      <c r="AF23"/>
      <c r="AG23"/>
      <c r="AH23"/>
      <c r="AI23"/>
      <c r="AJ23"/>
      <c r="AK23"/>
      <c r="AL23"/>
      <c r="AM23"/>
      <c r="AN23"/>
    </row>
    <row r="24" spans="1:40" s="63" customFormat="1" ht="11.25">
      <c r="A24" s="48">
        <v>10</v>
      </c>
      <c r="B24" s="70" t="s">
        <v>72</v>
      </c>
      <c r="C24" s="49" t="s">
        <v>73</v>
      </c>
      <c r="D24" s="33">
        <v>296025770</v>
      </c>
      <c r="E24" s="33">
        <v>197860917.92014068</v>
      </c>
      <c r="F24" s="33">
        <v>73929830.89660652</v>
      </c>
      <c r="G24" s="33">
        <v>7911529.815731465</v>
      </c>
      <c r="H24" s="33">
        <v>16309442.55262317</v>
      </c>
      <c r="I24" s="33">
        <v>14048.814898168517</v>
      </c>
      <c r="J24" s="33">
        <v>0</v>
      </c>
      <c r="K24" s="33">
        <v>197860917.92014068</v>
      </c>
      <c r="L24" s="33">
        <v>60202166.50399763</v>
      </c>
      <c r="M24" s="33">
        <v>13727664.392608885</v>
      </c>
      <c r="N24" s="33">
        <v>1947939.4984307315</v>
      </c>
      <c r="O24" s="33">
        <v>4683053.940142143</v>
      </c>
      <c r="P24" s="33">
        <v>1280536.3771585906</v>
      </c>
      <c r="Q24" s="33">
        <v>14348920.579127267</v>
      </c>
      <c r="R24" s="33">
        <v>1960521.9734959018</v>
      </c>
      <c r="S24" s="33">
        <v>14048.814898168517</v>
      </c>
      <c r="T24" s="33">
        <v>0</v>
      </c>
      <c r="U24" s="33"/>
      <c r="V24" s="33"/>
      <c r="W24" s="33"/>
      <c r="X24" s="33"/>
      <c r="Y24" s="33"/>
      <c r="Z24" s="33"/>
      <c r="AA24" s="33"/>
      <c r="AB24"/>
      <c r="AC24"/>
      <c r="AD24"/>
      <c r="AE24"/>
      <c r="AF24"/>
      <c r="AG24"/>
      <c r="AH24"/>
      <c r="AI24"/>
      <c r="AJ24"/>
      <c r="AK24"/>
      <c r="AL24"/>
      <c r="AM24"/>
      <c r="AN24"/>
    </row>
    <row r="25" spans="1:40" s="63" customFormat="1" ht="11.25">
      <c r="A25" s="48">
        <v>11</v>
      </c>
      <c r="B25" s="71" t="s">
        <v>74</v>
      </c>
      <c r="C25" s="72" t="s">
        <v>75</v>
      </c>
      <c r="D25" s="33">
        <v>8137320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8137320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8137320</v>
      </c>
      <c r="U25" s="33"/>
      <c r="V25" s="33"/>
      <c r="W25" s="33"/>
      <c r="X25" s="33"/>
      <c r="Y25" s="33"/>
      <c r="Z25" s="33"/>
      <c r="AA25" s="33"/>
      <c r="AB25"/>
      <c r="AC25"/>
      <c r="AD25"/>
      <c r="AE25"/>
      <c r="AF25"/>
      <c r="AG25"/>
      <c r="AH25"/>
      <c r="AI25"/>
      <c r="AJ25"/>
      <c r="AK25"/>
      <c r="AL25"/>
      <c r="AM25"/>
      <c r="AN25"/>
    </row>
    <row r="26" spans="1:40" s="63" customFormat="1" ht="11.25">
      <c r="A26" s="48">
        <v>12</v>
      </c>
      <c r="B26" s="70" t="s">
        <v>72</v>
      </c>
      <c r="C26" s="49" t="s">
        <v>76</v>
      </c>
      <c r="D26" s="33">
        <f aca="true" t="shared" si="3" ref="D26:T26">(D24+D25)</f>
        <v>304163090</v>
      </c>
      <c r="E26" s="33">
        <f t="shared" si="3"/>
        <v>197860917.92014068</v>
      </c>
      <c r="F26" s="33">
        <f t="shared" si="3"/>
        <v>73929830.89660652</v>
      </c>
      <c r="G26" s="33">
        <f t="shared" si="3"/>
        <v>7911529.815731465</v>
      </c>
      <c r="H26" s="33">
        <f t="shared" si="3"/>
        <v>16309442.55262317</v>
      </c>
      <c r="I26" s="33">
        <f t="shared" si="3"/>
        <v>14048.814898168517</v>
      </c>
      <c r="J26" s="33">
        <f t="shared" si="3"/>
        <v>8137320</v>
      </c>
      <c r="K26" s="33">
        <f t="shared" si="3"/>
        <v>197860917.92014068</v>
      </c>
      <c r="L26" s="33">
        <f t="shared" si="3"/>
        <v>60202166.50399763</v>
      </c>
      <c r="M26" s="33">
        <f t="shared" si="3"/>
        <v>13727664.392608885</v>
      </c>
      <c r="N26" s="33">
        <f t="shared" si="3"/>
        <v>1947939.4984307315</v>
      </c>
      <c r="O26" s="33">
        <f t="shared" si="3"/>
        <v>4683053.940142143</v>
      </c>
      <c r="P26" s="33">
        <f t="shared" si="3"/>
        <v>1280536.3771585906</v>
      </c>
      <c r="Q26" s="33">
        <f t="shared" si="3"/>
        <v>14348920.579127267</v>
      </c>
      <c r="R26" s="33">
        <f t="shared" si="3"/>
        <v>1960521.9734959018</v>
      </c>
      <c r="S26" s="33">
        <f t="shared" si="3"/>
        <v>14048.814898168517</v>
      </c>
      <c r="T26" s="33">
        <f t="shared" si="3"/>
        <v>8137320</v>
      </c>
      <c r="U26" s="33"/>
      <c r="V26" s="33"/>
      <c r="W26" s="33"/>
      <c r="X26" s="33"/>
      <c r="Y26" s="33"/>
      <c r="Z26" s="33"/>
      <c r="AA26" s="33"/>
      <c r="AB26"/>
      <c r="AC26"/>
      <c r="AD26"/>
      <c r="AE26"/>
      <c r="AF26"/>
      <c r="AG26"/>
      <c r="AH26"/>
      <c r="AI26"/>
      <c r="AJ26"/>
      <c r="AK26"/>
      <c r="AL26"/>
      <c r="AM26"/>
      <c r="AN26"/>
    </row>
    <row r="27" spans="1:40" s="63" customFormat="1" ht="11.25">
      <c r="A27" s="48"/>
      <c r="B27" s="70"/>
      <c r="C27" s="49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/>
      <c r="AC27"/>
      <c r="AD27"/>
      <c r="AE27"/>
      <c r="AF27"/>
      <c r="AG27"/>
      <c r="AH27"/>
      <c r="AI27"/>
      <c r="AJ27"/>
      <c r="AK27"/>
      <c r="AL27"/>
      <c r="AM27"/>
      <c r="AN27"/>
    </row>
    <row r="28" spans="1:40" s="63" customFormat="1" ht="11.25">
      <c r="A28" s="48">
        <v>13</v>
      </c>
      <c r="B28" s="70" t="s">
        <v>77</v>
      </c>
      <c r="C28" s="49" t="s">
        <v>78</v>
      </c>
      <c r="D28" s="33">
        <f aca="true" t="shared" si="4" ref="D28:T28">(D22+D26)</f>
        <v>304163089.50314564</v>
      </c>
      <c r="E28" s="33">
        <f t="shared" si="4"/>
        <v>205574285.09186944</v>
      </c>
      <c r="F28" s="33">
        <f t="shared" si="4"/>
        <v>61527158.30765199</v>
      </c>
      <c r="G28" s="33">
        <f t="shared" si="4"/>
        <v>9637180.25351238</v>
      </c>
      <c r="H28" s="33">
        <f t="shared" si="4"/>
        <v>11049194.425990187</v>
      </c>
      <c r="I28" s="33">
        <f t="shared" si="4"/>
        <v>153464.20392808248</v>
      </c>
      <c r="J28" s="33">
        <f t="shared" si="4"/>
        <v>16221807.220193561</v>
      </c>
      <c r="K28" s="33">
        <f t="shared" si="4"/>
        <v>205574285.09186944</v>
      </c>
      <c r="L28" s="33">
        <f t="shared" si="4"/>
        <v>50934680.077826925</v>
      </c>
      <c r="M28" s="33">
        <f t="shared" si="4"/>
        <v>10592478.229825057</v>
      </c>
      <c r="N28" s="33">
        <f t="shared" si="4"/>
        <v>2417235.5912767276</v>
      </c>
      <c r="O28" s="33">
        <f t="shared" si="4"/>
        <v>4769238.992366676</v>
      </c>
      <c r="P28" s="33">
        <f t="shared" si="4"/>
        <v>2450705.669868977</v>
      </c>
      <c r="Q28" s="33">
        <f t="shared" si="4"/>
        <v>8531627.446248766</v>
      </c>
      <c r="R28" s="33">
        <f t="shared" si="4"/>
        <v>2517566.97974142</v>
      </c>
      <c r="S28" s="33">
        <f t="shared" si="4"/>
        <v>153464.20392808248</v>
      </c>
      <c r="T28" s="33">
        <f t="shared" si="4"/>
        <v>16221807.220193561</v>
      </c>
      <c r="U28" s="33"/>
      <c r="V28" s="33"/>
      <c r="W28" s="33"/>
      <c r="X28" s="33"/>
      <c r="Y28" s="33"/>
      <c r="Z28" s="33"/>
      <c r="AA28" s="33"/>
      <c r="AB28"/>
      <c r="AC28"/>
      <c r="AD28"/>
      <c r="AE28"/>
      <c r="AF28"/>
      <c r="AG28"/>
      <c r="AH28"/>
      <c r="AI28"/>
      <c r="AJ28"/>
      <c r="AK28"/>
      <c r="AL28"/>
      <c r="AM28"/>
      <c r="AN28"/>
    </row>
    <row r="29" spans="1:40" s="63" customFormat="1" ht="11.25">
      <c r="A29" s="48"/>
      <c r="C29" s="48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/>
      <c r="AC29"/>
      <c r="AD29"/>
      <c r="AE29"/>
      <c r="AF29"/>
      <c r="AG29"/>
      <c r="AH29"/>
      <c r="AI29"/>
      <c r="AJ29"/>
      <c r="AK29"/>
      <c r="AL29"/>
      <c r="AM29"/>
      <c r="AN29"/>
    </row>
    <row r="30" spans="1:40" s="74" customFormat="1" ht="11.25">
      <c r="A30" s="73">
        <v>14</v>
      </c>
      <c r="B30" s="74" t="s">
        <v>79</v>
      </c>
      <c r="C30" s="75" t="s">
        <v>80</v>
      </c>
      <c r="D30" s="45">
        <f aca="true" t="shared" si="5" ref="D30:T30">(D26/D28)</f>
        <v>1.000000001633513</v>
      </c>
      <c r="E30" s="45">
        <f t="shared" si="5"/>
        <v>0.9624789298511645</v>
      </c>
      <c r="F30" s="45">
        <f t="shared" si="5"/>
        <v>1.2015804553647333</v>
      </c>
      <c r="G30" s="45">
        <f t="shared" si="5"/>
        <v>0.8209382420597579</v>
      </c>
      <c r="H30" s="45">
        <f t="shared" si="5"/>
        <v>1.4760752615828443</v>
      </c>
      <c r="I30" s="45">
        <f t="shared" si="5"/>
        <v>0.09154457221015642</v>
      </c>
      <c r="J30" s="45">
        <f t="shared" si="5"/>
        <v>0.5016284492562786</v>
      </c>
      <c r="K30" s="45">
        <f t="shared" si="5"/>
        <v>0.9624789298511645</v>
      </c>
      <c r="L30" s="45">
        <f t="shared" si="5"/>
        <v>1.181948456572422</v>
      </c>
      <c r="M30" s="45">
        <f t="shared" si="5"/>
        <v>1.2959823088383735</v>
      </c>
      <c r="N30" s="45">
        <f t="shared" si="5"/>
        <v>0.805854218538076</v>
      </c>
      <c r="O30" s="45">
        <f t="shared" si="5"/>
        <v>0.9819289718207714</v>
      </c>
      <c r="P30" s="45">
        <f t="shared" si="5"/>
        <v>0.5225174091293683</v>
      </c>
      <c r="Q30" s="45">
        <f t="shared" si="5"/>
        <v>1.6818503467865655</v>
      </c>
      <c r="R30" s="45">
        <f t="shared" si="5"/>
        <v>0.7787367681861109</v>
      </c>
      <c r="S30" s="45">
        <f t="shared" si="5"/>
        <v>0.09154457221015642</v>
      </c>
      <c r="T30" s="45">
        <f t="shared" si="5"/>
        <v>0.5016284492562786</v>
      </c>
      <c r="U30" s="46"/>
      <c r="V30" s="46"/>
      <c r="W30" s="46"/>
      <c r="X30" s="46"/>
      <c r="Y30" s="46"/>
      <c r="Z30" s="46"/>
      <c r="AA30" s="46"/>
      <c r="AB30"/>
      <c r="AC30"/>
      <c r="AD30"/>
      <c r="AE30"/>
      <c r="AF30"/>
      <c r="AG30"/>
      <c r="AH30"/>
      <c r="AI30"/>
      <c r="AJ30"/>
      <c r="AK30"/>
      <c r="AL30"/>
      <c r="AM30"/>
      <c r="AN30"/>
    </row>
    <row r="31" spans="1:40" s="74" customFormat="1" ht="11.25">
      <c r="A31" s="73"/>
      <c r="C31" s="7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33"/>
      <c r="V31" s="33"/>
      <c r="W31" s="33"/>
      <c r="X31" s="33"/>
      <c r="Y31" s="33"/>
      <c r="Z31" s="33"/>
      <c r="AA31" s="33"/>
      <c r="AB31"/>
      <c r="AC31"/>
      <c r="AD31"/>
      <c r="AE31"/>
      <c r="AF31"/>
      <c r="AG31"/>
      <c r="AH31"/>
      <c r="AI31"/>
      <c r="AJ31"/>
      <c r="AK31"/>
      <c r="AL31"/>
      <c r="AM31"/>
      <c r="AN31"/>
    </row>
    <row r="32" spans="1:40" s="74" customFormat="1" ht="11.25">
      <c r="A32" s="73">
        <v>15</v>
      </c>
      <c r="B32" s="74" t="s">
        <v>81</v>
      </c>
      <c r="C32" s="75" t="s">
        <v>55</v>
      </c>
      <c r="D32" s="45">
        <f aca="true" t="shared" si="6" ref="D32:T32">(D30/$D30)</f>
        <v>1</v>
      </c>
      <c r="E32" s="45">
        <f t="shared" si="6"/>
        <v>0.9624789282789425</v>
      </c>
      <c r="F32" s="45">
        <f t="shared" si="6"/>
        <v>1.2015804534019359</v>
      </c>
      <c r="G32" s="45">
        <f t="shared" si="6"/>
        <v>0.8209382407187444</v>
      </c>
      <c r="H32" s="45">
        <f t="shared" si="6"/>
        <v>1.476075259171656</v>
      </c>
      <c r="I32" s="45">
        <f t="shared" si="6"/>
        <v>0.09154457206061717</v>
      </c>
      <c r="J32" s="45">
        <f t="shared" si="6"/>
        <v>0.5016284484368619</v>
      </c>
      <c r="K32" s="45">
        <f t="shared" si="6"/>
        <v>0.9624789282789425</v>
      </c>
      <c r="L32" s="45">
        <f t="shared" si="6"/>
        <v>1.1819484546416938</v>
      </c>
      <c r="M32" s="45">
        <f t="shared" si="6"/>
        <v>1.2959823067213694</v>
      </c>
      <c r="N32" s="45">
        <f t="shared" si="6"/>
        <v>0.8058542172217026</v>
      </c>
      <c r="O32" s="45">
        <f t="shared" si="6"/>
        <v>0.9819289702167776</v>
      </c>
      <c r="P32" s="45">
        <f t="shared" si="6"/>
        <v>0.5225174082758293</v>
      </c>
      <c r="Q32" s="45">
        <f t="shared" si="6"/>
        <v>1.681850344039241</v>
      </c>
      <c r="R32" s="45">
        <f t="shared" si="6"/>
        <v>0.7787367669140343</v>
      </c>
      <c r="S32" s="45">
        <f t="shared" si="6"/>
        <v>0.09154457206061717</v>
      </c>
      <c r="T32" s="45">
        <f t="shared" si="6"/>
        <v>0.5016284484368619</v>
      </c>
      <c r="U32" s="46"/>
      <c r="V32" s="46"/>
      <c r="W32" s="46"/>
      <c r="X32" s="46"/>
      <c r="Y32" s="46"/>
      <c r="Z32" s="46"/>
      <c r="AA32" s="46"/>
      <c r="AB32"/>
      <c r="AC32"/>
      <c r="AD32"/>
      <c r="AE32"/>
      <c r="AF32"/>
      <c r="AG32"/>
      <c r="AH32"/>
      <c r="AI32"/>
      <c r="AJ32"/>
      <c r="AK32"/>
      <c r="AL32"/>
      <c r="AM32"/>
      <c r="AN32"/>
    </row>
    <row r="33" spans="5:28" ht="11.25"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</row>
    <row r="34" spans="5:28" ht="11.25"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</row>
    <row r="35" spans="5:27" ht="11.25"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</row>
    <row r="36" spans="5:27" ht="11.25"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</row>
    <row r="37" spans="5:27" ht="11.25"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</row>
    <row r="38" spans="5:27" ht="11.25"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</row>
    <row r="39" spans="5:27" ht="11.25"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</row>
  </sheetData>
  <printOptions horizontalCentered="1"/>
  <pageMargins left="0.5" right="0.5" top="2" bottom="1" header="1.5" footer="0.5"/>
  <pageSetup firstPageNumber="1" useFirstPageNumber="1" horizontalDpi="600" verticalDpi="600" orientation="landscape" scale="85" r:id="rId1"/>
  <headerFooter alignWithMargins="0">
    <oddHeader>&amp;CPuget Sound Energy
Allocated Gas Costs versus Gas Revenue
Includes Revenue Deficiency and Excludes Gas Costs&amp;RDocket No. UG-04________
Exhibit No. _______ (CEP-3)
Page &amp;P+8 of &amp;N</oddHeader>
    <oddFooter>&amp;LIncludes Revenue Deficiency and Excludes Gas Costs
Summary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Rasanen</dc:creator>
  <cp:keywords/>
  <dc:description/>
  <cp:lastModifiedBy>Pam Rasanen</cp:lastModifiedBy>
  <cp:lastPrinted>2004-04-03T05:14:53Z</cp:lastPrinted>
  <dcterms:created xsi:type="dcterms:W3CDTF">2004-04-02T22:56:59Z</dcterms:created>
  <dcterms:modified xsi:type="dcterms:W3CDTF">2004-04-03T05:15:01Z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040641</vt:lpwstr>
  </property>
  <property fmtid="{D5CDD505-2E9C-101B-9397-08002B2CF9AE}" pid="6" name="IsConfidenti">
    <vt:lpwstr>0</vt:lpwstr>
  </property>
  <property fmtid="{D5CDD505-2E9C-101B-9397-08002B2CF9AE}" pid="7" name="Dat">
    <vt:lpwstr>2004-04-05T00:00:00Z</vt:lpwstr>
  </property>
  <property fmtid="{D5CDD505-2E9C-101B-9397-08002B2CF9AE}" pid="8" name="CaseTy">
    <vt:lpwstr>Tariff Revision</vt:lpwstr>
  </property>
  <property fmtid="{D5CDD505-2E9C-101B-9397-08002B2CF9AE}" pid="9" name="OpenedDa">
    <vt:lpwstr>2004-04-05T00:00:00Z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