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45" windowWidth="22920" windowHeight="8670"/>
  </bookViews>
  <sheets>
    <sheet name="JRD-16" sheetId="1" r:id="rId1"/>
  </sheets>
  <definedNames>
    <definedName name="_xlnm.Print_Area" localSheetId="0">'JRD-16'!$A$1:$M$48</definedName>
  </definedNames>
  <calcPr calcId="125725" calcMode="manual"/>
</workbook>
</file>

<file path=xl/calcChain.xml><?xml version="1.0" encoding="utf-8"?>
<calcChain xmlns="http://schemas.openxmlformats.org/spreadsheetml/2006/main">
  <c r="F101" i="1"/>
  <c r="N99"/>
  <c r="J99"/>
  <c r="N97"/>
  <c r="N101" s="1"/>
  <c r="J97"/>
  <c r="J101" s="1"/>
  <c r="J87"/>
  <c r="F87"/>
  <c r="N85"/>
  <c r="J85"/>
  <c r="N83"/>
  <c r="N87" s="1"/>
  <c r="J83"/>
  <c r="J73"/>
  <c r="F73"/>
  <c r="N71"/>
  <c r="J71"/>
  <c r="N69"/>
  <c r="N73" s="1"/>
  <c r="J69"/>
  <c r="F61"/>
  <c r="J59"/>
  <c r="N59" s="1"/>
  <c r="J57"/>
  <c r="J61" s="1"/>
  <c r="L44"/>
  <c r="J44"/>
  <c r="H44"/>
  <c r="S39"/>
  <c r="R36"/>
  <c r="L33"/>
  <c r="J33"/>
  <c r="H33"/>
  <c r="H50" s="1"/>
  <c r="S30"/>
  <c r="U21"/>
  <c r="U23" s="1"/>
  <c r="S21"/>
  <c r="S23" s="1"/>
  <c r="L20"/>
  <c r="H20"/>
  <c r="H19"/>
  <c r="U17"/>
  <c r="S17"/>
  <c r="S33" s="1"/>
  <c r="L15"/>
  <c r="L29" s="1"/>
  <c r="J15"/>
  <c r="J29" s="1"/>
  <c r="H15"/>
  <c r="H29" s="1"/>
  <c r="N31" s="1"/>
  <c r="W13"/>
  <c r="J36" l="1"/>
  <c r="J39" s="1"/>
  <c r="L36"/>
  <c r="L39" s="1"/>
  <c r="H36"/>
  <c r="J47"/>
  <c r="L47"/>
  <c r="H47"/>
  <c r="S25"/>
  <c r="S27" s="1"/>
  <c r="N57"/>
  <c r="N61" s="1"/>
  <c r="P41" l="1"/>
  <c r="H39"/>
  <c r="N103"/>
  <c r="N89"/>
  <c r="N75"/>
</calcChain>
</file>

<file path=xl/sharedStrings.xml><?xml version="1.0" encoding="utf-8"?>
<sst xmlns="http://schemas.openxmlformats.org/spreadsheetml/2006/main" count="95" uniqueCount="59">
  <si>
    <t>Exhibit No. JRD-16</t>
  </si>
  <si>
    <t>Avista Utilities</t>
  </si>
  <si>
    <t xml:space="preserve">Analysis of Settlement Electric Operations Revenue Increase Relative to </t>
  </si>
  <si>
    <t>Parties' Prefiled Direct Position &amp; Concessions Noted in Stipulation</t>
  </si>
  <si>
    <t>(Amounts in $000s)</t>
  </si>
  <si>
    <t>Line</t>
  </si>
  <si>
    <t>No.</t>
  </si>
  <si>
    <t>Description</t>
  </si>
  <si>
    <t>Avista</t>
  </si>
  <si>
    <t>Staff</t>
  </si>
  <si>
    <t>ICNU</t>
  </si>
  <si>
    <t>Revenue Requirement Recommendations</t>
  </si>
  <si>
    <t>Per Each Parties' Filed Position (Joint Exhibit)</t>
  </si>
  <si>
    <t>Less: Attrition Allowance Included in Each</t>
  </si>
  <si>
    <t>Parties' Filed Position</t>
  </si>
  <si>
    <t>Increase effective Jan 1:</t>
  </si>
  <si>
    <t>No. of Month</t>
  </si>
  <si>
    <t>Parties' Filed Position - Excluding Attrition</t>
  </si>
  <si>
    <t>Known Changes Per Settlement Testimony:</t>
  </si>
  <si>
    <t>Monthly increase - average</t>
  </si>
  <si>
    <t>Updated Power Supply</t>
  </si>
  <si>
    <t>Months March - December</t>
  </si>
  <si>
    <t>FIT/DFIT Correction</t>
  </si>
  <si>
    <t>Transmission Revenue Correction</t>
  </si>
  <si>
    <t>Required Monthly Increase</t>
  </si>
  <si>
    <t>Impact of Settlement Cap Structure/Rate of Return &amp;</t>
  </si>
  <si>
    <t>Annual Increase Required:</t>
  </si>
  <si>
    <t>Noted Corrections/Updates Versus Parties' Filed Position</t>
  </si>
  <si>
    <t>Parties' Calculated Revenue Requirement Position</t>
  </si>
  <si>
    <t>After Consideration of Settlement Concessions and</t>
  </si>
  <si>
    <t>Noted Corrections But Before Consideration of</t>
  </si>
  <si>
    <t>any Attrition Allowance</t>
  </si>
  <si>
    <t>January 1, 2013 Annual Increase</t>
  </si>
  <si>
    <t>Equivalent March 1, 2013 Annual Increase Necessary</t>
  </si>
  <si>
    <t>to Realize Settlement Revenues in 2013</t>
  </si>
  <si>
    <t>Calculated Implicit Attrition Allowance and/or</t>
  </si>
  <si>
    <t>Assumed Loss of Non-Attrition Issues - 2013 Increase</t>
  </si>
  <si>
    <t>Incremental Base Rate Increase that Must be Implemented March 1, 2014 to Realize</t>
  </si>
  <si>
    <t>Equivalent Revenues Agreed to be Implemented on January 1, 2014 Pursuant to Stipulation:</t>
  </si>
  <si>
    <t>January 1, 2014 Annual Increase</t>
  </si>
  <si>
    <t>Equivalent March 1, 2014 Annual Increase Necessary</t>
  </si>
  <si>
    <t>to Realize Settlement Revenues in 2014</t>
  </si>
  <si>
    <t>Settlement Cost of Capital</t>
  </si>
  <si>
    <t>ProForma</t>
  </si>
  <si>
    <t>Capital</t>
  </si>
  <si>
    <t>Weighted</t>
  </si>
  <si>
    <t>Component</t>
  </si>
  <si>
    <t>Structure</t>
  </si>
  <si>
    <t>Cost</t>
  </si>
  <si>
    <t>Total Debt</t>
  </si>
  <si>
    <t>Common</t>
  </si>
  <si>
    <t>Total</t>
  </si>
  <si>
    <t>Company Proposed</t>
  </si>
  <si>
    <t>Difference in Before Tax COC - Company Proposed Versus Settlement</t>
  </si>
  <si>
    <t>Staff Proposed</t>
  </si>
  <si>
    <t>Difference in Before Tax COC - Staff Proposed Versus Settlement</t>
  </si>
  <si>
    <t>ICNU Proposed</t>
  </si>
  <si>
    <t>Dockets UE-120436 et. al.</t>
  </si>
  <si>
    <t>Page 1 of 1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</si>
</sst>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10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5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/>
    <xf numFmtId="164" fontId="0" fillId="0" borderId="0" xfId="1" applyNumberFormat="1" applyFont="1"/>
    <xf numFmtId="164" fontId="0" fillId="0" borderId="0" xfId="0" applyNumberFormat="1"/>
    <xf numFmtId="165" fontId="4" fillId="0" borderId="2" xfId="2" applyNumberFormat="1" applyFont="1" applyBorder="1"/>
    <xf numFmtId="165" fontId="4" fillId="0" borderId="0" xfId="2" applyNumberFormat="1" applyFont="1"/>
    <xf numFmtId="164" fontId="4" fillId="0" borderId="0" xfId="1" applyNumberFormat="1" applyFont="1" applyBorder="1"/>
    <xf numFmtId="5" fontId="0" fillId="0" borderId="0" xfId="0" applyNumberFormat="1"/>
    <xf numFmtId="7" fontId="0" fillId="0" borderId="0" xfId="0" applyNumberFormat="1"/>
    <xf numFmtId="165" fontId="4" fillId="0" borderId="0" xfId="2" applyNumberFormat="1" applyFont="1" applyBorder="1"/>
    <xf numFmtId="0" fontId="3" fillId="0" borderId="0" xfId="0" applyFont="1"/>
    <xf numFmtId="165" fontId="0" fillId="0" borderId="0" xfId="2" applyNumberFormat="1" applyFont="1"/>
    <xf numFmtId="0" fontId="5" fillId="0" borderId="0" xfId="3" applyFont="1"/>
    <xf numFmtId="0" fontId="6" fillId="0" borderId="0" xfId="3" applyFont="1"/>
    <xf numFmtId="5" fontId="6" fillId="0" borderId="0" xfId="3" applyNumberFormat="1" applyFont="1"/>
    <xf numFmtId="0" fontId="7" fillId="0" borderId="0" xfId="3" applyFont="1"/>
    <xf numFmtId="164" fontId="6" fillId="0" borderId="0" xfId="4" applyNumberFormat="1" applyFont="1" applyBorder="1"/>
    <xf numFmtId="0" fontId="6" fillId="0" borderId="0" xfId="3" applyFont="1" applyFill="1" applyBorder="1"/>
    <xf numFmtId="0" fontId="7" fillId="0" borderId="0" xfId="3" applyFont="1" applyFill="1" applyBorder="1"/>
    <xf numFmtId="0" fontId="8" fillId="0" borderId="0" xfId="3" applyFont="1" applyFill="1" applyBorder="1"/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10" fontId="5" fillId="0" borderId="0" xfId="5" applyNumberFormat="1" applyFont="1" applyFill="1" applyBorder="1" applyAlignment="1">
      <alignment horizontal="center"/>
    </xf>
    <xf numFmtId="10" fontId="6" fillId="0" borderId="0" xfId="5" applyNumberFormat="1" applyFont="1" applyFill="1" applyBorder="1"/>
    <xf numFmtId="37" fontId="6" fillId="0" borderId="0" xfId="6" applyNumberFormat="1" applyFont="1" applyFill="1" applyBorder="1"/>
    <xf numFmtId="10" fontId="7" fillId="0" borderId="0" xfId="5" applyNumberFormat="1" applyFont="1" applyFill="1" applyBorder="1"/>
    <xf numFmtId="10" fontId="6" fillId="0" borderId="1" xfId="5" applyNumberFormat="1" applyFont="1" applyFill="1" applyBorder="1"/>
    <xf numFmtId="9" fontId="5" fillId="0" borderId="0" xfId="5" applyFont="1" applyFill="1" applyBorder="1"/>
    <xf numFmtId="37" fontId="7" fillId="0" borderId="0" xfId="6" applyNumberFormat="1" applyFont="1" applyFill="1" applyBorder="1"/>
    <xf numFmtId="10" fontId="5" fillId="0" borderId="0" xfId="5" applyNumberFormat="1" applyFont="1" applyFill="1" applyBorder="1"/>
    <xf numFmtId="166" fontId="5" fillId="0" borderId="0" xfId="5" applyNumberFormat="1" applyFont="1" applyFill="1" applyBorder="1"/>
    <xf numFmtId="5" fontId="6" fillId="0" borderId="0" xfId="3" applyNumberFormat="1" applyFont="1" applyFill="1" applyBorder="1"/>
    <xf numFmtId="37" fontId="5" fillId="0" borderId="0" xfId="6" applyNumberFormat="1" applyFont="1" applyFill="1" applyBorder="1"/>
    <xf numFmtId="10" fontId="6" fillId="0" borderId="2" xfId="5" applyNumberFormat="1" applyFont="1" applyFill="1" applyBorder="1"/>
    <xf numFmtId="164" fontId="6" fillId="0" borderId="0" xfId="4" applyNumberFormat="1" applyFont="1" applyFill="1" applyBorder="1"/>
    <xf numFmtId="10" fontId="6" fillId="0" borderId="0" xfId="3" applyNumberFormat="1" applyFont="1" applyFill="1" applyBorder="1"/>
    <xf numFmtId="0" fontId="2" fillId="0" borderId="0" xfId="0" applyFont="1"/>
  </cellXfs>
  <cellStyles count="7">
    <cellStyle name="Comma" xfId="1" builtinId="3"/>
    <cellStyle name="Comma 5" xfId="4"/>
    <cellStyle name="Currency" xfId="2" builtinId="4"/>
    <cellStyle name="Normal" xfId="0" builtinId="0"/>
    <cellStyle name="Normal 7" xfId="3"/>
    <cellStyle name="Normal_WAElec6_97" xfId="6"/>
    <cellStyle name="Percent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4"/>
  <sheetViews>
    <sheetView tabSelected="1" workbookViewId="0">
      <selection activeCell="M5" sqref="M5"/>
    </sheetView>
  </sheetViews>
  <sheetFormatPr defaultRowHeight="15.75"/>
  <cols>
    <col min="1" max="1" width="4.125" customWidth="1"/>
    <col min="2" max="2" width="2.375" customWidth="1"/>
    <col min="7" max="7" width="13.75" customWidth="1"/>
    <col min="8" max="8" width="10.125" bestFit="1" customWidth="1"/>
    <col min="10" max="10" width="10.875" bestFit="1" customWidth="1"/>
    <col min="12" max="12" width="10.125" bestFit="1" customWidth="1"/>
    <col min="14" max="14" width="9.5" bestFit="1" customWidth="1"/>
    <col min="16" max="16" width="9.25" bestFit="1" customWidth="1"/>
    <col min="19" max="19" width="11" bestFit="1" customWidth="1"/>
    <col min="21" max="21" width="9.25" bestFit="1" customWidth="1"/>
  </cols>
  <sheetData>
    <row r="1" spans="1:23">
      <c r="K1" s="48" t="s">
        <v>57</v>
      </c>
      <c r="L1" s="48"/>
      <c r="M1" s="1"/>
    </row>
    <row r="2" spans="1:23">
      <c r="K2" s="48" t="s">
        <v>0</v>
      </c>
      <c r="L2" s="48"/>
      <c r="M2" s="1"/>
    </row>
    <row r="3" spans="1:23" ht="18.75">
      <c r="H3" s="2" t="s">
        <v>1</v>
      </c>
      <c r="K3" s="48" t="s">
        <v>58</v>
      </c>
      <c r="L3" s="48"/>
      <c r="M3" s="1"/>
    </row>
    <row r="4" spans="1:23" ht="18.75">
      <c r="H4" s="2" t="s">
        <v>2</v>
      </c>
    </row>
    <row r="5" spans="1:23" ht="18.75">
      <c r="H5" s="2" t="s">
        <v>3</v>
      </c>
    </row>
    <row r="6" spans="1:23" ht="18.75">
      <c r="D6" s="3"/>
      <c r="E6" s="3"/>
      <c r="F6" s="3"/>
      <c r="G6" s="3"/>
      <c r="H6" s="2" t="s">
        <v>4</v>
      </c>
      <c r="I6" s="3"/>
      <c r="J6" s="3"/>
      <c r="K6" s="3"/>
    </row>
    <row r="7" spans="1:23">
      <c r="A7" s="4" t="s">
        <v>5</v>
      </c>
      <c r="B7" s="5"/>
    </row>
    <row r="8" spans="1:23">
      <c r="A8" s="6" t="s">
        <v>6</v>
      </c>
      <c r="B8" s="5"/>
      <c r="C8" s="7" t="s">
        <v>7</v>
      </c>
      <c r="D8" s="7"/>
      <c r="E8" s="7"/>
      <c r="F8" s="7"/>
      <c r="H8" s="6" t="s">
        <v>8</v>
      </c>
      <c r="I8" s="4"/>
      <c r="J8" s="6" t="s">
        <v>9</v>
      </c>
      <c r="K8" s="4"/>
      <c r="L8" s="6" t="s">
        <v>10</v>
      </c>
    </row>
    <row r="9" spans="1:23">
      <c r="A9" s="8">
        <v>1</v>
      </c>
      <c r="B9" s="5"/>
      <c r="C9" s="9" t="s">
        <v>11</v>
      </c>
      <c r="D9" s="9"/>
      <c r="E9" s="9"/>
      <c r="F9" s="9"/>
      <c r="G9" s="9"/>
      <c r="H9" s="9"/>
      <c r="I9" s="9"/>
      <c r="J9" s="9"/>
      <c r="K9" s="9"/>
      <c r="L9" s="9"/>
    </row>
    <row r="10" spans="1:23">
      <c r="A10" s="8">
        <v>2</v>
      </c>
      <c r="B10" s="5"/>
      <c r="C10" s="9" t="s">
        <v>12</v>
      </c>
      <c r="D10" s="9"/>
      <c r="E10" s="9"/>
      <c r="F10" s="9"/>
      <c r="G10" s="9"/>
      <c r="H10" s="10">
        <v>40983</v>
      </c>
      <c r="I10" s="10"/>
      <c r="J10" s="10">
        <v>-1315</v>
      </c>
      <c r="K10" s="10"/>
      <c r="L10" s="10">
        <v>-7727.5796574855121</v>
      </c>
    </row>
    <row r="11" spans="1:23">
      <c r="A11" s="8"/>
      <c r="B11" s="5"/>
    </row>
    <row r="12" spans="1:23">
      <c r="A12" s="8">
        <v>3</v>
      </c>
      <c r="B12" s="5"/>
      <c r="C12" t="s">
        <v>13</v>
      </c>
      <c r="S12">
        <v>2013</v>
      </c>
      <c r="U12">
        <v>2014</v>
      </c>
    </row>
    <row r="13" spans="1:23">
      <c r="A13" s="8">
        <v>4</v>
      </c>
      <c r="B13" s="5"/>
      <c r="C13" t="s">
        <v>14</v>
      </c>
      <c r="H13" s="11">
        <v>-20514</v>
      </c>
      <c r="J13" s="12">
        <v>-19066</v>
      </c>
      <c r="L13" s="13">
        <v>0</v>
      </c>
      <c r="P13" t="s">
        <v>15</v>
      </c>
      <c r="S13" s="14">
        <v>13650</v>
      </c>
      <c r="T13" s="14"/>
      <c r="U13" s="14">
        <v>14038</v>
      </c>
      <c r="W13" s="15">
        <f>+S13+U13</f>
        <v>27688</v>
      </c>
    </row>
    <row r="14" spans="1:23">
      <c r="A14" s="8"/>
      <c r="B14" s="5"/>
      <c r="M14" s="14"/>
      <c r="P14" t="s">
        <v>16</v>
      </c>
      <c r="S14">
        <v>12</v>
      </c>
      <c r="U14">
        <v>12</v>
      </c>
    </row>
    <row r="15" spans="1:23">
      <c r="A15" s="8">
        <v>5</v>
      </c>
      <c r="B15" s="5"/>
      <c r="C15" s="9" t="s">
        <v>17</v>
      </c>
      <c r="D15" s="9"/>
      <c r="E15" s="9"/>
      <c r="F15" s="9"/>
      <c r="G15" s="9"/>
      <c r="H15" s="10">
        <f>+H10+H13</f>
        <v>20469</v>
      </c>
      <c r="I15" s="10"/>
      <c r="J15" s="10">
        <f>+J10+J13</f>
        <v>-20381</v>
      </c>
      <c r="K15" s="10"/>
      <c r="L15" s="10">
        <f>+L10+L13</f>
        <v>-7727.5796574855121</v>
      </c>
      <c r="M15" s="14"/>
    </row>
    <row r="16" spans="1:23">
      <c r="A16" s="8"/>
      <c r="B16" s="5"/>
      <c r="H16" s="14"/>
      <c r="I16" s="14"/>
      <c r="J16" s="14"/>
      <c r="K16" s="14"/>
      <c r="L16" s="14"/>
      <c r="M16" s="14"/>
    </row>
    <row r="17" spans="1:21">
      <c r="A17" s="8">
        <v>6</v>
      </c>
      <c r="B17" s="5"/>
      <c r="C17" s="9" t="s">
        <v>18</v>
      </c>
      <c r="H17" s="14"/>
      <c r="I17" s="14"/>
      <c r="J17" s="14"/>
      <c r="K17" s="14"/>
      <c r="L17" s="14"/>
      <c r="M17" s="14"/>
      <c r="P17" t="s">
        <v>19</v>
      </c>
      <c r="S17" s="14">
        <f>+S13/S14</f>
        <v>1137.5</v>
      </c>
      <c r="T17" s="14"/>
      <c r="U17" s="14">
        <f>+U13/U14</f>
        <v>1169.8333333333333</v>
      </c>
    </row>
    <row r="18" spans="1:21">
      <c r="A18" s="8"/>
      <c r="B18" s="5"/>
      <c r="H18" s="14"/>
      <c r="I18" s="14"/>
      <c r="J18" s="14"/>
      <c r="K18" s="14"/>
      <c r="L18" s="14"/>
      <c r="M18" s="14"/>
    </row>
    <row r="19" spans="1:21">
      <c r="A19" s="8">
        <v>7</v>
      </c>
      <c r="B19" s="5"/>
      <c r="C19" t="s">
        <v>20</v>
      </c>
      <c r="H19" s="14">
        <f>-5400</f>
        <v>-5400</v>
      </c>
      <c r="I19" s="14"/>
      <c r="J19" s="14"/>
      <c r="K19" s="14"/>
      <c r="L19" s="14">
        <v>2448.3888635027861</v>
      </c>
      <c r="M19" s="14"/>
      <c r="P19" t="s">
        <v>21</v>
      </c>
      <c r="S19">
        <v>10</v>
      </c>
      <c r="U19">
        <v>10</v>
      </c>
    </row>
    <row r="20" spans="1:21">
      <c r="A20" s="8">
        <v>8</v>
      </c>
      <c r="B20" s="5"/>
      <c r="C20" t="s">
        <v>22</v>
      </c>
      <c r="H20" s="14">
        <f>-3000</f>
        <v>-3000</v>
      </c>
      <c r="I20" s="14"/>
      <c r="J20" s="14"/>
      <c r="K20" s="14"/>
      <c r="L20" s="14">
        <f>-3000</f>
        <v>-3000</v>
      </c>
      <c r="M20" s="14"/>
    </row>
    <row r="21" spans="1:21">
      <c r="A21" s="8">
        <v>9</v>
      </c>
      <c r="B21" s="5"/>
      <c r="C21" t="s">
        <v>23</v>
      </c>
      <c r="H21" s="14">
        <v>1100</v>
      </c>
      <c r="I21" s="14"/>
      <c r="J21" s="14"/>
      <c r="K21" s="14"/>
      <c r="L21" s="14"/>
      <c r="M21" s="14"/>
      <c r="P21" t="s">
        <v>24</v>
      </c>
      <c r="S21" s="14">
        <f>+S13/S19</f>
        <v>1365</v>
      </c>
      <c r="U21">
        <f>+U13/U19</f>
        <v>1403.8</v>
      </c>
    </row>
    <row r="22" spans="1:21">
      <c r="A22" s="8"/>
      <c r="B22" s="5"/>
      <c r="H22" s="14"/>
      <c r="I22" s="14"/>
      <c r="J22" s="14"/>
      <c r="K22" s="14"/>
      <c r="L22" s="14"/>
      <c r="M22" s="14"/>
    </row>
    <row r="23" spans="1:21">
      <c r="A23" s="8">
        <v>10</v>
      </c>
      <c r="B23" s="5"/>
      <c r="C23" t="s">
        <v>25</v>
      </c>
      <c r="H23" s="14"/>
      <c r="I23" s="14"/>
      <c r="J23" s="14"/>
      <c r="K23" s="14"/>
      <c r="L23" s="14"/>
      <c r="M23" s="14"/>
      <c r="P23" t="s">
        <v>26</v>
      </c>
      <c r="S23" s="14">
        <f>+S14*S21</f>
        <v>16380</v>
      </c>
      <c r="U23">
        <f>+U14*U21</f>
        <v>16845.599999999999</v>
      </c>
    </row>
    <row r="24" spans="1:21">
      <c r="A24" s="8">
        <v>11</v>
      </c>
      <c r="B24" s="5"/>
      <c r="C24" t="s">
        <v>27</v>
      </c>
      <c r="H24" s="12">
        <v>-12460.180949057705</v>
      </c>
      <c r="I24" s="14"/>
      <c r="J24" s="12">
        <v>7924.3991809042045</v>
      </c>
      <c r="K24" s="14"/>
      <c r="L24" s="12">
        <v>2944.9151288145854</v>
      </c>
      <c r="M24" s="14"/>
    </row>
    <row r="25" spans="1:21">
      <c r="A25" s="8"/>
      <c r="B25" s="5"/>
      <c r="H25" s="14"/>
      <c r="I25" s="14"/>
      <c r="J25" s="14"/>
      <c r="K25" s="14"/>
      <c r="L25" s="14"/>
      <c r="M25" s="14"/>
      <c r="S25">
        <f>+S17*S19</f>
        <v>11375</v>
      </c>
    </row>
    <row r="26" spans="1:21">
      <c r="A26" s="8">
        <v>12</v>
      </c>
      <c r="B26" s="5"/>
      <c r="C26" s="9" t="s">
        <v>28</v>
      </c>
      <c r="D26" s="9"/>
      <c r="E26" s="9"/>
      <c r="F26" s="9"/>
      <c r="G26" s="9"/>
      <c r="H26" s="10"/>
      <c r="I26" s="10"/>
      <c r="J26" s="10"/>
      <c r="K26" s="10"/>
      <c r="L26" s="10"/>
      <c r="M26" s="14"/>
    </row>
    <row r="27" spans="1:21">
      <c r="A27" s="8">
        <v>13</v>
      </c>
      <c r="B27" s="5"/>
      <c r="C27" s="9" t="s">
        <v>29</v>
      </c>
      <c r="D27" s="9"/>
      <c r="E27" s="9"/>
      <c r="F27" s="9"/>
      <c r="G27" s="9"/>
      <c r="H27" s="9"/>
      <c r="I27" s="9"/>
      <c r="J27" s="9"/>
      <c r="K27" s="9"/>
      <c r="L27" s="9"/>
      <c r="M27" s="14"/>
      <c r="S27" s="15">
        <f>+S13-S25</f>
        <v>2275</v>
      </c>
    </row>
    <row r="28" spans="1:21">
      <c r="A28" s="8">
        <v>14</v>
      </c>
      <c r="B28" s="5"/>
      <c r="C28" s="9" t="s">
        <v>30</v>
      </c>
      <c r="D28" s="9"/>
      <c r="E28" s="9"/>
      <c r="F28" s="9"/>
      <c r="G28" s="9"/>
      <c r="H28" s="9"/>
      <c r="I28" s="9"/>
      <c r="J28" s="9"/>
      <c r="K28" s="9"/>
      <c r="L28" s="9"/>
      <c r="M28" s="14"/>
      <c r="S28" s="15"/>
    </row>
    <row r="29" spans="1:21" ht="16.5" thickBot="1">
      <c r="A29" s="8">
        <v>15</v>
      </c>
      <c r="B29" s="5"/>
      <c r="C29" s="9" t="s">
        <v>31</v>
      </c>
      <c r="D29" s="9"/>
      <c r="E29" s="9"/>
      <c r="F29" s="9"/>
      <c r="G29" s="9"/>
      <c r="H29" s="16">
        <f>SUM(H15:H25)</f>
        <v>708.81905094229478</v>
      </c>
      <c r="I29" s="17"/>
      <c r="J29" s="16">
        <f>SUM(J15:J25)</f>
        <v>-12456.600819095795</v>
      </c>
      <c r="K29" s="17"/>
      <c r="L29" s="16">
        <f>SUM(L15:L25)</f>
        <v>-5334.2756651681393</v>
      </c>
      <c r="M29" s="14"/>
    </row>
    <row r="30" spans="1:21" ht="16.5" thickTop="1">
      <c r="A30" s="8"/>
      <c r="B30" s="5"/>
      <c r="C30" s="9"/>
      <c r="D30" s="9"/>
      <c r="E30" s="9"/>
      <c r="F30" s="9"/>
      <c r="G30" s="9"/>
      <c r="H30" s="18"/>
      <c r="I30" s="10"/>
      <c r="J30" s="18"/>
      <c r="K30" s="10"/>
      <c r="L30" s="18"/>
      <c r="M30" s="14"/>
      <c r="S30" s="19">
        <f>+H13*1000-P43</f>
        <v>-28714000</v>
      </c>
    </row>
    <row r="31" spans="1:21">
      <c r="A31" s="8"/>
      <c r="B31" s="5"/>
      <c r="C31" s="9"/>
      <c r="D31" s="9"/>
      <c r="E31" s="9"/>
      <c r="F31" s="9"/>
      <c r="G31" s="9"/>
      <c r="H31" s="18"/>
      <c r="I31" s="10"/>
      <c r="J31" s="18"/>
      <c r="K31" s="10"/>
      <c r="L31" s="18"/>
      <c r="M31" s="14"/>
      <c r="N31" s="20">
        <f>+H29-H13</f>
        <v>21222.819050942293</v>
      </c>
    </row>
    <row r="32" spans="1:21">
      <c r="A32" s="8"/>
      <c r="B32" s="5"/>
      <c r="C32" s="9"/>
      <c r="D32" s="9"/>
      <c r="E32" s="9"/>
      <c r="F32" s="9"/>
      <c r="G32" s="9"/>
      <c r="H32" s="18"/>
      <c r="I32" s="10"/>
      <c r="J32" s="18"/>
      <c r="K32" s="10"/>
      <c r="L32" s="18"/>
      <c r="M32" s="14"/>
    </row>
    <row r="33" spans="1:19">
      <c r="A33" s="8">
        <v>16</v>
      </c>
      <c r="B33" s="5"/>
      <c r="C33" s="9" t="s">
        <v>32</v>
      </c>
      <c r="D33" s="9"/>
      <c r="E33" s="9"/>
      <c r="F33" s="9"/>
      <c r="G33" s="9"/>
      <c r="H33" s="21">
        <f>+$S$13</f>
        <v>13650</v>
      </c>
      <c r="I33" s="17"/>
      <c r="J33" s="21">
        <f>+$S$13</f>
        <v>13650</v>
      </c>
      <c r="K33" s="17"/>
      <c r="L33" s="21">
        <f>+$S$13</f>
        <v>13650</v>
      </c>
      <c r="M33" s="14"/>
      <c r="S33">
        <f>+S17*2</f>
        <v>2275</v>
      </c>
    </row>
    <row r="34" spans="1:19">
      <c r="A34" s="8"/>
      <c r="B34" s="5"/>
      <c r="C34" s="9"/>
      <c r="D34" s="9"/>
      <c r="E34" s="9"/>
      <c r="F34" s="9"/>
      <c r="G34" s="9"/>
      <c r="H34" s="18"/>
      <c r="I34" s="10"/>
      <c r="J34" s="18"/>
      <c r="K34" s="10"/>
      <c r="L34" s="18"/>
      <c r="M34" s="14"/>
    </row>
    <row r="35" spans="1:19">
      <c r="A35" s="8">
        <v>17</v>
      </c>
      <c r="B35" s="5"/>
      <c r="C35" s="9" t="s">
        <v>33</v>
      </c>
      <c r="D35" s="9"/>
      <c r="E35" s="9"/>
      <c r="F35" s="9"/>
      <c r="G35" s="9"/>
      <c r="H35" s="18"/>
      <c r="I35" s="10"/>
      <c r="J35" s="18"/>
      <c r="K35" s="10"/>
      <c r="L35" s="18"/>
      <c r="M35" s="14"/>
    </row>
    <row r="36" spans="1:19">
      <c r="A36" s="8">
        <v>18</v>
      </c>
      <c r="B36" s="5"/>
      <c r="C36" s="9" t="s">
        <v>34</v>
      </c>
      <c r="H36" s="12">
        <f>+$S$23</f>
        <v>16380</v>
      </c>
      <c r="I36" s="14"/>
      <c r="J36" s="12">
        <f>+$S$23</f>
        <v>16380</v>
      </c>
      <c r="K36" s="14"/>
      <c r="L36" s="12">
        <f>+$S$23</f>
        <v>16380</v>
      </c>
      <c r="M36" s="14"/>
      <c r="R36" s="15">
        <f>+J10+J24</f>
        <v>6609.3991809042045</v>
      </c>
    </row>
    <row r="37" spans="1:19">
      <c r="A37" s="8"/>
      <c r="B37" s="5"/>
      <c r="H37" s="14"/>
      <c r="I37" s="14"/>
      <c r="J37" s="14"/>
      <c r="K37" s="14"/>
      <c r="L37" s="14"/>
      <c r="M37" s="14"/>
    </row>
    <row r="38" spans="1:19">
      <c r="A38" s="8">
        <v>19</v>
      </c>
      <c r="B38" s="5"/>
      <c r="C38" s="9" t="s">
        <v>35</v>
      </c>
      <c r="H38" s="14"/>
      <c r="I38" s="14"/>
      <c r="J38" s="14"/>
      <c r="K38" s="14"/>
      <c r="L38" s="14"/>
      <c r="M38" s="14"/>
    </row>
    <row r="39" spans="1:19" ht="16.5" thickBot="1">
      <c r="A39" s="8">
        <v>20</v>
      </c>
      <c r="B39" s="5"/>
      <c r="C39" s="9" t="s">
        <v>36</v>
      </c>
      <c r="H39" s="16">
        <f>+H36-H29</f>
        <v>15671.180949057705</v>
      </c>
      <c r="I39" s="17"/>
      <c r="J39" s="16">
        <f>+J36-J29</f>
        <v>28836.600819095795</v>
      </c>
      <c r="K39" s="17"/>
      <c r="L39" s="16">
        <f>+L36-L29</f>
        <v>21714.275665168141</v>
      </c>
      <c r="M39" s="14"/>
      <c r="S39" s="15">
        <f>+H13*1000-P43</f>
        <v>-28714000</v>
      </c>
    </row>
    <row r="40" spans="1:19" ht="16.5" thickTop="1">
      <c r="A40" s="8"/>
      <c r="B40" s="5"/>
      <c r="C40" s="9"/>
      <c r="I40" s="10"/>
      <c r="J40" s="18"/>
      <c r="K40" s="10"/>
      <c r="L40" s="18"/>
      <c r="M40" s="14"/>
    </row>
    <row r="41" spans="1:19">
      <c r="A41" s="8"/>
      <c r="B41" s="5"/>
      <c r="C41" s="9"/>
      <c r="H41" s="18"/>
      <c r="I41" s="10"/>
      <c r="J41" s="18"/>
      <c r="K41" s="10"/>
      <c r="L41" s="18"/>
      <c r="M41" s="14"/>
      <c r="P41" s="15">
        <f>+H36-H33</f>
        <v>2730</v>
      </c>
    </row>
    <row r="42" spans="1:19" ht="18.75">
      <c r="A42" s="8">
        <v>21</v>
      </c>
      <c r="B42" s="5"/>
      <c r="C42" s="22" t="s">
        <v>37</v>
      </c>
      <c r="H42" s="18"/>
      <c r="I42" s="10"/>
      <c r="J42" s="18"/>
      <c r="K42" s="10"/>
      <c r="L42" s="18"/>
      <c r="M42" s="14"/>
    </row>
    <row r="43" spans="1:19" ht="18.75">
      <c r="A43" s="8">
        <v>22</v>
      </c>
      <c r="B43" s="5"/>
      <c r="C43" s="22" t="s">
        <v>38</v>
      </c>
      <c r="H43" s="18"/>
      <c r="I43" s="10"/>
      <c r="J43" s="18"/>
      <c r="K43" s="10"/>
      <c r="L43" s="18"/>
      <c r="M43" s="14"/>
      <c r="P43" s="18">
        <v>8200000</v>
      </c>
    </row>
    <row r="44" spans="1:19">
      <c r="A44" s="8">
        <v>23</v>
      </c>
      <c r="B44" s="5"/>
      <c r="C44" s="9" t="s">
        <v>39</v>
      </c>
      <c r="H44" s="21">
        <f>+$U$13</f>
        <v>14038</v>
      </c>
      <c r="I44" s="17"/>
      <c r="J44" s="21">
        <f>+$U$13</f>
        <v>14038</v>
      </c>
      <c r="K44" s="17"/>
      <c r="L44" s="21">
        <f>+$U$13</f>
        <v>14038</v>
      </c>
      <c r="M44" s="14"/>
    </row>
    <row r="45" spans="1:19">
      <c r="A45" s="8"/>
      <c r="B45" s="5"/>
      <c r="C45" s="9"/>
      <c r="H45" s="21"/>
      <c r="I45" s="17"/>
      <c r="J45" s="21"/>
      <c r="K45" s="17"/>
      <c r="L45" s="21"/>
      <c r="M45" s="14"/>
    </row>
    <row r="46" spans="1:19">
      <c r="A46" s="8">
        <v>24</v>
      </c>
      <c r="B46" s="5"/>
      <c r="C46" s="9" t="s">
        <v>40</v>
      </c>
      <c r="H46" s="21"/>
      <c r="I46" s="17"/>
      <c r="J46" s="21"/>
      <c r="K46" s="17"/>
      <c r="L46" s="21"/>
      <c r="M46" s="14"/>
    </row>
    <row r="47" spans="1:19" ht="16.5" thickBot="1">
      <c r="A47" s="8">
        <v>25</v>
      </c>
      <c r="B47" s="5"/>
      <c r="C47" s="9" t="s">
        <v>41</v>
      </c>
      <c r="H47" s="16">
        <f>+$U$23</f>
        <v>16845.599999999999</v>
      </c>
      <c r="I47" s="23"/>
      <c r="J47" s="16">
        <f>+$U$23</f>
        <v>16845.599999999999</v>
      </c>
      <c r="K47" s="23"/>
      <c r="L47" s="16">
        <f>+$U$23</f>
        <v>16845.599999999999</v>
      </c>
      <c r="M47" s="14"/>
    </row>
    <row r="48" spans="1:19" ht="16.5" thickTop="1">
      <c r="A48" s="8"/>
      <c r="B48" s="5"/>
      <c r="H48" s="14"/>
      <c r="I48" s="14"/>
      <c r="J48" s="14"/>
      <c r="K48" s="14"/>
      <c r="L48" s="14"/>
      <c r="M48" s="14"/>
    </row>
    <row r="49" spans="1:14">
      <c r="A49" s="8"/>
      <c r="B49" s="5"/>
      <c r="C49" s="9"/>
      <c r="H49" s="14"/>
      <c r="I49" s="14"/>
      <c r="J49" s="14"/>
      <c r="K49" s="14"/>
      <c r="L49" s="14"/>
      <c r="M49" s="14"/>
    </row>
    <row r="50" spans="1:14">
      <c r="A50" s="8"/>
      <c r="B50" s="5"/>
      <c r="C50" s="9"/>
      <c r="H50" s="14">
        <f>+H33+H44</f>
        <v>27688</v>
      </c>
      <c r="I50" s="14"/>
      <c r="J50" s="14"/>
      <c r="K50" s="14"/>
      <c r="L50" s="14"/>
      <c r="M50" s="14"/>
    </row>
    <row r="51" spans="1:14">
      <c r="A51" s="4"/>
      <c r="B51" s="5"/>
      <c r="H51" s="14"/>
      <c r="I51" s="14"/>
      <c r="J51" s="14"/>
      <c r="K51" s="14"/>
      <c r="L51" s="14"/>
      <c r="M51" s="14"/>
    </row>
    <row r="52" spans="1:14">
      <c r="A52" s="4"/>
      <c r="B52" s="5"/>
      <c r="C52" s="24" t="s">
        <v>42</v>
      </c>
      <c r="D52" s="25"/>
      <c r="E52" s="25"/>
      <c r="F52" s="26"/>
      <c r="G52" s="27"/>
      <c r="H52" s="25"/>
      <c r="I52" s="25"/>
      <c r="J52" s="25"/>
      <c r="K52" s="25"/>
      <c r="L52" s="28"/>
    </row>
    <row r="53" spans="1:14">
      <c r="A53" s="4"/>
      <c r="B53" s="5"/>
      <c r="C53" s="29"/>
      <c r="D53" s="29"/>
      <c r="E53" s="29"/>
      <c r="F53" s="29"/>
      <c r="H53" s="30"/>
      <c r="J53" s="29" t="s">
        <v>43</v>
      </c>
      <c r="K53" s="29"/>
      <c r="L53" s="29"/>
      <c r="M53" s="29"/>
    </row>
    <row r="54" spans="1:14">
      <c r="A54" s="4"/>
      <c r="B54" s="5"/>
      <c r="C54" s="29"/>
      <c r="D54" s="29"/>
      <c r="E54" s="29"/>
      <c r="F54" s="29" t="s">
        <v>44</v>
      </c>
      <c r="H54" s="30" t="s">
        <v>43</v>
      </c>
      <c r="J54" s="29" t="s">
        <v>45</v>
      </c>
      <c r="K54" s="29"/>
      <c r="L54" s="29"/>
      <c r="M54" s="29"/>
    </row>
    <row r="55" spans="1:14" ht="18.75">
      <c r="A55" s="4"/>
      <c r="B55" s="5"/>
      <c r="C55" s="31"/>
      <c r="D55" s="29" t="s">
        <v>46</v>
      </c>
      <c r="E55" s="29"/>
      <c r="F55" s="29" t="s">
        <v>47</v>
      </c>
      <c r="H55" s="30" t="s">
        <v>48</v>
      </c>
      <c r="J55" s="29" t="s">
        <v>48</v>
      </c>
      <c r="K55" s="29"/>
      <c r="L55" s="29"/>
      <c r="M55" s="29"/>
    </row>
    <row r="56" spans="1:14">
      <c r="A56" s="4"/>
      <c r="B56" s="5"/>
      <c r="C56" s="29"/>
      <c r="D56" s="29"/>
      <c r="E56" s="29"/>
      <c r="F56" s="29"/>
      <c r="H56" s="30"/>
      <c r="J56" s="29"/>
      <c r="L56" s="29"/>
      <c r="M56" s="29"/>
      <c r="N56" s="29"/>
    </row>
    <row r="57" spans="1:14">
      <c r="A57" s="4"/>
      <c r="B57" s="5"/>
      <c r="C57" s="32"/>
      <c r="D57" s="33" t="s">
        <v>49</v>
      </c>
      <c r="E57" s="33"/>
      <c r="F57" s="34">
        <v>0.53</v>
      </c>
      <c r="H57" s="34">
        <v>5.7200000000000001E-2</v>
      </c>
      <c r="J57" s="34">
        <f>+F57*H57</f>
        <v>3.0316000000000003E-2</v>
      </c>
      <c r="L57" s="33"/>
      <c r="M57" s="29"/>
      <c r="N57" s="35">
        <f>+J57</f>
        <v>3.0316000000000003E-2</v>
      </c>
    </row>
    <row r="58" spans="1:14">
      <c r="A58" s="4"/>
      <c r="B58" s="5"/>
      <c r="C58" s="36"/>
      <c r="D58" s="36"/>
      <c r="E58" s="36"/>
      <c r="F58" s="34"/>
      <c r="H58" s="37"/>
      <c r="J58" s="34"/>
      <c r="L58" s="36"/>
      <c r="M58" s="29"/>
      <c r="N58" s="35"/>
    </row>
    <row r="59" spans="1:14">
      <c r="A59" s="4"/>
      <c r="B59" s="5"/>
      <c r="C59" s="36"/>
      <c r="D59" s="29" t="s">
        <v>50</v>
      </c>
      <c r="E59" s="33"/>
      <c r="F59" s="34">
        <v>0.47</v>
      </c>
      <c r="H59" s="34">
        <v>9.8000000000000004E-2</v>
      </c>
      <c r="J59" s="34">
        <f>+F59*H59</f>
        <v>4.6059999999999997E-2</v>
      </c>
      <c r="L59" s="35">
        <v>0.62082000000000004</v>
      </c>
      <c r="M59" s="29"/>
      <c r="N59" s="38">
        <f>+J59/L59</f>
        <v>7.4192197416320341E-2</v>
      </c>
    </row>
    <row r="60" spans="1:14">
      <c r="A60" s="4"/>
      <c r="B60" s="5"/>
      <c r="C60" s="36"/>
      <c r="D60" s="33"/>
      <c r="E60" s="33"/>
      <c r="F60" s="34"/>
      <c r="H60" s="34"/>
      <c r="J60" s="34"/>
      <c r="L60" s="36"/>
      <c r="M60" s="29"/>
      <c r="N60" s="35"/>
    </row>
    <row r="61" spans="1:14">
      <c r="A61" s="4"/>
      <c r="B61" s="5"/>
      <c r="C61" s="36"/>
      <c r="D61" s="36" t="s">
        <v>51</v>
      </c>
      <c r="E61" s="36"/>
      <c r="F61" s="39">
        <f>+F57+F59</f>
        <v>1</v>
      </c>
      <c r="H61" s="40"/>
      <c r="J61" s="41">
        <f>+J57+J59</f>
        <v>7.6375999999999999E-2</v>
      </c>
      <c r="L61" s="29"/>
      <c r="M61" s="29"/>
      <c r="N61" s="42">
        <f>+N57+N59</f>
        <v>0.10450819741632034</v>
      </c>
    </row>
    <row r="62" spans="1:14">
      <c r="A62" s="4"/>
      <c r="B62" s="5"/>
    </row>
    <row r="63" spans="1:14">
      <c r="A63" s="4"/>
      <c r="B63" s="5"/>
    </row>
    <row r="64" spans="1:14">
      <c r="A64" s="4"/>
      <c r="B64" s="5"/>
      <c r="C64" s="24" t="s">
        <v>52</v>
      </c>
      <c r="D64" s="25"/>
      <c r="E64" s="25"/>
      <c r="F64" s="26"/>
      <c r="G64" s="27"/>
      <c r="H64" s="25"/>
      <c r="I64" s="25"/>
      <c r="J64" s="25"/>
      <c r="K64" s="25"/>
      <c r="L64" s="28"/>
    </row>
    <row r="65" spans="1:14">
      <c r="A65" s="4"/>
      <c r="B65" s="5"/>
      <c r="C65" s="29"/>
      <c r="D65" s="29"/>
      <c r="E65" s="29"/>
      <c r="F65" s="29"/>
      <c r="H65" s="30"/>
      <c r="J65" s="29" t="s">
        <v>43</v>
      </c>
      <c r="K65" s="29"/>
      <c r="L65" s="29"/>
      <c r="M65" s="29"/>
    </row>
    <row r="66" spans="1:14">
      <c r="A66" s="4"/>
      <c r="B66" s="5"/>
      <c r="C66" s="29"/>
      <c r="D66" s="29"/>
      <c r="E66" s="29"/>
      <c r="F66" s="29" t="s">
        <v>44</v>
      </c>
      <c r="H66" s="30" t="s">
        <v>43</v>
      </c>
      <c r="J66" s="29" t="s">
        <v>45</v>
      </c>
      <c r="K66" s="29"/>
      <c r="L66" s="29"/>
      <c r="M66" s="29"/>
    </row>
    <row r="67" spans="1:14" ht="18.75">
      <c r="A67" s="4"/>
      <c r="B67" s="5"/>
      <c r="C67" s="31"/>
      <c r="D67" s="29" t="s">
        <v>46</v>
      </c>
      <c r="E67" s="29"/>
      <c r="F67" s="29" t="s">
        <v>47</v>
      </c>
      <c r="H67" s="30" t="s">
        <v>48</v>
      </c>
      <c r="J67" s="29" t="s">
        <v>48</v>
      </c>
      <c r="K67" s="29"/>
      <c r="L67" s="29"/>
      <c r="M67" s="29"/>
    </row>
    <row r="68" spans="1:14">
      <c r="A68" s="4"/>
      <c r="B68" s="5"/>
      <c r="C68" s="29"/>
      <c r="D68" s="29"/>
      <c r="E68" s="29"/>
      <c r="F68" s="29"/>
      <c r="H68" s="30"/>
      <c r="J68" s="29"/>
      <c r="L68" s="29"/>
      <c r="M68" s="29"/>
      <c r="N68" s="29"/>
    </row>
    <row r="69" spans="1:14">
      <c r="A69" s="4"/>
      <c r="B69" s="5"/>
      <c r="C69" s="32"/>
      <c r="D69" s="33" t="s">
        <v>49</v>
      </c>
      <c r="E69" s="33"/>
      <c r="F69" s="34">
        <v>0.51600000000000001</v>
      </c>
      <c r="H69" s="34">
        <v>5.7599999999999998E-2</v>
      </c>
      <c r="J69" s="34">
        <f>+F69*H69</f>
        <v>2.9721600000000001E-2</v>
      </c>
      <c r="L69" s="33"/>
      <c r="M69" s="29"/>
      <c r="N69" s="35">
        <f>+J69</f>
        <v>2.9721600000000001E-2</v>
      </c>
    </row>
    <row r="70" spans="1:14">
      <c r="A70" s="4"/>
      <c r="B70" s="5"/>
      <c r="C70" s="36"/>
      <c r="D70" s="36"/>
      <c r="E70" s="36"/>
      <c r="F70" s="34"/>
      <c r="H70" s="37"/>
      <c r="J70" s="34"/>
      <c r="L70" s="36"/>
      <c r="M70" s="29"/>
      <c r="N70" s="35"/>
    </row>
    <row r="71" spans="1:14">
      <c r="A71" s="9"/>
      <c r="C71" s="36"/>
      <c r="D71" s="29" t="s">
        <v>50</v>
      </c>
      <c r="E71" s="33"/>
      <c r="F71" s="34">
        <v>0.48399999999999999</v>
      </c>
      <c r="H71" s="34">
        <v>0.109</v>
      </c>
      <c r="J71" s="34">
        <f>+F71*H71</f>
        <v>5.2755999999999997E-2</v>
      </c>
      <c r="L71" s="35">
        <v>0.62082000000000004</v>
      </c>
      <c r="M71" s="29"/>
      <c r="N71" s="38">
        <f>+J71/L71</f>
        <v>8.4977932411971255E-2</v>
      </c>
    </row>
    <row r="72" spans="1:14">
      <c r="A72" s="9"/>
      <c r="C72" s="36"/>
      <c r="D72" s="33"/>
      <c r="E72" s="33"/>
      <c r="F72" s="34"/>
      <c r="H72" s="34"/>
      <c r="J72" s="34"/>
      <c r="L72" s="36"/>
      <c r="M72" s="29"/>
      <c r="N72" s="35"/>
    </row>
    <row r="73" spans="1:14">
      <c r="A73" s="9"/>
      <c r="C73" s="36"/>
      <c r="D73" s="36" t="s">
        <v>51</v>
      </c>
      <c r="E73" s="36"/>
      <c r="F73" s="39">
        <f>+F69+F71</f>
        <v>1</v>
      </c>
      <c r="H73" s="40"/>
      <c r="J73" s="41">
        <f>+J69+J71</f>
        <v>8.2477599999999998E-2</v>
      </c>
      <c r="L73" s="29"/>
      <c r="M73" s="29"/>
      <c r="N73" s="42">
        <f>+N69+N71</f>
        <v>0.11469953241197126</v>
      </c>
    </row>
    <row r="74" spans="1:14">
      <c r="A74" s="9"/>
      <c r="C74" s="36"/>
      <c r="D74" s="29"/>
      <c r="E74" s="43"/>
      <c r="F74" s="35"/>
      <c r="H74" s="37"/>
      <c r="J74" s="35"/>
      <c r="L74" s="44"/>
      <c r="M74" s="29"/>
      <c r="N74" s="35"/>
    </row>
    <row r="75" spans="1:14" ht="16.5" thickBot="1">
      <c r="A75" s="9"/>
      <c r="C75" s="36"/>
      <c r="D75" s="29" t="s">
        <v>53</v>
      </c>
      <c r="E75" s="43"/>
      <c r="F75" s="35"/>
      <c r="H75" s="37"/>
      <c r="J75" s="35"/>
      <c r="L75" s="44"/>
      <c r="M75" s="29"/>
      <c r="N75" s="45">
        <f>+N61-N73</f>
        <v>-1.0191334995650919E-2</v>
      </c>
    </row>
    <row r="76" spans="1:14" ht="16.5" thickTop="1">
      <c r="A76" s="9"/>
      <c r="C76" s="36"/>
      <c r="D76" s="29"/>
      <c r="E76" s="46"/>
      <c r="F76" s="35"/>
      <c r="H76" s="37"/>
      <c r="J76" s="35"/>
      <c r="L76" s="34"/>
      <c r="M76" s="29"/>
      <c r="N76" s="35"/>
    </row>
    <row r="77" spans="1:14">
      <c r="A77" s="9"/>
      <c r="C77" s="36"/>
      <c r="D77" s="29"/>
      <c r="E77" s="46"/>
      <c r="F77" s="35"/>
      <c r="H77" s="37"/>
      <c r="J77" s="35"/>
      <c r="L77" s="29"/>
      <c r="M77" s="29"/>
      <c r="N77" s="29"/>
    </row>
    <row r="78" spans="1:14">
      <c r="A78" s="9"/>
      <c r="C78" s="24" t="s">
        <v>54</v>
      </c>
      <c r="D78" s="25"/>
      <c r="E78" s="25"/>
      <c r="F78" s="26"/>
      <c r="H78" s="27"/>
      <c r="J78" s="25"/>
      <c r="L78" s="25"/>
      <c r="M78" s="25"/>
      <c r="N78" s="25"/>
    </row>
    <row r="79" spans="1:14">
      <c r="A79" s="9"/>
      <c r="C79" s="29"/>
      <c r="D79" s="29"/>
      <c r="E79" s="29"/>
      <c r="F79" s="29"/>
      <c r="H79" s="30"/>
      <c r="J79" s="29" t="s">
        <v>43</v>
      </c>
      <c r="L79" s="29"/>
      <c r="M79" s="29"/>
      <c r="N79" s="29"/>
    </row>
    <row r="80" spans="1:14">
      <c r="A80" s="9"/>
      <c r="C80" s="29"/>
      <c r="D80" s="29"/>
      <c r="E80" s="29"/>
      <c r="F80" s="29" t="s">
        <v>44</v>
      </c>
      <c r="H80" s="30" t="s">
        <v>43</v>
      </c>
      <c r="J80" s="29" t="s">
        <v>45</v>
      </c>
      <c r="L80" s="29"/>
      <c r="M80" s="29"/>
      <c r="N80" s="29"/>
    </row>
    <row r="81" spans="1:14" ht="18.75">
      <c r="A81" s="9"/>
      <c r="C81" s="31"/>
      <c r="D81" s="29" t="s">
        <v>46</v>
      </c>
      <c r="E81" s="29"/>
      <c r="F81" s="29" t="s">
        <v>47</v>
      </c>
      <c r="H81" s="30" t="s">
        <v>48</v>
      </c>
      <c r="J81" s="29" t="s">
        <v>48</v>
      </c>
      <c r="L81" s="29"/>
      <c r="M81" s="29"/>
      <c r="N81" s="29"/>
    </row>
    <row r="82" spans="1:14">
      <c r="A82" s="9"/>
      <c r="C82" s="29"/>
      <c r="D82" s="29"/>
      <c r="E82" s="29"/>
      <c r="F82" s="29"/>
      <c r="H82" s="30"/>
      <c r="J82" s="29"/>
      <c r="L82" s="29"/>
      <c r="M82" s="29"/>
      <c r="N82" s="29"/>
    </row>
    <row r="83" spans="1:14">
      <c r="A83" s="9"/>
      <c r="C83" s="32"/>
      <c r="D83" s="33" t="s">
        <v>49</v>
      </c>
      <c r="E83" s="33"/>
      <c r="F83" s="34">
        <v>0.54</v>
      </c>
      <c r="H83" s="34">
        <v>5.7000000000000002E-2</v>
      </c>
      <c r="J83" s="34">
        <f>+F83*H83</f>
        <v>3.0780000000000002E-2</v>
      </c>
      <c r="L83" s="33"/>
      <c r="M83" s="29"/>
      <c r="N83" s="35">
        <f>+J83</f>
        <v>3.0780000000000002E-2</v>
      </c>
    </row>
    <row r="84" spans="1:14">
      <c r="A84" s="9"/>
      <c r="C84" s="36"/>
      <c r="D84" s="36"/>
      <c r="E84" s="36"/>
      <c r="F84" s="34"/>
      <c r="H84" s="37"/>
      <c r="J84" s="34"/>
      <c r="L84" s="36"/>
      <c r="M84" s="29"/>
      <c r="N84" s="35"/>
    </row>
    <row r="85" spans="1:14">
      <c r="A85" s="9"/>
      <c r="C85" s="36"/>
      <c r="D85" s="29" t="s">
        <v>50</v>
      </c>
      <c r="E85" s="33"/>
      <c r="F85" s="34">
        <v>0.46</v>
      </c>
      <c r="H85" s="34">
        <v>0.09</v>
      </c>
      <c r="J85" s="34">
        <f>+F85*H85</f>
        <v>4.1399999999999999E-2</v>
      </c>
      <c r="L85" s="35">
        <v>0.62082000000000004</v>
      </c>
      <c r="M85" s="29"/>
      <c r="N85" s="38">
        <f>+J85/L85</f>
        <v>6.6685995940852422E-2</v>
      </c>
    </row>
    <row r="86" spans="1:14">
      <c r="A86" s="9"/>
      <c r="C86" s="36"/>
      <c r="D86" s="33"/>
      <c r="E86" s="33"/>
      <c r="F86" s="34"/>
      <c r="H86" s="34"/>
      <c r="J86" s="34"/>
      <c r="L86" s="36"/>
      <c r="M86" s="29"/>
      <c r="N86" s="35"/>
    </row>
    <row r="87" spans="1:14">
      <c r="A87" s="9"/>
      <c r="C87" s="36"/>
      <c r="D87" s="36" t="s">
        <v>51</v>
      </c>
      <c r="E87" s="36"/>
      <c r="F87" s="39">
        <f>+F83+F85</f>
        <v>1</v>
      </c>
      <c r="H87" s="40"/>
      <c r="J87" s="41">
        <f>+J83+J85</f>
        <v>7.2179999999999994E-2</v>
      </c>
      <c r="L87" s="29"/>
      <c r="M87" s="29"/>
      <c r="N87" s="42">
        <f>+N83+N85</f>
        <v>9.7465995940852423E-2</v>
      </c>
    </row>
    <row r="88" spans="1:14">
      <c r="A88" s="9"/>
      <c r="C88" s="36"/>
      <c r="D88" s="36"/>
      <c r="E88" s="36"/>
      <c r="F88" s="39"/>
      <c r="H88" s="40"/>
      <c r="J88" s="41"/>
      <c r="L88" s="29"/>
      <c r="M88" s="29"/>
      <c r="N88" s="42"/>
    </row>
    <row r="89" spans="1:14">
      <c r="A89" s="9"/>
      <c r="C89" s="36"/>
      <c r="D89" s="29" t="s">
        <v>55</v>
      </c>
      <c r="E89" s="36"/>
      <c r="F89" s="39"/>
      <c r="H89" s="40"/>
      <c r="J89" s="41"/>
      <c r="L89" s="29"/>
      <c r="M89" s="29"/>
      <c r="N89" s="42">
        <f>+N61-N87</f>
        <v>7.042201475467913E-3</v>
      </c>
    </row>
    <row r="90" spans="1:14">
      <c r="A90" s="9"/>
      <c r="C90" s="36"/>
      <c r="D90" s="29"/>
      <c r="E90" s="43"/>
      <c r="F90" s="35"/>
      <c r="H90" s="37"/>
      <c r="J90" s="35"/>
      <c r="L90" s="44"/>
      <c r="M90" s="29"/>
      <c r="N90" s="35"/>
    </row>
    <row r="91" spans="1:14">
      <c r="A91" s="9"/>
      <c r="C91" s="29"/>
      <c r="D91" s="29"/>
      <c r="E91" s="29"/>
      <c r="F91" s="29"/>
      <c r="H91" s="30"/>
      <c r="I91" s="29"/>
      <c r="J91" s="29"/>
      <c r="L91" s="29"/>
      <c r="M91" s="29"/>
    </row>
    <row r="92" spans="1:14">
      <c r="A92" s="9"/>
      <c r="C92" s="24" t="s">
        <v>56</v>
      </c>
      <c r="D92" s="25"/>
      <c r="E92" s="25"/>
      <c r="F92" s="26"/>
      <c r="H92" s="27"/>
      <c r="J92" s="25"/>
      <c r="L92" s="25"/>
      <c r="M92" s="25"/>
      <c r="N92" s="25"/>
    </row>
    <row r="93" spans="1:14">
      <c r="A93" s="9"/>
      <c r="C93" s="29"/>
      <c r="D93" s="29"/>
      <c r="E93" s="29"/>
      <c r="F93" s="29"/>
      <c r="H93" s="30"/>
      <c r="J93" s="29" t="s">
        <v>43</v>
      </c>
      <c r="L93" s="29"/>
      <c r="M93" s="29"/>
      <c r="N93" s="29"/>
    </row>
    <row r="94" spans="1:14">
      <c r="A94" s="9"/>
      <c r="C94" s="29"/>
      <c r="D94" s="29"/>
      <c r="E94" s="29"/>
      <c r="F94" s="29" t="s">
        <v>44</v>
      </c>
      <c r="H94" s="30" t="s">
        <v>43</v>
      </c>
      <c r="J94" s="29" t="s">
        <v>45</v>
      </c>
      <c r="L94" s="29"/>
      <c r="M94" s="29"/>
      <c r="N94" s="29"/>
    </row>
    <row r="95" spans="1:14" ht="18.75">
      <c r="A95" s="9"/>
      <c r="C95" s="31"/>
      <c r="D95" s="29" t="s">
        <v>46</v>
      </c>
      <c r="E95" s="29"/>
      <c r="F95" s="29" t="s">
        <v>47</v>
      </c>
      <c r="H95" s="30" t="s">
        <v>48</v>
      </c>
      <c r="J95" s="29" t="s">
        <v>48</v>
      </c>
      <c r="L95" s="29"/>
      <c r="M95" s="29"/>
      <c r="N95" s="29"/>
    </row>
    <row r="96" spans="1:14">
      <c r="A96" s="9"/>
      <c r="C96" s="29"/>
      <c r="D96" s="29"/>
      <c r="E96" s="29"/>
      <c r="F96" s="29"/>
      <c r="H96" s="30"/>
      <c r="J96" s="29"/>
      <c r="L96" s="29"/>
      <c r="M96" s="29"/>
      <c r="N96" s="29"/>
    </row>
    <row r="97" spans="1:14">
      <c r="A97" s="9"/>
      <c r="C97" s="32"/>
      <c r="D97" s="33" t="s">
        <v>49</v>
      </c>
      <c r="E97" s="33"/>
      <c r="F97" s="34">
        <v>0.52700000000000002</v>
      </c>
      <c r="H97" s="34">
        <v>5.7599999999999998E-2</v>
      </c>
      <c r="J97" s="34">
        <f>+F97*H97</f>
        <v>3.0355199999999999E-2</v>
      </c>
      <c r="L97" s="33"/>
      <c r="M97" s="29"/>
      <c r="N97" s="35">
        <f>+J97</f>
        <v>3.0355199999999999E-2</v>
      </c>
    </row>
    <row r="98" spans="1:14">
      <c r="C98" s="36"/>
      <c r="D98" s="36"/>
      <c r="E98" s="36"/>
      <c r="F98" s="34"/>
      <c r="H98" s="37"/>
      <c r="J98" s="34"/>
      <c r="L98" s="36"/>
      <c r="M98" s="29"/>
      <c r="N98" s="35"/>
    </row>
    <row r="99" spans="1:14">
      <c r="C99" s="36"/>
      <c r="D99" s="29" t="s">
        <v>50</v>
      </c>
      <c r="E99" s="33"/>
      <c r="F99" s="34">
        <v>0.47299999999999998</v>
      </c>
      <c r="H99" s="34">
        <v>9.4E-2</v>
      </c>
      <c r="J99" s="34">
        <f>+F99*H99</f>
        <v>4.4461999999999995E-2</v>
      </c>
      <c r="L99" s="35">
        <v>0.62082000000000004</v>
      </c>
      <c r="M99" s="29"/>
      <c r="N99" s="38">
        <f>+J99/L99</f>
        <v>7.1618182403917388E-2</v>
      </c>
    </row>
    <row r="100" spans="1:14">
      <c r="C100" s="36"/>
      <c r="D100" s="33"/>
      <c r="E100" s="33"/>
      <c r="F100" s="34"/>
      <c r="H100" s="34"/>
      <c r="J100" s="34"/>
      <c r="L100" s="36"/>
      <c r="M100" s="29"/>
      <c r="N100" s="35"/>
    </row>
    <row r="101" spans="1:14">
      <c r="C101" s="36"/>
      <c r="D101" s="36" t="s">
        <v>51</v>
      </c>
      <c r="E101" s="36"/>
      <c r="F101" s="39">
        <f>+F97+F99</f>
        <v>1</v>
      </c>
      <c r="H101" s="40"/>
      <c r="J101" s="41">
        <f>+J97+J99</f>
        <v>7.48172E-2</v>
      </c>
      <c r="L101" s="29"/>
      <c r="M101" s="29"/>
      <c r="N101" s="42">
        <f>+N97+N99</f>
        <v>0.10197338240391739</v>
      </c>
    </row>
    <row r="102" spans="1:14">
      <c r="C102" s="36"/>
      <c r="D102" s="29"/>
      <c r="E102" s="43"/>
      <c r="F102" s="35"/>
      <c r="H102" s="37"/>
      <c r="J102" s="35"/>
      <c r="L102" s="44"/>
      <c r="M102" s="29"/>
      <c r="N102" s="35"/>
    </row>
    <row r="103" spans="1:14">
      <c r="C103" s="36"/>
      <c r="D103" s="29" t="s">
        <v>55</v>
      </c>
      <c r="E103" s="46"/>
      <c r="F103" s="35"/>
      <c r="H103" s="37"/>
      <c r="J103" s="35"/>
      <c r="L103" s="34"/>
      <c r="M103" s="29"/>
      <c r="N103" s="35">
        <f>+N61-N101</f>
        <v>2.5348150124029495E-3</v>
      </c>
    </row>
    <row r="104" spans="1:14">
      <c r="C104" s="29"/>
      <c r="D104" s="29"/>
      <c r="E104" s="29"/>
      <c r="F104" s="29"/>
      <c r="H104" s="30"/>
      <c r="J104" s="47"/>
      <c r="L104" s="29"/>
      <c r="M104" s="29"/>
      <c r="N104" s="29"/>
    </row>
  </sheetData>
  <pageMargins left="0.95" right="0.7" top="0.75" bottom="0.7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2012-11-09T08:00:00+00:00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9818A2D3-5D70-4D5F-A09E-1110AFFF7CFF}"/>
</file>

<file path=customXml/itemProps2.xml><?xml version="1.0" encoding="utf-8"?>
<ds:datastoreItem xmlns:ds="http://schemas.openxmlformats.org/officeDocument/2006/customXml" ds:itemID="{5651B7BF-F7F0-4B0C-8013-8FCE5BE13DBE}"/>
</file>

<file path=customXml/itemProps3.xml><?xml version="1.0" encoding="utf-8"?>
<ds:datastoreItem xmlns:ds="http://schemas.openxmlformats.org/officeDocument/2006/customXml" ds:itemID="{162DF255-BB5F-405D-B163-C9200EF504F9}"/>
</file>

<file path=customXml/itemProps4.xml><?xml version="1.0" encoding="utf-8"?>
<ds:datastoreItem xmlns:ds="http://schemas.openxmlformats.org/officeDocument/2006/customXml" ds:itemID="{1E8570EA-98C9-4091-8A26-7823AC64EF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JRD-16</vt:lpstr>
      <vt:lpstr>'JRD-16'!Print_Area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2012-11-07T19:03:22Z</cp:lastPrinted>
  <dcterms:created xsi:type="dcterms:W3CDTF">2012-11-07T18:57:00Z</dcterms:created>
  <dcterms:modified xsi:type="dcterms:W3CDTF">2012-11-07T22:17:32Z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