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CDF5578C-8B41-4065-A0FF-1B57405FE85C}" xr6:coauthVersionLast="47" xr6:coauthVersionMax="47" xr10:uidLastSave="{00000000-0000-0000-0000-000000000000}"/>
  <bookViews>
    <workbookView xWindow="-120" yWindow="-120" windowWidth="20730" windowHeight="11160" activeTab="1" xr2:uid="{8B897876-0A5E-459F-802F-67B49C25ADE9}"/>
  </bookViews>
  <sheets>
    <sheet name="Exh SC-16" sheetId="1" r:id="rId1"/>
    <sheet name="Exh SC-17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a" localSheetId="1">#REF!,#REF!</definedName>
    <definedName name="a">#REF!,#REF!</definedName>
    <definedName name="A_1">#REF!</definedName>
    <definedName name="A7E" localSheetId="1">#REF!</definedName>
    <definedName name="A7E">#REF!</definedName>
    <definedName name="A7G" localSheetId="1">#REF!</definedName>
    <definedName name="A7G">#REF!</definedName>
    <definedName name="A9E" localSheetId="1">#REF!</definedName>
    <definedName name="A9E">#REF!</definedName>
    <definedName name="A9G" localSheetId="1">#REF!</definedName>
    <definedName name="A9G">#REF!</definedName>
    <definedName name="aa" localSheetId="1">#REF!</definedName>
    <definedName name="aa">#REF!</definedName>
    <definedName name="Actual" localSheetId="1">#REF!</definedName>
    <definedName name="Actual">#REF!</definedName>
    <definedName name="Admin_Transfer_Rate">'[1]Global Parameters'!$D$14</definedName>
    <definedName name="Allocation_Categories">OFFSET('[2]Allocation Factors'!$A$4,0,0,COUNTA('[2]Allocation Factors'!$A:$A)-COUNTA('[2]Allocation Factors'!$A$1:$A$3),1)</definedName>
    <definedName name="Allocators" localSheetId="1">#REF!</definedName>
    <definedName name="Allocators">#REF!</definedName>
    <definedName name="Appliance_Center_2011_OH_Rate">'[1]Global Parameters'!$D$10</definedName>
    <definedName name="Appliance_Center_2012_OH_Rate">'[1]Global Parameters'!$E$10</definedName>
    <definedName name="Appliance_Center_2013_OH_Rate">'[1]Global Parameters'!$F$10</definedName>
    <definedName name="ASSUME" localSheetId="1">#REF!</definedName>
    <definedName name="ASSUME">#REF!</definedName>
    <definedName name="ASSUME2" localSheetId="1">#REF!</definedName>
    <definedName name="ASSUME2">#REF!</definedName>
    <definedName name="ASSUME3" localSheetId="1">#REF!</definedName>
    <definedName name="ASSUME3">#REF!</definedName>
    <definedName name="_xlnm.Auto_Open" localSheetId="1">#REF!</definedName>
    <definedName name="_xlnm.Auto_Open">#REF!</definedName>
    <definedName name="Base1_Billing2" localSheetId="1">#REF!</definedName>
    <definedName name="Base1_Billing2">#REF!</definedName>
    <definedName name="bb" localSheetId="1">#REF!</definedName>
    <definedName name="bb">#REF!</definedName>
    <definedName name="BILLINGS" localSheetId="1">#REF!</definedName>
    <definedName name="BILLINGS">#REF!</definedName>
    <definedName name="BINFO">'[3]ER.BI.Business Case Link.11.02'!$A$3:$I$2889</definedName>
    <definedName name="BU_2011_Pay_Increase">'[1]Global Parameters'!$D$20</definedName>
    <definedName name="BU_2012_Pay_Increase">'[1]Global Parameters'!$E$20</definedName>
    <definedName name="BU_2013_Pay_Increase">'[1]Global Parameters'!$F$20</definedName>
    <definedName name="bunit" localSheetId="1">#REF!</definedName>
    <definedName name="bunit">#REF!</definedName>
    <definedName name="burn">SUMIF(#REF!,#REF!,#REF!)</definedName>
    <definedName name="bus" localSheetId="1">#REF!</definedName>
    <definedName name="bus">#REF!</definedName>
    <definedName name="busunit" localSheetId="1">#REF!</definedName>
    <definedName name="busunit">#REF!</definedName>
    <definedName name="busunit1" localSheetId="1">#REF!</definedName>
    <definedName name="busunit1">#REF!</definedName>
    <definedName name="C_" localSheetId="1">#REF!,#REF!</definedName>
    <definedName name="C_">#REF!,#REF!</definedName>
    <definedName name="C_AAM_Titles" localSheetId="1">#REF!,#REF!</definedName>
    <definedName name="C_AAM_Titles">#REF!,#REF!</definedName>
    <definedName name="C_ADP_Titles" localSheetId="1">#REF!,#REF!</definedName>
    <definedName name="C_ADP_Titles">#REF!,#REF!</definedName>
    <definedName name="C_DTX_Titles" localSheetId="1">#REF!,#REF!</definedName>
    <definedName name="C_DTX_Titles">#REF!,#REF!</definedName>
    <definedName name="C_GPL_Titles" localSheetId="1">#REF!,#REF!</definedName>
    <definedName name="C_GPL_Titles">#REF!,#REF!</definedName>
    <definedName name="C_IPL_Titles" localSheetId="1">#REF!,#REF!</definedName>
    <definedName name="C_IPL_Titles">#REF!,#REF!</definedName>
    <definedName name="calc_w_o" localSheetId="1">#REF!</definedName>
    <definedName name="calc_w_o">#REF!</definedName>
    <definedName name="copy_area" localSheetId="1">#REF!</definedName>
    <definedName name="copy_area">#REF!</definedName>
    <definedName name="crit_cell" localSheetId="1">#REF!</definedName>
    <definedName name="crit_cell">#REF!</definedName>
    <definedName name="_xlnm.Criteria" localSheetId="1">#REF!</definedName>
    <definedName name="_xlnm.Criteria">#REF!</definedName>
    <definedName name="data" localSheetId="1">#REF!</definedName>
    <definedName name="data">#REF!</definedName>
    <definedName name="_xlnm.Database" localSheetId="1">#REF!</definedName>
    <definedName name="_xlnm.Database">[4]!_xlnm.Database</definedName>
    <definedName name="Down_vars" localSheetId="1">#REF!</definedName>
    <definedName name="Down_vars">#REF!</definedName>
    <definedName name="dsfgsdfg">[5]Macro1!$A$43</definedName>
    <definedName name="E_903" localSheetId="1">#REF!</definedName>
    <definedName name="E_903">#REF!</definedName>
    <definedName name="E_903_Area" localSheetId="1">#REF!</definedName>
    <definedName name="E_903_Area">#REF!</definedName>
    <definedName name="E_903_Titles" localSheetId="1">#REF!,#REF!</definedName>
    <definedName name="E_903_Titles">#REF!,#REF!</definedName>
    <definedName name="E_908_Titles" localSheetId="1">#REF!,#REF!</definedName>
    <definedName name="E_908_Titles">#REF!,#REF!</definedName>
    <definedName name="E_928_Titles" localSheetId="1">#REF!,#REF!</definedName>
    <definedName name="E_928_Titles">#REF!,#REF!</definedName>
    <definedName name="E_93" localSheetId="1">#REF!</definedName>
    <definedName name="E_93">#REF!</definedName>
    <definedName name="E_ADP_Titles" localSheetId="1">#REF!,#REF!</definedName>
    <definedName name="E_ADP_Titles">#REF!,#REF!</definedName>
    <definedName name="E_ALL" localSheetId="1">#REF!</definedName>
    <definedName name="E_ALL">#REF!</definedName>
    <definedName name="E_ALL_Area" localSheetId="1">#REF!</definedName>
    <definedName name="E_ALL_Area">#REF!</definedName>
    <definedName name="E_ALL_Titles" localSheetId="1">#REF!,#REF!</definedName>
    <definedName name="E_ALL_Titles">#REF!,#REF!</definedName>
    <definedName name="E_APL_Titles" localSheetId="1">#REF!,#REF!</definedName>
    <definedName name="E_APL_Titles">#REF!,#REF!</definedName>
    <definedName name="E_CAM_Titles" localSheetId="1">#REF!,#REF!</definedName>
    <definedName name="E_CAM_Titles">#REF!,#REF!</definedName>
    <definedName name="E_DTE_Titles" localSheetId="1">#REF!,#REF!</definedName>
    <definedName name="E_DTE_Titles">#REF!,#REF!</definedName>
    <definedName name="E_FIT_Titles" localSheetId="1">#REF!,#REF!</definedName>
    <definedName name="E_FIT_Titles">#REF!,#REF!</definedName>
    <definedName name="e_Global_22266" localSheetId="1">#REF!</definedName>
    <definedName name="e_Global_22266">#REF!</definedName>
    <definedName name="E_INDEX_Area" localSheetId="1">#REF!</definedName>
    <definedName name="E_INDEX_Area">#REF!</definedName>
    <definedName name="e_Jurisdiction_9466" localSheetId="1">#REF!</definedName>
    <definedName name="e_Jurisdiction_9466">#REF!</definedName>
    <definedName name="e_JurRollup_9866" localSheetId="1">#REF!</definedName>
    <definedName name="e_JurRollup_9866">#REF!</definedName>
    <definedName name="E_OPS_Titles" localSheetId="1">#REF!,#REF!</definedName>
    <definedName name="E_OPS_Titles">#REF!,#REF!</definedName>
    <definedName name="E_OTX_Titles" localSheetId="1">#REF!,#REF!</definedName>
    <definedName name="E_OTX_Titles">#REF!,#REF!</definedName>
    <definedName name="E_PLT_Titles" localSheetId="1">#REF!,#REF!</definedName>
    <definedName name="E_PLT_Titles">#REF!,#REF!</definedName>
    <definedName name="E_ROR_Titles" localSheetId="1">#REF!,#REF!</definedName>
    <definedName name="E_ROR_Titles">#REF!,#REF!</definedName>
    <definedName name="E_SCM_Titles" localSheetId="1">#REF!,#REF!</definedName>
    <definedName name="E_SCM_Titles">#REF!,#REF!</definedName>
    <definedName name="e_ServiceCodeGLJurisdiction_9066" localSheetId="1">#REF!</definedName>
    <definedName name="e_ServiceCodeGLJurisdiction_9066">#REF!</definedName>
    <definedName name="e_State_9473" localSheetId="1">#REF!</definedName>
    <definedName name="e_State_9473">#REF!</definedName>
    <definedName name="e_SystemTotal_11315" localSheetId="1">#REF!</definedName>
    <definedName name="e_SystemTotal_11315">#REF!</definedName>
    <definedName name="earn" localSheetId="1">#REF!</definedName>
    <definedName name="earn">#REF!</definedName>
    <definedName name="earncode">[6]Sheet3!$A$2:$B$214</definedName>
    <definedName name="EARNDOLLARS">'[7]Earnings and Job Codes'!$A$2:$C$102</definedName>
    <definedName name="earnhours">'[7]Earnings and Job Codes'!$A$2:$D$102</definedName>
    <definedName name="earnings" localSheetId="1">#REF!</definedName>
    <definedName name="earnings">#REF!</definedName>
    <definedName name="Elec" localSheetId="1">#REF!</definedName>
    <definedName name="Elec">#REF!</definedName>
    <definedName name="ElecFranchise" localSheetId="1">#REF!</definedName>
    <definedName name="ElecFranchise">#REF!</definedName>
    <definedName name="Electric_Data_Matrix" localSheetId="1">#REF!</definedName>
    <definedName name="Electric_Data_Matrix">#REF!</definedName>
    <definedName name="Energy_Efficiency">'[1]Global Parameters'!#REF!</definedName>
    <definedName name="ER_by_Function_by_ORG">#REF!</definedName>
    <definedName name="Etable" localSheetId="1">#REF!</definedName>
    <definedName name="Etable">#REF!</definedName>
    <definedName name="Executives_2011_OH_Rate">'[1]Global Parameters'!$D$8</definedName>
    <definedName name="Executives_2012_OH_Rate">'[1]Global Parameters'!$E$8</definedName>
    <definedName name="Executives_2013_OH_Rate">'[1]Global Parameters'!$F$8</definedName>
    <definedName name="exhibit" localSheetId="1">#REF!</definedName>
    <definedName name="exhibit">#REF!</definedName>
    <definedName name="extract_area" localSheetId="1">#REF!</definedName>
    <definedName name="extract_area">#REF!</definedName>
    <definedName name="factors" localSheetId="1">'[8]Elec Worksheet'!$K$4:$O$13</definedName>
    <definedName name="factors">#REF!</definedName>
    <definedName name="Fee_Free_Payment_Options">'[1]Global Parameters'!$H$79</definedName>
    <definedName name="G_804_Titles" localSheetId="1">#REF!,#REF!</definedName>
    <definedName name="G_804_Titles">#REF!,#REF!</definedName>
    <definedName name="G_807_Titles" localSheetId="1">#REF!,#REF!</definedName>
    <definedName name="G_807_Titles">#REF!,#REF!</definedName>
    <definedName name="G_928_Titles" localSheetId="1">#REF!,#REF!</definedName>
    <definedName name="G_928_Titles">#REF!,#REF!</definedName>
    <definedName name="G_93" localSheetId="1">#REF!</definedName>
    <definedName name="G_93">#REF!</definedName>
    <definedName name="G_ADP_Titles" localSheetId="1">#REF!,#REF!</definedName>
    <definedName name="G_ADP_Titles">#REF!,#REF!</definedName>
    <definedName name="G_ALL_Titles" localSheetId="1">#REF!,#REF!</definedName>
    <definedName name="G_ALL_Titles">#REF!,#REF!</definedName>
    <definedName name="G_APL_Titles" localSheetId="1">#REF!,#REF!</definedName>
    <definedName name="G_APL_Titles">#REF!,#REF!</definedName>
    <definedName name="G_CAM_Titles" localSheetId="1">#REF!,#REF!</definedName>
    <definedName name="G_CAM_Titles">#REF!,#REF!</definedName>
    <definedName name="G_DTE_Titles" localSheetId="1">#REF!,#REF!</definedName>
    <definedName name="G_DTE_Titles">#REF!,#REF!</definedName>
    <definedName name="G_FIT_Titles" localSheetId="1">#REF!,#REF!</definedName>
    <definedName name="G_FIT_Titles">#REF!,#REF!</definedName>
    <definedName name="G_OPS_Titles" localSheetId="1">#REF!,#REF!</definedName>
    <definedName name="G_OPS_Titles">#REF!,#REF!</definedName>
    <definedName name="G_OTX_Titles" localSheetId="1">#REF!,#REF!</definedName>
    <definedName name="G_OTX_Titles">#REF!,#REF!</definedName>
    <definedName name="G_PLT_Titles" localSheetId="1">#REF!,#REF!</definedName>
    <definedName name="G_PLT_Titles">#REF!,#REF!</definedName>
    <definedName name="G_ROR_Titles" localSheetId="1">#REF!,#REF!</definedName>
    <definedName name="G_ROR_Titles">#REF!,#REF!</definedName>
    <definedName name="G_SCM_Titles" localSheetId="1">#REF!,#REF!</definedName>
    <definedName name="G_SCM_Titles">#REF!,#REF!</definedName>
    <definedName name="Gas" localSheetId="1">#REF!</definedName>
    <definedName name="Gas">#REF!</definedName>
    <definedName name="GasFranchise" localSheetId="1">#REF!</definedName>
    <definedName name="GasFranchise">#REF!</definedName>
    <definedName name="gotit" localSheetId="1">#REF!</definedName>
    <definedName name="gotit">#REF!</definedName>
    <definedName name="Gtable" localSheetId="1">#REF!</definedName>
    <definedName name="Gtable">#REF!</definedName>
    <definedName name="HEADER" localSheetId="1">#REF!</definedName>
    <definedName name="HEADER">#REF!</definedName>
    <definedName name="ID_Elec">#REF!</definedName>
    <definedName name="ID_Gas" localSheetId="1">'[9]DEBT CALC'!#REF!</definedName>
    <definedName name="ID_Gas">'[10]DEBT CALC 2.14'!#REF!</definedName>
    <definedName name="ID_sorted" localSheetId="1">#REF!</definedName>
    <definedName name="ID_sorted">#REF!</definedName>
    <definedName name="Incremental_Advertising_Expense">'[1]Global Parameters'!$H$82</definedName>
    <definedName name="Incremental_Increase_to_SIP_Program">'[1]Global Parameters'!$H$81</definedName>
    <definedName name="INDEX" localSheetId="1">#REF!</definedName>
    <definedName name="INDEX">#REF!</definedName>
    <definedName name="INDEX_Area" localSheetId="1">#REF!</definedName>
    <definedName name="INDEX_Area">#REF!</definedName>
    <definedName name="ine" localSheetId="1">#REF!</definedName>
    <definedName name="ine">#REF!</definedName>
    <definedName name="Inflation_2012">'[1]Global Parameters'!$E$26</definedName>
    <definedName name="Inflation_2013">'[1]Global Parameters'!$F$26</definedName>
    <definedName name="Inside_Odor_Incremental___Phase_I">'[1]Global Parameters'!$H$83</definedName>
    <definedName name="Inside_Odor_Incremental___Phase_II">'[1]Global Parameters'!$H$84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risElec89_90" localSheetId="1">#REF!</definedName>
    <definedName name="JurisElec89_90">#REF!</definedName>
    <definedName name="JurisElec93_94" localSheetId="1">#REF!</definedName>
    <definedName name="JurisElec93_94">#REF!</definedName>
    <definedName name="JurisGas89_90" localSheetId="1">#REF!</definedName>
    <definedName name="JurisGas89_90">#REF!</definedName>
    <definedName name="JurisGas93_94" localSheetId="1">#REF!</definedName>
    <definedName name="JurisGas93_94">#REF!</definedName>
    <definedName name="K_1">#REF!</definedName>
    <definedName name="K_2">#REF!</definedName>
    <definedName name="l_JurisdictionAllocators_11269" localSheetId="1">#REF!</definedName>
    <definedName name="l_JurisdictionAllocators_11269">#REF!</definedName>
    <definedName name="l_JurRollupAllocators_11266" localSheetId="1">#REF!</definedName>
    <definedName name="l_JurRollupAllocators_11266">#REF!</definedName>
    <definedName name="l_ResultsofOperationsAverage_5700" localSheetId="1">#REF!</definedName>
    <definedName name="l_ResultsofOperationsAverage_5700">#REF!</definedName>
    <definedName name="l_ResultsofOperationsImport_22466" localSheetId="1">#REF!</definedName>
    <definedName name="l_ResultsofOperationsImport_22466">#REF!</definedName>
    <definedName name="l_SystemLevel_22195" localSheetId="1">#REF!</definedName>
    <definedName name="l_SystemLevel_22195">#REF!</definedName>
    <definedName name="l_WrkCapAllocators_305274" localSheetId="1">#REF!</definedName>
    <definedName name="l_WrkCapAllocators_305274">#REF!</definedName>
    <definedName name="l_WrkCapCombinedWorkingCapitalDetail_305270" localSheetId="1">#REF!</definedName>
    <definedName name="l_WrkCapCombinedWorkingCapitalDetail_305270">#REF!</definedName>
    <definedName name="l_WrkCapCombinedWorkingCapitalSummary_305272" localSheetId="1">#REF!</definedName>
    <definedName name="l_WrkCapCombinedWorkingCapitalSummary_305272">#REF!</definedName>
    <definedName name="l_WrkCapInputandAverage_305274" localSheetId="1">#REF!</definedName>
    <definedName name="l_WrkCapInputandAverage_305274">#REF!</definedName>
    <definedName name="l_WrkCapNonCombinedWorkingCapitalAllocationJurSer_318466" localSheetId="1">#REF!</definedName>
    <definedName name="l_WrkCapNonCombinedWorkingCapitalAllocationJurSer_318466">#REF!</definedName>
    <definedName name="l_WrkCapNonCombinedWorkingCapitalAllocationNonOperating_318321" localSheetId="1">#REF!</definedName>
    <definedName name="l_WrkCapNonCombinedWorkingCapitalAllocationNonOperating_318321">#REF!</definedName>
    <definedName name="l_WrkCapNonCombinedWorkingCapitalAllocationOperating_318323" localSheetId="1">#REF!</definedName>
    <definedName name="l_WrkCapNonCombinedWorkingCapitalAllocationOperating_318323">#REF!</definedName>
    <definedName name="l_WrkCapNonCombinedWorkingCapitalAllocationTotal_318316" localSheetId="1">#REF!</definedName>
    <definedName name="l_WrkCapNonCombinedWorkingCapitalAllocationTotal_318316">#REF!</definedName>
    <definedName name="l_WrkCapNonCombinedWorkingCapitalSummary_305266" localSheetId="1">#REF!</definedName>
    <definedName name="l_WrkCapNonCombinedWorkingCapitalSummary_305266">#REF!</definedName>
    <definedName name="l_WrkCapProposedWorkingCapitalDetail_354277" localSheetId="1">#REF!</definedName>
    <definedName name="l_WrkCapProposedWorkingCapitalDetail_354277">#REF!</definedName>
    <definedName name="l_WrkCapProposedWorkingCapitalSummary_355866" localSheetId="1">#REF!</definedName>
    <definedName name="l_WrkCapProposedWorkingCapitalSummary_355866">#REF!</definedName>
    <definedName name="l_WrkCapSummaryofEarningvsNonEarningAssets_356466" localSheetId="1">#REF!</definedName>
    <definedName name="l_WrkCapSummaryofEarningvsNonEarningAssets_356466">#REF!</definedName>
    <definedName name="LABOR_TYPES_RATES_Query">#REF!</definedName>
    <definedName name="Macro1" localSheetId="1">#REF!</definedName>
    <definedName name="Macro1">#REF!</definedName>
    <definedName name="Macro10" localSheetId="1">#REF!</definedName>
    <definedName name="Macro10">#REF!</definedName>
    <definedName name="Macro11">#REF!</definedName>
    <definedName name="Macro12">#REF!</definedName>
    <definedName name="Macro2" localSheetId="1">#REF!</definedName>
    <definedName name="Macro2">#REF!</definedName>
    <definedName name="Macro3" localSheetId="1">#REF!</definedName>
    <definedName name="Macro3">#REF!</definedName>
    <definedName name="Macro4" localSheetId="1">#REF!</definedName>
    <definedName name="Macro4">#REF!</definedName>
    <definedName name="Macro5" localSheetId="1">#REF!</definedName>
    <definedName name="Macro5">#REF!</definedName>
    <definedName name="Macro6" localSheetId="1">#REF!</definedName>
    <definedName name="Macro6">#REF!</definedName>
    <definedName name="Macro7" localSheetId="1">#REF!</definedName>
    <definedName name="Macro7">#REF!</definedName>
    <definedName name="Macro8" localSheetId="1">#REF!</definedName>
    <definedName name="Macro8">#REF!</definedName>
    <definedName name="Macro9" localSheetId="1">#REF!</definedName>
    <definedName name="Macro9">#REF!</definedName>
    <definedName name="months" localSheetId="1">#REF!</definedName>
    <definedName name="months">[11]Data!$H$2</definedName>
    <definedName name="NBU_2011_Pay_Increase">'[1]Global Parameters'!$D$19</definedName>
    <definedName name="NBU_2012_Pay_Increase">'[1]Global Parameters'!$E$19</definedName>
    <definedName name="NBU_2013_Pay_Increase">'[1]Global Parameters'!$F$19</definedName>
    <definedName name="Nom">SUMIF(#REF!,#REF!,#REF!)</definedName>
    <definedName name="Non_Executives_2011_OH_Rate">'[1]Global Parameters'!$D$9</definedName>
    <definedName name="Non_Executives_2012_OH_Rate">'[1]Global Parameters'!$E$9</definedName>
    <definedName name="Non_Executives_2013_OH_Rate">'[1]Global Parameters'!$F$9</definedName>
    <definedName name="OANDM" localSheetId="1">#REF!</definedName>
    <definedName name="OANDM">#REF!</definedName>
    <definedName name="offorg" localSheetId="1">#REF!</definedName>
    <definedName name="offorg">#REF!</definedName>
    <definedName name="OM_Voice_Over">'[1]Global Parameters'!$H$86</definedName>
    <definedName name="option">[12]Decode!$B$1:$E$47</definedName>
    <definedName name="Overtime_OH">'[1]Global Parameters'!$D$12</definedName>
    <definedName name="PAGE1" localSheetId="1">#REF!</definedName>
    <definedName name="PAGE1">#REF!</definedName>
    <definedName name="PAGE2" localSheetId="1">#REF!</definedName>
    <definedName name="PAGE2">#REF!</definedName>
    <definedName name="Page2.1" localSheetId="1">#REF!</definedName>
    <definedName name="Page2.1">#REF!</definedName>
    <definedName name="_xlnm.Print_Area" localSheetId="0">'Exh SC-16'!$A$10:$M$166</definedName>
    <definedName name="_xlnm.Print_Area" localSheetId="1">'Exh SC-17'!$A$10:$M$128</definedName>
    <definedName name="Print_for_Checking" localSheetId="1">'[9]ADJ SUMMARY'!#REF!:'[9]ADJ SUMMARY'!#REF!</definedName>
    <definedName name="Print_for_Checking">'[10]ADJ SUMMARY'!#REF!:'[10]ADJ SUMMARY'!#REF!</definedName>
    <definedName name="_xlnm.Print_Titles" localSheetId="0">'Exh SC-16'!$1:$9</definedName>
    <definedName name="_xlnm.Print_Titles" localSheetId="1">'Exh SC-17'!$1:$9</definedName>
    <definedName name="PrintAll" localSheetId="1">#REF!</definedName>
    <definedName name="PrintAll">#REF!</definedName>
    <definedName name="QRY_OL_PERCENT">#REF!</definedName>
    <definedName name="qry_Step6_CombineInfo" localSheetId="1">#REF!</definedName>
    <definedName name="qry_Step6_CombineInfo">#REF!</definedName>
    <definedName name="Rate_Case_Dependent_FTEs">'[1]Global Parameters'!$H$88</definedName>
    <definedName name="rbcalc" localSheetId="1">#REF!</definedName>
    <definedName name="rbcalc">[11]Data!$H$3</definedName>
    <definedName name="rbcalc_heading" localSheetId="1">#REF!</definedName>
    <definedName name="rbcalc_heading">[11]Data!$H$5</definedName>
    <definedName name="RC_Data" localSheetId="1">OFFSET(RC_List,0,0,ROWS(RC_List),COLUMNS([13]Database!$A$3:$G$3))</definedName>
    <definedName name="RC_Data">OFFSET(RC_List,0,0,ROWS(RC_List),COLUMNS([13]Database!$A$3:$G$3))</definedName>
    <definedName name="RC_List">OFFSET([13]Database!$A$3,1,0,COUNTA(OFFSET([13]Database!$A$3,1,0,400,1)),1)</definedName>
    <definedName name="RD_Increase">'[1]Global Parameters'!$H$80</definedName>
    <definedName name="Recover" localSheetId="1">[14]Macro1!$A$85</definedName>
    <definedName name="Recover">[15]Macro1!$A$56</definedName>
    <definedName name="report" localSheetId="1">#REF!</definedName>
    <definedName name="report">#REF!</definedName>
    <definedName name="REVREQ" localSheetId="1">#REF!</definedName>
    <definedName name="REVREQ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ervice_Appointment_Windows_O_M">'[1]Global Parameters'!$H$85</definedName>
    <definedName name="so" localSheetId="1">#REF!</definedName>
    <definedName name="so">#REF!</definedName>
    <definedName name="special01D">[6]Sheet2!$B$100:$E$236</definedName>
    <definedName name="spreadsheet">#REF!</definedName>
    <definedName name="start" localSheetId="1">#REF!</definedName>
    <definedName name="start">#REF!</definedName>
    <definedName name="Summary" localSheetId="1">#REF!</definedName>
    <definedName name="Summary">#REF!</definedName>
    <definedName name="SUPPL" localSheetId="1">#REF!</definedName>
    <definedName name="SUPPL">#REF!</definedName>
    <definedName name="TableName">"Dummy"</definedName>
    <definedName name="TB">#N/A</definedName>
    <definedName name="TOTALADDS" localSheetId="1">#REF!</definedName>
    <definedName name="TOTALADDS">#REF!</definedName>
    <definedName name="tp_heading" localSheetId="1">#REF!</definedName>
    <definedName name="tp_heading">[11]Data!$H$4</definedName>
    <definedName name="UI_Entity_Groups" localSheetId="1">#REF!</definedName>
    <definedName name="UI_Entity_Groups">#REF!</definedName>
    <definedName name="UI_Reports" localSheetId="1">#REF!</definedName>
    <definedName name="UI_Reports">#REF!</definedName>
    <definedName name="UI_Scenarios" localSheetId="1">#REF!</definedName>
    <definedName name="UI_Scenarios">#REF!</definedName>
    <definedName name="unit" localSheetId="1">#REF!</definedName>
    <definedName name="unit">#REF!</definedName>
    <definedName name="Unloading_Factor">'[1]Global Parameters'!$D$13</definedName>
    <definedName name="Used_K1">SUMIF(#REF!,"K1",#REF!)</definedName>
    <definedName name="Used_K2">SUMIF(#REF!,"K2",#REF!)</definedName>
    <definedName name="Used_Stan">SUMIF(#REF!,"S",#REF!)</definedName>
    <definedName name="ValidGroups">[16]Groups!$E$1:$E$20</definedName>
    <definedName name="VSH_Rate">'[1]Global Parameters'!$D$11</definedName>
    <definedName name="W_804_Titles" localSheetId="1">#REF!,#REF!</definedName>
    <definedName name="W_804_Titles">#REF!,#REF!</definedName>
    <definedName name="W_805_Titles" localSheetId="1">#REF!,#REF!</definedName>
    <definedName name="W_805_Titles">#REF!,#REF!</definedName>
    <definedName name="W_807_Titles" localSheetId="1">#REF!,#REF!</definedName>
    <definedName name="W_807_Titles">#REF!,#REF!</definedName>
    <definedName name="W_808_Titles" localSheetId="1">#REF!,#REF!</definedName>
    <definedName name="W_808_Titles">#REF!,#REF!</definedName>
    <definedName name="W_903" localSheetId="1">#REF!</definedName>
    <definedName name="W_903">#REF!</definedName>
    <definedName name="W_903_Area" localSheetId="1">#REF!</definedName>
    <definedName name="W_903_Area">#REF!</definedName>
    <definedName name="W_903_Titles" localSheetId="1">#REF!,#REF!</definedName>
    <definedName name="W_903_Titles">#REF!,#REF!</definedName>
    <definedName name="W_928_Titles" localSheetId="1">#REF!,#REF!</definedName>
    <definedName name="W_928_Titles">#REF!,#REF!</definedName>
    <definedName name="W_ALL_Titles" localSheetId="1">#REF!,#REF!</definedName>
    <definedName name="W_ALL_Titles">#REF!,#REF!</definedName>
    <definedName name="W_APL_Titles" localSheetId="1">#REF!,#REF!</definedName>
    <definedName name="W_APL_Titles">#REF!,#REF!</definedName>
    <definedName name="W_ARR_Titles" localSheetId="1">#REF!,#REF!</definedName>
    <definedName name="W_ARR_Titles">#REF!,#REF!</definedName>
    <definedName name="W_DTE_Titles" localSheetId="1">#REF!,#REF!</definedName>
    <definedName name="W_DTE_Titles">#REF!,#REF!</definedName>
    <definedName name="W_FIT_Titles" localSheetId="1">#REF!,#REF!</definedName>
    <definedName name="W_FIT_Titles">#REF!,#REF!</definedName>
    <definedName name="W_OPS" localSheetId="1">#REF!</definedName>
    <definedName name="W_OPS">#REF!</definedName>
    <definedName name="W_OPS_Area" localSheetId="1">#REF!</definedName>
    <definedName name="W_OPS_Area">#REF!</definedName>
    <definedName name="W_OPS_Titles" localSheetId="1">#REF!,#REF!</definedName>
    <definedName name="W_OPS_Titles">#REF!,#REF!</definedName>
    <definedName name="W_OTX_Titles" localSheetId="1">#REF!,#REF!</definedName>
    <definedName name="W_OTX_Titles">#REF!,#REF!</definedName>
    <definedName name="W_PLT" localSheetId="1">#REF!</definedName>
    <definedName name="W_PLT">#REF!</definedName>
    <definedName name="W_PLT_Titles" localSheetId="1">#REF!,#REF!</definedName>
    <definedName name="W_PLT_Titles">#REF!,#REF!</definedName>
    <definedName name="W_ROR_Titles" localSheetId="1">#REF!,#REF!</definedName>
    <definedName name="W_ROR_Titles">#REF!,#REF!</definedName>
    <definedName name="W_SCM_Titles" localSheetId="1">#REF!,#REF!</definedName>
    <definedName name="W_SCM_Titles">#REF!,#REF!</definedName>
    <definedName name="WA_Elec">#REF!</definedName>
    <definedName name="WA_Gas" localSheetId="1">'[9]DEBT CALC'!#REF!</definedName>
    <definedName name="WA_Gas">'[10]DEBT CALC 2.14'!#REF!</definedName>
    <definedName name="wks89_90" localSheetId="1">#REF!</definedName>
    <definedName name="wks89_90">#REF!</definedName>
    <definedName name="WKS93_94" localSheetId="1">#REF!</definedName>
    <definedName name="WKS93_94">#REF!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L9" i="2"/>
  <c r="K9" i="2"/>
  <c r="L9" i="1"/>
  <c r="K9" i="1"/>
  <c r="H4" i="1" l="1"/>
  <c r="I122" i="2"/>
  <c r="G122" i="2"/>
  <c r="E122" i="2"/>
  <c r="F121" i="2"/>
  <c r="J121" i="2" s="1"/>
  <c r="F120" i="2"/>
  <c r="J120" i="2" s="1"/>
  <c r="J119" i="2"/>
  <c r="F119" i="2"/>
  <c r="F118" i="2"/>
  <c r="J118" i="2" s="1"/>
  <c r="J117" i="2"/>
  <c r="H116" i="2"/>
  <c r="F116" i="2"/>
  <c r="J116" i="2" s="1"/>
  <c r="J115" i="2"/>
  <c r="J114" i="2"/>
  <c r="F113" i="2"/>
  <c r="J112" i="2"/>
  <c r="F111" i="2"/>
  <c r="J111" i="2" s="1"/>
  <c r="J110" i="2"/>
  <c r="H110" i="2"/>
  <c r="F110" i="2"/>
  <c r="I106" i="2"/>
  <c r="H106" i="2"/>
  <c r="G106" i="2"/>
  <c r="F106" i="2"/>
  <c r="E106" i="2"/>
  <c r="J105" i="2"/>
  <c r="J104" i="2"/>
  <c r="J103" i="2"/>
  <c r="J102" i="2"/>
  <c r="I99" i="2"/>
  <c r="H99" i="2"/>
  <c r="G99" i="2"/>
  <c r="E99" i="2"/>
  <c r="F98" i="2"/>
  <c r="J98" i="2" s="1"/>
  <c r="F97" i="2"/>
  <c r="J97" i="2" s="1"/>
  <c r="F96" i="2"/>
  <c r="J96" i="2" s="1"/>
  <c r="J95" i="2"/>
  <c r="I92" i="2"/>
  <c r="H92" i="2"/>
  <c r="G92" i="2"/>
  <c r="E92" i="2"/>
  <c r="F91" i="2"/>
  <c r="J91" i="2" s="1"/>
  <c r="J90" i="2"/>
  <c r="F89" i="2"/>
  <c r="J89" i="2" s="1"/>
  <c r="F88" i="2"/>
  <c r="J88" i="2" s="1"/>
  <c r="F87" i="2"/>
  <c r="F92" i="2" s="1"/>
  <c r="M86" i="2"/>
  <c r="M85" i="2"/>
  <c r="I82" i="2"/>
  <c r="H82" i="2"/>
  <c r="G82" i="2"/>
  <c r="E82" i="2"/>
  <c r="F81" i="2"/>
  <c r="J81" i="2" s="1"/>
  <c r="F80" i="2"/>
  <c r="J80" i="2" s="1"/>
  <c r="F79" i="2"/>
  <c r="J79" i="2" s="1"/>
  <c r="F78" i="2"/>
  <c r="J78" i="2" s="1"/>
  <c r="F77" i="2"/>
  <c r="J77" i="2" s="1"/>
  <c r="F76" i="2"/>
  <c r="J76" i="2" s="1"/>
  <c r="J75" i="2"/>
  <c r="F74" i="2"/>
  <c r="J74" i="2" s="1"/>
  <c r="F73" i="2"/>
  <c r="J73" i="2" s="1"/>
  <c r="H71" i="2"/>
  <c r="H84" i="2" s="1"/>
  <c r="G71" i="2"/>
  <c r="G84" i="2" s="1"/>
  <c r="E71" i="2"/>
  <c r="E84" i="2" s="1"/>
  <c r="J70" i="2"/>
  <c r="J69" i="2"/>
  <c r="I69" i="2"/>
  <c r="I71" i="2" s="1"/>
  <c r="I84" i="2" s="1"/>
  <c r="F69" i="2"/>
  <c r="F68" i="2"/>
  <c r="J68" i="2" s="1"/>
  <c r="J67" i="2"/>
  <c r="F67" i="2"/>
  <c r="F66" i="2"/>
  <c r="J66" i="2" s="1"/>
  <c r="F65" i="2"/>
  <c r="J65" i="2" s="1"/>
  <c r="F64" i="2"/>
  <c r="J64" i="2" s="1"/>
  <c r="F63" i="2"/>
  <c r="J63" i="2" s="1"/>
  <c r="J62" i="2"/>
  <c r="J61" i="2"/>
  <c r="F60" i="2"/>
  <c r="J60" i="2" s="1"/>
  <c r="I56" i="2"/>
  <c r="H56" i="2"/>
  <c r="G56" i="2"/>
  <c r="E56" i="2"/>
  <c r="J55" i="2"/>
  <c r="J54" i="2"/>
  <c r="J53" i="2"/>
  <c r="J52" i="2"/>
  <c r="V51" i="2"/>
  <c r="J51" i="2"/>
  <c r="V50" i="2"/>
  <c r="J50" i="2"/>
  <c r="V49" i="2"/>
  <c r="J49" i="2"/>
  <c r="V48" i="2"/>
  <c r="J48" i="2"/>
  <c r="J47" i="2"/>
  <c r="J46" i="2"/>
  <c r="J45" i="2"/>
  <c r="J44" i="2"/>
  <c r="J43" i="2"/>
  <c r="J42" i="2"/>
  <c r="J41" i="2"/>
  <c r="J40" i="2"/>
  <c r="J39" i="2"/>
  <c r="J38" i="2"/>
  <c r="J37" i="2"/>
  <c r="F36" i="2"/>
  <c r="F56" i="2" s="1"/>
  <c r="G33" i="2"/>
  <c r="F32" i="2"/>
  <c r="J32" i="2" s="1"/>
  <c r="J31" i="2"/>
  <c r="J30" i="2"/>
  <c r="I29" i="2"/>
  <c r="I33" i="2" s="1"/>
  <c r="H29" i="2"/>
  <c r="H33" i="2" s="1"/>
  <c r="G29" i="2"/>
  <c r="F29" i="2"/>
  <c r="F33" i="2" s="1"/>
  <c r="E29" i="2"/>
  <c r="E33" i="2" s="1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29" i="2" s="1"/>
  <c r="J33" i="2" s="1"/>
  <c r="J13" i="2"/>
  <c r="J12" i="2"/>
  <c r="L70" i="2"/>
  <c r="E108" i="2" l="1"/>
  <c r="J36" i="2"/>
  <c r="J56" i="2" s="1"/>
  <c r="J87" i="2"/>
  <c r="J92" i="2" s="1"/>
  <c r="F122" i="2"/>
  <c r="E124" i="2"/>
  <c r="V52" i="2"/>
  <c r="H113" i="2" s="1"/>
  <c r="G108" i="2"/>
  <c r="G124" i="2" s="1"/>
  <c r="L31" i="2"/>
  <c r="L40" i="2"/>
  <c r="L44" i="2"/>
  <c r="L48" i="2"/>
  <c r="L50" i="2"/>
  <c r="K66" i="2"/>
  <c r="L68" i="2"/>
  <c r="L103" i="2"/>
  <c r="K112" i="2"/>
  <c r="K118" i="2"/>
  <c r="L120" i="2"/>
  <c r="L19" i="2"/>
  <c r="K30" i="2"/>
  <c r="L13" i="2"/>
  <c r="L17" i="2"/>
  <c r="L21" i="2"/>
  <c r="L25" i="2"/>
  <c r="K53" i="2"/>
  <c r="L73" i="2"/>
  <c r="K76" i="2"/>
  <c r="L78" i="2"/>
  <c r="L91" i="2"/>
  <c r="L15" i="2"/>
  <c r="L23" i="2"/>
  <c r="L27" i="2"/>
  <c r="K69" i="2"/>
  <c r="K75" i="2"/>
  <c r="L77" i="2"/>
  <c r="L95" i="2"/>
  <c r="L38" i="2"/>
  <c r="L42" i="2"/>
  <c r="L46" i="2"/>
  <c r="L49" i="2"/>
  <c r="L54" i="2"/>
  <c r="L67" i="2"/>
  <c r="L105" i="2"/>
  <c r="L110" i="2"/>
  <c r="L114" i="2"/>
  <c r="K117" i="2"/>
  <c r="L119" i="2"/>
  <c r="L74" i="2"/>
  <c r="K74" i="2"/>
  <c r="K98" i="2"/>
  <c r="L98" i="2"/>
  <c r="M98" i="2" s="1"/>
  <c r="H122" i="2"/>
  <c r="J113" i="2"/>
  <c r="J122" i="2" s="1"/>
  <c r="L80" i="2"/>
  <c r="K80" i="2"/>
  <c r="L111" i="2"/>
  <c r="K111" i="2"/>
  <c r="L81" i="2"/>
  <c r="K81" i="2"/>
  <c r="L32" i="2"/>
  <c r="L60" i="2"/>
  <c r="J71" i="2"/>
  <c r="K60" i="2"/>
  <c r="L88" i="2"/>
  <c r="K88" i="2"/>
  <c r="K61" i="2"/>
  <c r="L89" i="2"/>
  <c r="K89" i="2"/>
  <c r="K20" i="2"/>
  <c r="K14" i="2"/>
  <c r="K119" i="2"/>
  <c r="K28" i="2"/>
  <c r="K24" i="2"/>
  <c r="K12" i="2"/>
  <c r="K70" i="2"/>
  <c r="M70" i="2" s="1"/>
  <c r="K62" i="2"/>
  <c r="K51" i="2"/>
  <c r="K26" i="2"/>
  <c r="K115" i="2"/>
  <c r="K52" i="2"/>
  <c r="K45" i="2"/>
  <c r="K39" i="2"/>
  <c r="K18" i="2"/>
  <c r="K47" i="2"/>
  <c r="K43" i="2"/>
  <c r="K41" i="2"/>
  <c r="K37" i="2"/>
  <c r="K22" i="2"/>
  <c r="K16" i="2"/>
  <c r="K50" i="2"/>
  <c r="K55" i="2"/>
  <c r="H108" i="2"/>
  <c r="K90" i="2"/>
  <c r="K102" i="2"/>
  <c r="I108" i="2"/>
  <c r="I124" i="2" s="1"/>
  <c r="L65" i="2"/>
  <c r="K65" i="2"/>
  <c r="L79" i="2"/>
  <c r="K79" i="2"/>
  <c r="K63" i="2"/>
  <c r="L63" i="2"/>
  <c r="L96" i="2"/>
  <c r="K96" i="2"/>
  <c r="L116" i="2"/>
  <c r="K116" i="2"/>
  <c r="K64" i="2"/>
  <c r="L64" i="2"/>
  <c r="L97" i="2"/>
  <c r="K97" i="2"/>
  <c r="K104" i="2"/>
  <c r="L121" i="2"/>
  <c r="K121" i="2"/>
  <c r="L30" i="2"/>
  <c r="L53" i="2"/>
  <c r="M53" i="2" s="1"/>
  <c r="L55" i="2"/>
  <c r="M55" i="2" s="1"/>
  <c r="L102" i="2"/>
  <c r="L104" i="2"/>
  <c r="F71" i="2"/>
  <c r="L61" i="2"/>
  <c r="M61" i="2" s="1"/>
  <c r="L66" i="2"/>
  <c r="M66" i="2" s="1"/>
  <c r="L69" i="2"/>
  <c r="M69" i="2" s="1"/>
  <c r="L76" i="2"/>
  <c r="J82" i="2"/>
  <c r="L118" i="2"/>
  <c r="M118" i="2" s="1"/>
  <c r="L12" i="2"/>
  <c r="L16" i="2"/>
  <c r="L20" i="2"/>
  <c r="L26" i="2"/>
  <c r="L37" i="2"/>
  <c r="L41" i="2"/>
  <c r="M41" i="2" s="1"/>
  <c r="L43" i="2"/>
  <c r="L45" i="2"/>
  <c r="L47" i="2"/>
  <c r="K49" i="2"/>
  <c r="L52" i="2"/>
  <c r="M52" i="2" s="1"/>
  <c r="K54" i="2"/>
  <c r="M54" i="2" s="1"/>
  <c r="K68" i="2"/>
  <c r="K73" i="2"/>
  <c r="M73" i="2" s="1"/>
  <c r="K78" i="2"/>
  <c r="M78" i="2" s="1"/>
  <c r="K87" i="2"/>
  <c r="K95" i="2"/>
  <c r="K103" i="2"/>
  <c r="K105" i="2"/>
  <c r="J106" i="2"/>
  <c r="K110" i="2"/>
  <c r="L115" i="2"/>
  <c r="K120" i="2"/>
  <c r="L90" i="2"/>
  <c r="J99" i="2"/>
  <c r="L14" i="2"/>
  <c r="M14" i="2" s="1"/>
  <c r="L18" i="2"/>
  <c r="M18" i="2" s="1"/>
  <c r="L22" i="2"/>
  <c r="L24" i="2"/>
  <c r="L28" i="2"/>
  <c r="K31" i="2"/>
  <c r="M31" i="2" s="1"/>
  <c r="L39" i="2"/>
  <c r="L87" i="2"/>
  <c r="L75" i="2"/>
  <c r="M75" i="2" s="1"/>
  <c r="L112" i="2"/>
  <c r="M112" i="2" s="1"/>
  <c r="L117" i="2"/>
  <c r="K13" i="2"/>
  <c r="M13" i="2" s="1"/>
  <c r="K19" i="2"/>
  <c r="K23" i="2"/>
  <c r="K36" i="2"/>
  <c r="K42" i="2"/>
  <c r="K44" i="2"/>
  <c r="M44" i="2" s="1"/>
  <c r="K46" i="2"/>
  <c r="M46" i="2" s="1"/>
  <c r="K48" i="2"/>
  <c r="L51" i="2"/>
  <c r="M51" i="2" s="1"/>
  <c r="K67" i="2"/>
  <c r="M67" i="2" s="1"/>
  <c r="K15" i="2"/>
  <c r="M15" i="2" s="1"/>
  <c r="K17" i="2"/>
  <c r="K21" i="2"/>
  <c r="K25" i="2"/>
  <c r="K27" i="2"/>
  <c r="M27" i="2" s="1"/>
  <c r="K38" i="2"/>
  <c r="M38" i="2" s="1"/>
  <c r="K40" i="2"/>
  <c r="M40" i="2" s="1"/>
  <c r="L62" i="2"/>
  <c r="K77" i="2"/>
  <c r="M77" i="2" s="1"/>
  <c r="F82" i="2"/>
  <c r="K91" i="2"/>
  <c r="M91" i="2" s="1"/>
  <c r="F99" i="2"/>
  <c r="K114" i="2"/>
  <c r="M114" i="2" s="1"/>
  <c r="L36" i="2"/>
  <c r="M25" i="2" l="1"/>
  <c r="M49" i="2"/>
  <c r="M50" i="2"/>
  <c r="M119" i="2"/>
  <c r="M21" i="2"/>
  <c r="M110" i="2"/>
  <c r="M95" i="2"/>
  <c r="M37" i="2"/>
  <c r="M30" i="2"/>
  <c r="M19" i="2"/>
  <c r="M28" i="2"/>
  <c r="M103" i="2"/>
  <c r="M76" i="2"/>
  <c r="M42" i="2"/>
  <c r="M68" i="2"/>
  <c r="M105" i="2"/>
  <c r="M62" i="2"/>
  <c r="M47" i="2"/>
  <c r="M22" i="2"/>
  <c r="M104" i="2"/>
  <c r="M96" i="2"/>
  <c r="M89" i="2"/>
  <c r="L82" i="2"/>
  <c r="M17" i="2"/>
  <c r="M48" i="2"/>
  <c r="K56" i="2"/>
  <c r="M117" i="2"/>
  <c r="M39" i="2"/>
  <c r="M90" i="2"/>
  <c r="K92" i="2"/>
  <c r="M45" i="2"/>
  <c r="M26" i="2"/>
  <c r="M32" i="2"/>
  <c r="M81" i="2"/>
  <c r="M80" i="2"/>
  <c r="M23" i="2"/>
  <c r="M120" i="2"/>
  <c r="M43" i="2"/>
  <c r="M20" i="2"/>
  <c r="L106" i="2"/>
  <c r="M102" i="2"/>
  <c r="L56" i="2"/>
  <c r="M36" i="2"/>
  <c r="M116" i="2"/>
  <c r="M65" i="2"/>
  <c r="J84" i="2"/>
  <c r="J108" i="2" s="1"/>
  <c r="J124" i="2" s="1"/>
  <c r="L71" i="2"/>
  <c r="M60" i="2"/>
  <c r="L99" i="2"/>
  <c r="M24" i="2"/>
  <c r="K71" i="2"/>
  <c r="F108" i="2"/>
  <c r="F124" i="2" s="1"/>
  <c r="M16" i="2"/>
  <c r="F84" i="2"/>
  <c r="M121" i="2"/>
  <c r="M64" i="2"/>
  <c r="M111" i="2"/>
  <c r="K29" i="2"/>
  <c r="K33" i="2" s="1"/>
  <c r="M87" i="2"/>
  <c r="L92" i="2"/>
  <c r="K99" i="2"/>
  <c r="L29" i="2"/>
  <c r="L33" i="2" s="1"/>
  <c r="M12" i="2"/>
  <c r="K106" i="2"/>
  <c r="M97" i="2"/>
  <c r="M99" i="2" s="1"/>
  <c r="L113" i="2"/>
  <c r="K113" i="2"/>
  <c r="K122" i="2" s="1"/>
  <c r="M74" i="2"/>
  <c r="M115" i="2"/>
  <c r="K82" i="2"/>
  <c r="M63" i="2"/>
  <c r="M79" i="2"/>
  <c r="M88" i="2"/>
  <c r="H124" i="2"/>
  <c r="M106" i="2" l="1"/>
  <c r="M82" i="2"/>
  <c r="M92" i="2"/>
  <c r="K84" i="2"/>
  <c r="L84" i="2"/>
  <c r="L108" i="2" s="1"/>
  <c r="M56" i="2"/>
  <c r="M113" i="2"/>
  <c r="M122" i="2" s="1"/>
  <c r="K108" i="2"/>
  <c r="K124" i="2" s="1"/>
  <c r="K126" i="2" s="1"/>
  <c r="K128" i="2" s="1"/>
  <c r="M29" i="2"/>
  <c r="M33" i="2" s="1"/>
  <c r="M71" i="2"/>
  <c r="M84" i="2" s="1"/>
  <c r="L122" i="2"/>
  <c r="M108" i="2" l="1"/>
  <c r="M124" i="2" s="1"/>
  <c r="M127" i="2" s="1"/>
  <c r="L124" i="2"/>
  <c r="I160" i="1" l="1"/>
  <c r="G160" i="1"/>
  <c r="E160" i="1"/>
  <c r="F159" i="1"/>
  <c r="J159" i="1" s="1"/>
  <c r="F158" i="1"/>
  <c r="J158" i="1" s="1"/>
  <c r="F157" i="1"/>
  <c r="J157" i="1" s="1"/>
  <c r="K157" i="1" s="1"/>
  <c r="J156" i="1"/>
  <c r="J155" i="1"/>
  <c r="F154" i="1"/>
  <c r="J154" i="1" s="1"/>
  <c r="J153" i="1"/>
  <c r="H152" i="1"/>
  <c r="J152" i="1" s="1"/>
  <c r="F152" i="1"/>
  <c r="F151" i="1"/>
  <c r="J151" i="1" s="1"/>
  <c r="J150" i="1"/>
  <c r="F149" i="1"/>
  <c r="J148" i="1"/>
  <c r="F147" i="1"/>
  <c r="J147" i="1" s="1"/>
  <c r="H146" i="1"/>
  <c r="F146" i="1"/>
  <c r="J146" i="1" s="1"/>
  <c r="I141" i="1"/>
  <c r="H141" i="1"/>
  <c r="G141" i="1"/>
  <c r="F141" i="1"/>
  <c r="E141" i="1"/>
  <c r="J140" i="1"/>
  <c r="J139" i="1"/>
  <c r="J138" i="1"/>
  <c r="J141" i="1" s="1"/>
  <c r="J137" i="1"/>
  <c r="I134" i="1"/>
  <c r="H134" i="1"/>
  <c r="G134" i="1"/>
  <c r="E134" i="1"/>
  <c r="F133" i="1"/>
  <c r="J133" i="1" s="1"/>
  <c r="F132" i="1"/>
  <c r="J132" i="1" s="1"/>
  <c r="F131" i="1"/>
  <c r="J130" i="1"/>
  <c r="I127" i="1"/>
  <c r="H127" i="1"/>
  <c r="G127" i="1"/>
  <c r="E127" i="1"/>
  <c r="F126" i="1"/>
  <c r="J126" i="1" s="1"/>
  <c r="J125" i="1"/>
  <c r="F124" i="1"/>
  <c r="J124" i="1" s="1"/>
  <c r="F123" i="1"/>
  <c r="J123" i="1" s="1"/>
  <c r="F122" i="1"/>
  <c r="F127" i="1" s="1"/>
  <c r="I118" i="1"/>
  <c r="H118" i="1"/>
  <c r="G118" i="1"/>
  <c r="E118" i="1"/>
  <c r="F117" i="1"/>
  <c r="J117" i="1" s="1"/>
  <c r="F116" i="1"/>
  <c r="J116" i="1" s="1"/>
  <c r="F115" i="1"/>
  <c r="J115" i="1" s="1"/>
  <c r="F114" i="1"/>
  <c r="J114" i="1" s="1"/>
  <c r="J113" i="1"/>
  <c r="F113" i="1"/>
  <c r="F112" i="1"/>
  <c r="J112" i="1" s="1"/>
  <c r="J111" i="1"/>
  <c r="F110" i="1"/>
  <c r="J110" i="1" s="1"/>
  <c r="F109" i="1"/>
  <c r="J109" i="1" s="1"/>
  <c r="J108" i="1"/>
  <c r="F108" i="1"/>
  <c r="I107" i="1"/>
  <c r="H107" i="1"/>
  <c r="H119" i="1" s="1"/>
  <c r="G107" i="1"/>
  <c r="G119" i="1" s="1"/>
  <c r="E107" i="1"/>
  <c r="J106" i="1"/>
  <c r="F105" i="1"/>
  <c r="J105" i="1" s="1"/>
  <c r="F104" i="1"/>
  <c r="J104" i="1" s="1"/>
  <c r="F103" i="1"/>
  <c r="J103" i="1" s="1"/>
  <c r="F102" i="1"/>
  <c r="J102" i="1" s="1"/>
  <c r="F101" i="1"/>
  <c r="J101" i="1" s="1"/>
  <c r="J100" i="1"/>
  <c r="F100" i="1"/>
  <c r="F99" i="1"/>
  <c r="J99" i="1" s="1"/>
  <c r="J98" i="1"/>
  <c r="F97" i="1"/>
  <c r="V95" i="1"/>
  <c r="V94" i="1"/>
  <c r="V93" i="1"/>
  <c r="I93" i="1"/>
  <c r="H93" i="1"/>
  <c r="G93" i="1"/>
  <c r="V92" i="1"/>
  <c r="J92" i="1"/>
  <c r="F92" i="1"/>
  <c r="F91" i="1"/>
  <c r="J91" i="1" s="1"/>
  <c r="F90" i="1"/>
  <c r="J90" i="1" s="1"/>
  <c r="F89" i="1"/>
  <c r="J89" i="1" s="1"/>
  <c r="J88" i="1"/>
  <c r="J87" i="1"/>
  <c r="J86" i="1"/>
  <c r="K86" i="1" s="1"/>
  <c r="J85" i="1"/>
  <c r="F84" i="1"/>
  <c r="E84" i="1"/>
  <c r="J83" i="1"/>
  <c r="F83" i="1"/>
  <c r="I82" i="1"/>
  <c r="G82" i="1"/>
  <c r="G94" i="1" s="1"/>
  <c r="J81" i="1"/>
  <c r="F80" i="1"/>
  <c r="J80" i="1" s="1"/>
  <c r="J79" i="1"/>
  <c r="J78" i="1"/>
  <c r="F77" i="1"/>
  <c r="J77" i="1" s="1"/>
  <c r="F76" i="1"/>
  <c r="J75" i="1"/>
  <c r="E74" i="1"/>
  <c r="J74" i="1" s="1"/>
  <c r="E73" i="1"/>
  <c r="J73" i="1" s="1"/>
  <c r="F72" i="1"/>
  <c r="E72" i="1"/>
  <c r="J71" i="1"/>
  <c r="F70" i="1"/>
  <c r="E70" i="1"/>
  <c r="J70" i="1" s="1"/>
  <c r="F69" i="1"/>
  <c r="E69" i="1"/>
  <c r="F68" i="1"/>
  <c r="H67" i="1"/>
  <c r="H82" i="1" s="1"/>
  <c r="H94" i="1" s="1"/>
  <c r="F67" i="1"/>
  <c r="J67" i="1" s="1"/>
  <c r="F63" i="1"/>
  <c r="J63" i="1" s="1"/>
  <c r="F62" i="1"/>
  <c r="J62" i="1" s="1"/>
  <c r="E61" i="1"/>
  <c r="E60" i="1" s="1"/>
  <c r="J60" i="1" s="1"/>
  <c r="I57" i="1"/>
  <c r="H57" i="1"/>
  <c r="G57" i="1"/>
  <c r="F56" i="1"/>
  <c r="J56" i="1" s="1"/>
  <c r="J55" i="1"/>
  <c r="J54" i="1"/>
  <c r="F54" i="1"/>
  <c r="E54" i="1"/>
  <c r="E57" i="1" s="1"/>
  <c r="F53" i="1"/>
  <c r="J53" i="1" s="1"/>
  <c r="J52" i="1"/>
  <c r="F52" i="1"/>
  <c r="I51" i="1"/>
  <c r="I58" i="1" s="1"/>
  <c r="H51" i="1"/>
  <c r="G51" i="1"/>
  <c r="G58" i="1" s="1"/>
  <c r="J50" i="1"/>
  <c r="F49" i="1"/>
  <c r="J49" i="1" s="1"/>
  <c r="J48" i="1"/>
  <c r="F47" i="1"/>
  <c r="E47" i="1"/>
  <c r="J46" i="1"/>
  <c r="F45" i="1"/>
  <c r="J45" i="1" s="1"/>
  <c r="I42" i="1"/>
  <c r="H42" i="1"/>
  <c r="G42" i="1"/>
  <c r="E42" i="1"/>
  <c r="F41" i="1"/>
  <c r="J41" i="1" s="1"/>
  <c r="F40" i="1"/>
  <c r="J40" i="1" s="1"/>
  <c r="J39" i="1"/>
  <c r="K39" i="1" s="1"/>
  <c r="F39" i="1"/>
  <c r="F38" i="1"/>
  <c r="J38" i="1" s="1"/>
  <c r="F37" i="1"/>
  <c r="I36" i="1"/>
  <c r="H36" i="1"/>
  <c r="G36" i="1"/>
  <c r="E36" i="1"/>
  <c r="E43" i="1" s="1"/>
  <c r="J35" i="1"/>
  <c r="E35" i="1"/>
  <c r="F34" i="1"/>
  <c r="J34" i="1" s="1"/>
  <c r="F33" i="1"/>
  <c r="J33" i="1" s="1"/>
  <c r="J32" i="1"/>
  <c r="F32" i="1"/>
  <c r="J31" i="1"/>
  <c r="F31" i="1"/>
  <c r="F30" i="1"/>
  <c r="J30" i="1" s="1"/>
  <c r="K30" i="1" s="1"/>
  <c r="I27" i="1"/>
  <c r="G27" i="1"/>
  <c r="G28" i="1" s="1"/>
  <c r="E27" i="1"/>
  <c r="F26" i="1"/>
  <c r="J26" i="1" s="1"/>
  <c r="F25" i="1"/>
  <c r="J25" i="1" s="1"/>
  <c r="H24" i="1"/>
  <c r="J24" i="1" s="1"/>
  <c r="F24" i="1"/>
  <c r="F23" i="1"/>
  <c r="J23" i="1" s="1"/>
  <c r="F22" i="1"/>
  <c r="J22" i="1" s="1"/>
  <c r="I21" i="1"/>
  <c r="I28" i="1" s="1"/>
  <c r="H21" i="1"/>
  <c r="G21" i="1"/>
  <c r="E21" i="1"/>
  <c r="E28" i="1" s="1"/>
  <c r="J20" i="1"/>
  <c r="J19" i="1"/>
  <c r="J18" i="1"/>
  <c r="F18" i="1"/>
  <c r="J17" i="1"/>
  <c r="F17" i="1"/>
  <c r="J16" i="1"/>
  <c r="J15" i="1"/>
  <c r="F14" i="1"/>
  <c r="J14" i="1" s="1"/>
  <c r="F13" i="1"/>
  <c r="J13" i="1" s="1"/>
  <c r="J12" i="1"/>
  <c r="F12" i="1"/>
  <c r="K98" i="1"/>
  <c r="H27" i="1" l="1"/>
  <c r="F42" i="1"/>
  <c r="H43" i="1"/>
  <c r="H58" i="1"/>
  <c r="F82" i="1"/>
  <c r="F93" i="1"/>
  <c r="J122" i="1"/>
  <c r="F160" i="1"/>
  <c r="J36" i="1"/>
  <c r="J21" i="1"/>
  <c r="L12" i="1"/>
  <c r="K12" i="1"/>
  <c r="G43" i="1"/>
  <c r="F134" i="1"/>
  <c r="H28" i="1"/>
  <c r="F51" i="1"/>
  <c r="F58" i="1" s="1"/>
  <c r="I94" i="1"/>
  <c r="E119" i="1"/>
  <c r="I119" i="1"/>
  <c r="J131" i="1"/>
  <c r="J134" i="1" s="1"/>
  <c r="K89" i="1"/>
  <c r="K101" i="1"/>
  <c r="K112" i="1"/>
  <c r="K130" i="1"/>
  <c r="K152" i="1"/>
  <c r="K116" i="1"/>
  <c r="K16" i="1"/>
  <c r="K18" i="1"/>
  <c r="K70" i="1"/>
  <c r="K41" i="1"/>
  <c r="L41" i="1"/>
  <c r="M41" i="1" s="1"/>
  <c r="G64" i="1"/>
  <c r="G143" i="1" s="1"/>
  <c r="G162" i="1" s="1"/>
  <c r="J118" i="1"/>
  <c r="K109" i="1"/>
  <c r="K103" i="1"/>
  <c r="K99" i="1"/>
  <c r="K158" i="1"/>
  <c r="K60" i="1"/>
  <c r="K80" i="1"/>
  <c r="K117" i="1"/>
  <c r="K26" i="1"/>
  <c r="K56" i="1"/>
  <c r="K24" i="1"/>
  <c r="K63" i="1"/>
  <c r="L63" i="1"/>
  <c r="M63" i="1" s="1"/>
  <c r="K74" i="1"/>
  <c r="K115" i="1"/>
  <c r="K32" i="1"/>
  <c r="J69" i="1"/>
  <c r="E68" i="1"/>
  <c r="K123" i="1"/>
  <c r="K40" i="1"/>
  <c r="K49" i="1"/>
  <c r="K53" i="1"/>
  <c r="J61" i="1"/>
  <c r="K71" i="1"/>
  <c r="K73" i="1"/>
  <c r="K90" i="1"/>
  <c r="L90" i="1"/>
  <c r="K92" i="1"/>
  <c r="K105" i="1"/>
  <c r="K124" i="1"/>
  <c r="K147" i="1"/>
  <c r="J76" i="1"/>
  <c r="L14" i="1"/>
  <c r="M14" i="1" s="1"/>
  <c r="J27" i="1"/>
  <c r="J28" i="1" s="1"/>
  <c r="L49" i="1"/>
  <c r="K14" i="1"/>
  <c r="K19" i="1"/>
  <c r="K23" i="1"/>
  <c r="L33" i="1"/>
  <c r="L45" i="1"/>
  <c r="K67" i="1"/>
  <c r="K87" i="1"/>
  <c r="K102" i="1"/>
  <c r="L110" i="1"/>
  <c r="K140" i="1"/>
  <c r="L148" i="1"/>
  <c r="L98" i="1"/>
  <c r="M98" i="1" s="1"/>
  <c r="K35" i="1"/>
  <c r="F21" i="1"/>
  <c r="K33" i="1"/>
  <c r="F36" i="1"/>
  <c r="F43" i="1" s="1"/>
  <c r="K45" i="1"/>
  <c r="F57" i="1"/>
  <c r="K77" i="1"/>
  <c r="F107" i="1"/>
  <c r="L102" i="1"/>
  <c r="K106" i="1"/>
  <c r="K125" i="1"/>
  <c r="L132" i="1"/>
  <c r="L39" i="1"/>
  <c r="M39" i="1" s="1"/>
  <c r="J84" i="1"/>
  <c r="E93" i="1"/>
  <c r="K155" i="1"/>
  <c r="J37" i="1"/>
  <c r="L38" i="1"/>
  <c r="K38" i="1"/>
  <c r="J57" i="1"/>
  <c r="K62" i="1"/>
  <c r="K88" i="1"/>
  <c r="L91" i="1"/>
  <c r="V96" i="1"/>
  <c r="H149" i="1" s="1"/>
  <c r="H160" i="1" s="1"/>
  <c r="J97" i="1"/>
  <c r="L114" i="1"/>
  <c r="K132" i="1"/>
  <c r="K137" i="1"/>
  <c r="L25" i="1"/>
  <c r="K25" i="1"/>
  <c r="K17" i="1"/>
  <c r="K31" i="1"/>
  <c r="K20" i="1"/>
  <c r="L31" i="1"/>
  <c r="K34" i="1"/>
  <c r="L46" i="1"/>
  <c r="K48" i="1"/>
  <c r="K50" i="1"/>
  <c r="K52" i="1"/>
  <c r="K54" i="1"/>
  <c r="K81" i="1"/>
  <c r="K85" i="1"/>
  <c r="K91" i="1"/>
  <c r="F118" i="1"/>
  <c r="K111" i="1"/>
  <c r="K114" i="1"/>
  <c r="K139" i="1"/>
  <c r="K15" i="1"/>
  <c r="K79" i="1"/>
  <c r="K156" i="1"/>
  <c r="K153" i="1"/>
  <c r="K148" i="1"/>
  <c r="K13" i="1"/>
  <c r="K22" i="1"/>
  <c r="K46" i="1"/>
  <c r="L55" i="1"/>
  <c r="K55" i="1"/>
  <c r="K75" i="1"/>
  <c r="K78" i="1"/>
  <c r="K83" i="1"/>
  <c r="K100" i="1"/>
  <c r="K104" i="1"/>
  <c r="K108" i="1"/>
  <c r="K133" i="1"/>
  <c r="L138" i="1"/>
  <c r="K138" i="1"/>
  <c r="K150" i="1"/>
  <c r="L150" i="1"/>
  <c r="K154" i="1"/>
  <c r="I43" i="1"/>
  <c r="I64" i="1" s="1"/>
  <c r="I143" i="1" s="1"/>
  <c r="I162" i="1" s="1"/>
  <c r="K113" i="1"/>
  <c r="L131" i="1"/>
  <c r="L153" i="1"/>
  <c r="M153" i="1" s="1"/>
  <c r="K159" i="1"/>
  <c r="J127" i="1"/>
  <c r="F27" i="1"/>
  <c r="J47" i="1"/>
  <c r="K110" i="1"/>
  <c r="K122" i="1"/>
  <c r="K146" i="1"/>
  <c r="K151" i="1"/>
  <c r="K126" i="1"/>
  <c r="E51" i="1"/>
  <c r="E58" i="1" s="1"/>
  <c r="E64" i="1" s="1"/>
  <c r="J72" i="1"/>
  <c r="L122" i="1"/>
  <c r="K131" i="1" l="1"/>
  <c r="H64" i="1"/>
  <c r="H143" i="1" s="1"/>
  <c r="H162" i="1" s="1"/>
  <c r="F119" i="1"/>
  <c r="F94" i="1"/>
  <c r="K36" i="1"/>
  <c r="M131" i="1"/>
  <c r="M150" i="1"/>
  <c r="M31" i="1"/>
  <c r="M102" i="1"/>
  <c r="M90" i="1"/>
  <c r="M49" i="1"/>
  <c r="M55" i="1"/>
  <c r="L26" i="1"/>
  <c r="L34" i="1"/>
  <c r="M34" i="1" s="1"/>
  <c r="K127" i="1"/>
  <c r="K134" i="1"/>
  <c r="M114" i="1"/>
  <c r="M132" i="1"/>
  <c r="L40" i="1"/>
  <c r="M40" i="1" s="1"/>
  <c r="L105" i="1"/>
  <c r="M105" i="1" s="1"/>
  <c r="L158" i="1"/>
  <c r="M158" i="1" s="1"/>
  <c r="M46" i="1"/>
  <c r="M148" i="1"/>
  <c r="L53" i="1"/>
  <c r="M53" i="1" s="1"/>
  <c r="L74" i="1"/>
  <c r="M74" i="1" s="1"/>
  <c r="L103" i="1"/>
  <c r="M103" i="1" s="1"/>
  <c r="M45" i="1"/>
  <c r="L72" i="1"/>
  <c r="K72" i="1"/>
  <c r="K27" i="1"/>
  <c r="M25" i="1"/>
  <c r="M91" i="1"/>
  <c r="M33" i="1"/>
  <c r="L81" i="1"/>
  <c r="M81" i="1" s="1"/>
  <c r="L20" i="1"/>
  <c r="M20" i="1" s="1"/>
  <c r="F28" i="1"/>
  <c r="F64" i="1" s="1"/>
  <c r="F143" i="1" s="1"/>
  <c r="F162" i="1" s="1"/>
  <c r="L147" i="1"/>
  <c r="M147" i="1" s="1"/>
  <c r="L30" i="1"/>
  <c r="L117" i="1"/>
  <c r="M117" i="1" s="1"/>
  <c r="L109" i="1"/>
  <c r="M109" i="1" s="1"/>
  <c r="L151" i="1"/>
  <c r="M151" i="1" s="1"/>
  <c r="L113" i="1"/>
  <c r="M113" i="1" s="1"/>
  <c r="K118" i="1"/>
  <c r="L70" i="1"/>
  <c r="M70" i="1" s="1"/>
  <c r="L32" i="1"/>
  <c r="M32" i="1" s="1"/>
  <c r="K21" i="1"/>
  <c r="K28" i="1" s="1"/>
  <c r="L88" i="1"/>
  <c r="M88" i="1" s="1"/>
  <c r="J42" i="1"/>
  <c r="J43" i="1" s="1"/>
  <c r="J64" i="1" s="1"/>
  <c r="L37" i="1"/>
  <c r="K37" i="1"/>
  <c r="K42" i="1" s="1"/>
  <c r="L152" i="1"/>
  <c r="M152" i="1" s="1"/>
  <c r="L77" i="1"/>
  <c r="M77" i="1" s="1"/>
  <c r="L140" i="1"/>
  <c r="M140" i="1" s="1"/>
  <c r="L23" i="1"/>
  <c r="M23" i="1" s="1"/>
  <c r="L99" i="1"/>
  <c r="M99" i="1" s="1"/>
  <c r="M12" i="1"/>
  <c r="L69" i="1"/>
  <c r="K69" i="1"/>
  <c r="L76" i="1"/>
  <c r="K76" i="1"/>
  <c r="M26" i="1"/>
  <c r="L47" i="1"/>
  <c r="K47" i="1"/>
  <c r="K51" i="1" s="1"/>
  <c r="M38" i="1"/>
  <c r="M110" i="1"/>
  <c r="L19" i="1"/>
  <c r="M19" i="1" s="1"/>
  <c r="L126" i="1"/>
  <c r="M126" i="1" s="1"/>
  <c r="L75" i="1"/>
  <c r="M75" i="1" s="1"/>
  <c r="L101" i="1"/>
  <c r="M101" i="1" s="1"/>
  <c r="K141" i="1"/>
  <c r="L18" i="1"/>
  <c r="M18" i="1" s="1"/>
  <c r="L24" i="1"/>
  <c r="M24" i="1" s="1"/>
  <c r="L157" i="1"/>
  <c r="M157" i="1" s="1"/>
  <c r="L108" i="1"/>
  <c r="K57" i="1"/>
  <c r="L50" i="1"/>
  <c r="M50" i="1" s="1"/>
  <c r="L125" i="1"/>
  <c r="M125" i="1" s="1"/>
  <c r="L85" i="1"/>
  <c r="M85" i="1" s="1"/>
  <c r="L155" i="1"/>
  <c r="M155" i="1" s="1"/>
  <c r="L67" i="1"/>
  <c r="L35" i="1"/>
  <c r="M35" i="1" s="1"/>
  <c r="L71" i="1"/>
  <c r="M71" i="1" s="1"/>
  <c r="L73" i="1"/>
  <c r="M73" i="1" s="1"/>
  <c r="L115" i="1"/>
  <c r="M115" i="1" s="1"/>
  <c r="L80" i="1"/>
  <c r="M80" i="1" s="1"/>
  <c r="M122" i="1"/>
  <c r="L84" i="1"/>
  <c r="K84" i="1"/>
  <c r="K93" i="1" s="1"/>
  <c r="J93" i="1"/>
  <c r="M138" i="1"/>
  <c r="J149" i="1"/>
  <c r="L79" i="1"/>
  <c r="M79" i="1" s="1"/>
  <c r="L159" i="1"/>
  <c r="M159" i="1" s="1"/>
  <c r="L133" i="1"/>
  <c r="M133" i="1" s="1"/>
  <c r="L156" i="1"/>
  <c r="M156" i="1" s="1"/>
  <c r="L16" i="1"/>
  <c r="M16" i="1" s="1"/>
  <c r="L130" i="1"/>
  <c r="L48" i="1"/>
  <c r="M48" i="1" s="1"/>
  <c r="L78" i="1"/>
  <c r="M78" i="1" s="1"/>
  <c r="L137" i="1"/>
  <c r="L62" i="1"/>
  <c r="M62" i="1" s="1"/>
  <c r="L17" i="1"/>
  <c r="M17" i="1" s="1"/>
  <c r="L15" i="1"/>
  <c r="M15" i="1" s="1"/>
  <c r="L154" i="1"/>
  <c r="M154" i="1" s="1"/>
  <c r="L104" i="1"/>
  <c r="M104" i="1" s="1"/>
  <c r="L13" i="1"/>
  <c r="M13" i="1" s="1"/>
  <c r="L106" i="1"/>
  <c r="M106" i="1" s="1"/>
  <c r="L92" i="1"/>
  <c r="M92" i="1" s="1"/>
  <c r="L139" i="1"/>
  <c r="M139" i="1" s="1"/>
  <c r="L112" i="1"/>
  <c r="M112" i="1" s="1"/>
  <c r="L86" i="1"/>
  <c r="M86" i="1" s="1"/>
  <c r="L83" i="1"/>
  <c r="L22" i="1"/>
  <c r="L116" i="1"/>
  <c r="M116" i="1" s="1"/>
  <c r="L89" i="1"/>
  <c r="M89" i="1" s="1"/>
  <c r="L124" i="1"/>
  <c r="M124" i="1" s="1"/>
  <c r="L123" i="1"/>
  <c r="M123" i="1" s="1"/>
  <c r="L87" i="1"/>
  <c r="M87" i="1" s="1"/>
  <c r="L56" i="1"/>
  <c r="M56" i="1" s="1"/>
  <c r="L146" i="1"/>
  <c r="L100" i="1"/>
  <c r="M100" i="1" s="1"/>
  <c r="L52" i="1"/>
  <c r="L111" i="1"/>
  <c r="M111" i="1" s="1"/>
  <c r="L54" i="1"/>
  <c r="M54" i="1" s="1"/>
  <c r="J51" i="1"/>
  <c r="J58" i="1" s="1"/>
  <c r="L61" i="1"/>
  <c r="K61" i="1"/>
  <c r="J68" i="1"/>
  <c r="E82" i="1"/>
  <c r="E94" i="1" s="1"/>
  <c r="E143" i="1" s="1"/>
  <c r="E162" i="1" s="1"/>
  <c r="L60" i="1"/>
  <c r="M60" i="1" s="1"/>
  <c r="L97" i="1"/>
  <c r="K97" i="1"/>
  <c r="K107" i="1" s="1"/>
  <c r="J107" i="1"/>
  <c r="J119" i="1" s="1"/>
  <c r="L51" i="1" l="1"/>
  <c r="K43" i="1"/>
  <c r="K119" i="1"/>
  <c r="M69" i="1"/>
  <c r="M84" i="1"/>
  <c r="K58" i="1"/>
  <c r="K64" i="1" s="1"/>
  <c r="M67" i="1"/>
  <c r="L127" i="1"/>
  <c r="M21" i="1"/>
  <c r="M61" i="1"/>
  <c r="M146" i="1"/>
  <c r="L27" i="1"/>
  <c r="M22" i="1"/>
  <c r="M27" i="1" s="1"/>
  <c r="L134" i="1"/>
  <c r="M130" i="1"/>
  <c r="M134" i="1" s="1"/>
  <c r="L36" i="1"/>
  <c r="M30" i="1"/>
  <c r="M36" i="1" s="1"/>
  <c r="L57" i="1"/>
  <c r="M52" i="1"/>
  <c r="M57" i="1" s="1"/>
  <c r="M127" i="1"/>
  <c r="L21" i="1"/>
  <c r="L68" i="1"/>
  <c r="K68" i="1"/>
  <c r="K82" i="1" s="1"/>
  <c r="K94" i="1" s="1"/>
  <c r="J82" i="1"/>
  <c r="J94" i="1" s="1"/>
  <c r="J143" i="1" s="1"/>
  <c r="J162" i="1" s="1"/>
  <c r="L149" i="1"/>
  <c r="K149" i="1"/>
  <c r="K160" i="1" s="1"/>
  <c r="J160" i="1"/>
  <c r="M83" i="1"/>
  <c r="L93" i="1"/>
  <c r="L118" i="1"/>
  <c r="M108" i="1"/>
  <c r="M118" i="1" s="1"/>
  <c r="M76" i="1"/>
  <c r="M72" i="1"/>
  <c r="M137" i="1"/>
  <c r="M141" i="1" s="1"/>
  <c r="L141" i="1"/>
  <c r="L42" i="1"/>
  <c r="M37" i="1"/>
  <c r="M42" i="1" s="1"/>
  <c r="M47" i="1"/>
  <c r="M51" i="1" s="1"/>
  <c r="M97" i="1"/>
  <c r="M107" i="1" s="1"/>
  <c r="L107" i="1"/>
  <c r="L28" i="1" l="1"/>
  <c r="L58" i="1"/>
  <c r="M119" i="1"/>
  <c r="L119" i="1"/>
  <c r="M93" i="1"/>
  <c r="M58" i="1"/>
  <c r="M149" i="1"/>
  <c r="M160" i="1" s="1"/>
  <c r="M43" i="1"/>
  <c r="L43" i="1"/>
  <c r="L64" i="1" s="1"/>
  <c r="M28" i="1"/>
  <c r="L160" i="1"/>
  <c r="M68" i="1"/>
  <c r="M82" i="1" s="1"/>
  <c r="K143" i="1"/>
  <c r="K162" i="1" s="1"/>
  <c r="L82" i="1"/>
  <c r="L94" i="1" s="1"/>
  <c r="L143" i="1" l="1"/>
  <c r="L162" i="1" s="1"/>
  <c r="M94" i="1"/>
  <c r="M64" i="1"/>
  <c r="M143" i="1"/>
  <c r="M162" i="1" s="1"/>
  <c r="M165" i="1" l="1"/>
  <c r="K165" i="1"/>
  <c r="K164" i="1" s="1"/>
  <c r="K1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H24" authorId="0" shapeId="0" xr:uid="{26B68C83-943D-4FFD-ACEA-66D9C71F2822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Colstrip Major Maintence projects normalized in adj 2.18</t>
        </r>
      </text>
    </comment>
    <comment ref="H35" authorId="0" shapeId="0" xr:uid="{5EF89061-5C9D-4317-8CEE-DCA1D1A33193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Montana Riverbed Settlement</t>
        </r>
      </text>
    </comment>
    <comment ref="G60" authorId="0" shapeId="0" xr:uid="{D1B78D4D-21FE-4161-812A-56CCBE342144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Includes Solar Select that is not adjusted in Power Supply</t>
        </r>
      </text>
    </comment>
    <comment ref="G63" authorId="0" shapeId="0" xr:uid="{69567634-21C3-4E26-BACE-84382E7F67D1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Includes elimination of ERM and REC deferrals and amortizations plus Nez Perce direct assignment</t>
        </r>
      </text>
    </comment>
    <comment ref="H67" authorId="0" shapeId="0" xr:uid="{549D1823-AD03-43D6-AC71-35A94A98CCA4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EIM non-labor costs proformed in Adj 3.17</t>
        </r>
      </text>
    </comment>
    <comment ref="H80" authorId="0" shapeId="0" xr:uid="{68ECBE4F-4BC6-4F58-9001-BE007A00C60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Wildfire transmission adj 3.18</t>
        </r>
      </text>
    </comment>
    <comment ref="H112" authorId="0" shapeId="0" xr:uid="{7DCCF890-B632-45A7-94A0-6F70B42A5721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Wildfire distribution adj 3.18</t>
        </r>
      </text>
    </comment>
    <comment ref="H125" authorId="0" shapeId="0" xr:uid="{3F8D7046-D7B8-4490-A0A1-467BCAF63E9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Uncollectibles</t>
        </r>
      </text>
    </comment>
    <comment ref="I131" authorId="0" shapeId="0" xr:uid="{40DB15DE-BB94-4F77-A1EF-514948928AB5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Eliminate Adder Schedules Public Purpose Tariff Rider Amortization</t>
        </r>
      </text>
    </comment>
    <comment ref="H146" authorId="0" shapeId="0" xr:uid="{E81AD9A9-0428-441C-9EB9-04D93CE1FC25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Incentives normalized in adjustment 2.13</t>
        </r>
      </text>
    </comment>
    <comment ref="H147" authorId="0" shapeId="0" xr:uid="{D482C339-B4E1-447A-9BC3-6B2A21780F68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</t>
        </r>
      </text>
    </comment>
    <comment ref="H148" authorId="0" shapeId="0" xr:uid="{1BB178AE-9A9A-4E45-9A4F-5AFE4F477F40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Do not escalate this account, Office space charges adjustment normalizes</t>
        </r>
      </text>
    </comment>
    <comment ref="H149" authorId="0" shapeId="0" xr:uid="{9D5665D7-B4CD-4516-A13A-2A06E3CB730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amount, source data not account specific, applied to 921 and 923</t>
        </r>
      </text>
    </comment>
    <comment ref="H150" authorId="0" shapeId="0" xr:uid="{51E67E98-AED5-44A2-B5DF-0C7FDFB7AB75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Property Insurance pro formed</t>
        </r>
      </text>
    </comment>
    <comment ref="H151" authorId="0" shapeId="0" xr:uid="{EAC4326E-1E62-4419-BA06-437E7DD355CA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Liability Insurance and Injuries and Damages pro formed </t>
        </r>
      </text>
    </comment>
    <comment ref="H152" authorId="0" shapeId="0" xr:uid="{B41065AD-17EC-445D-AB6A-2338C33C61F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Pension &amp; Medical</t>
        </r>
      </text>
    </comment>
    <comment ref="H154" authorId="0" shapeId="0" xr:uid="{59B74934-0344-4FFE-9D5A-1BF693DCCF81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Regulatory Fees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G31" authorId="0" shapeId="0" xr:uid="{69B67A6C-BCA2-425D-8576-F84D50446325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GTI determined by customer load, do not escalate</t>
        </r>
      </text>
    </comment>
    <comment ref="H90" authorId="0" shapeId="0" xr:uid="{CD4E6050-61BD-473B-8DCB-32E72011192A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Uncollectibles</t>
        </r>
      </text>
    </comment>
    <comment ref="I96" authorId="0" shapeId="0" xr:uid="{DDF07E7D-78FA-477B-AF58-A76A61AA7C5D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Eliminate Adder Schedules Public Purpose Tariff Rider Amortization</t>
        </r>
      </text>
    </comment>
    <comment ref="H110" authorId="0" shapeId="0" xr:uid="{C013AB1A-B475-4619-89CE-6AC31A46BAF3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Incentives normalized in adjustment 2.13</t>
        </r>
      </text>
    </comment>
    <comment ref="H111" authorId="0" shapeId="0" xr:uid="{73997D7B-9074-40A9-B064-F76F0707E7FD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</t>
        </r>
      </text>
    </comment>
    <comment ref="H112" authorId="0" shapeId="0" xr:uid="{53C3AA1E-2369-4274-84D7-DBED28800BA4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Do not escalate this account, Office space charges adjustment normalizes</t>
        </r>
      </text>
    </comment>
    <comment ref="H113" authorId="0" shapeId="0" xr:uid="{00552BE9-56B3-4EA7-844F-8A96C3D61328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amount, source data not account specific, applied to 921 and 923</t>
        </r>
      </text>
    </comment>
    <comment ref="H114" authorId="0" shapeId="0" xr:uid="{29BC7385-D146-4BD0-9DCC-7AAB81630A45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Property Insurance pro formed</t>
        </r>
      </text>
    </comment>
    <comment ref="H115" authorId="0" shapeId="0" xr:uid="{1A0E8D41-F32B-4486-91A3-6D8C7D7C8474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Liability Insurance and Injuries and Damages pro formed </t>
        </r>
      </text>
    </comment>
    <comment ref="H116" authorId="0" shapeId="0" xr:uid="{4173A234-83C4-45AD-A2A0-12C6FA4937A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Pension &amp; Medical</t>
        </r>
      </text>
    </comment>
    <comment ref="H118" authorId="0" shapeId="0" xr:uid="{23353B8D-3720-486A-8D5F-63B4BB6F3428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Regulatory Fees</t>
        </r>
      </text>
    </comment>
  </commentList>
</comments>
</file>

<file path=xl/sharedStrings.xml><?xml version="1.0" encoding="utf-8"?>
<sst xmlns="http://schemas.openxmlformats.org/spreadsheetml/2006/main" count="714" uniqueCount="509">
  <si>
    <t>Avista Utilities</t>
  </si>
  <si>
    <t>CBR Adjusted O&amp;M</t>
  </si>
  <si>
    <t>Proformed Labor</t>
  </si>
  <si>
    <t>Washington Electric</t>
  </si>
  <si>
    <t>2-YR Avg</t>
  </si>
  <si>
    <t>Proformed Pensions and Medical Benefits</t>
  </si>
  <si>
    <t>Annual Escalation Rate</t>
  </si>
  <si>
    <t>Proformed Insurance (Property and Liability)</t>
  </si>
  <si>
    <t>Copied From:</t>
  </si>
  <si>
    <t>Twelve Months Ended September 30, 2021 Test Year</t>
  </si>
  <si>
    <t>Proformed ISIT costs</t>
  </si>
  <si>
    <t>3.07&amp; 5.02 Non-Executive Labor Adjustment (2022WA GRC) CONFIDENTIAL</t>
  </si>
  <si>
    <t>Twelve Months Ended December 31, 2023 Pro Forma Year 1</t>
  </si>
  <si>
    <t>Normalized Incentives</t>
  </si>
  <si>
    <t>Electric Tab</t>
  </si>
  <si>
    <t>Column Q</t>
  </si>
  <si>
    <t>Twelve Months Ended December 31, 2024 Pro Forma Year 2</t>
  </si>
  <si>
    <t>PT ratio</t>
  </si>
  <si>
    <t>PF 2023 Adj</t>
  </si>
  <si>
    <t>PF 2024 Adj</t>
  </si>
  <si>
    <t>Revenue Related Expenses (and FERC Reg Fees)</t>
  </si>
  <si>
    <t>WA Electric Labor in test year ROO</t>
  </si>
  <si>
    <t>Exclude Pro Formed or Normalized O&amp;M</t>
  </si>
  <si>
    <t>Add Misc</t>
  </si>
  <si>
    <t>Misc O&amp;M</t>
  </si>
  <si>
    <t>2023 Escalation</t>
  </si>
  <si>
    <t>2024 Escalation</t>
  </si>
  <si>
    <t>Incremental</t>
  </si>
  <si>
    <t>Admin Expense Credit (Office space charges)</t>
  </si>
  <si>
    <t>All Employee</t>
  </si>
  <si>
    <t>Line No.</t>
  </si>
  <si>
    <t>Account</t>
  </si>
  <si>
    <t>Description</t>
  </si>
  <si>
    <t>Per ROO</t>
  </si>
  <si>
    <t>Labor</t>
  </si>
  <si>
    <t>Power Supply</t>
  </si>
  <si>
    <t>Other</t>
  </si>
  <si>
    <t>Restating</t>
  </si>
  <si>
    <t>Test Year</t>
  </si>
  <si>
    <t>Miscellaneous Restating Adj (Add except Insurance)</t>
  </si>
  <si>
    <t>Total</t>
  </si>
  <si>
    <t>Operation &amp; Maintenance Expenses</t>
  </si>
  <si>
    <t>Eliminate Adder Schedules Adj (Add O&amp;M elim)</t>
  </si>
  <si>
    <t>Production Expenses</t>
  </si>
  <si>
    <t>Proformed Power Supply Costs</t>
  </si>
  <si>
    <t>500000</t>
  </si>
  <si>
    <t>500-OP</t>
  </si>
  <si>
    <t xml:space="preserve">Steam </t>
  </si>
  <si>
    <t>Supervision &amp; Engineering</t>
  </si>
  <si>
    <t>Proformed Montana Riverbed Settlement</t>
  </si>
  <si>
    <t>501200</t>
  </si>
  <si>
    <t>501-OP</t>
  </si>
  <si>
    <t>Fuel</t>
  </si>
  <si>
    <t>Proformed Colstrip Major Maintenance</t>
  </si>
  <si>
    <t>502000</t>
  </si>
  <si>
    <t>502-OP</t>
  </si>
  <si>
    <t>Steam Expenses</t>
  </si>
  <si>
    <t>EIM Non-labor</t>
  </si>
  <si>
    <t>505000</t>
  </si>
  <si>
    <t>503-OP</t>
  </si>
  <si>
    <t>From Other Sources</t>
  </si>
  <si>
    <t>Wildfire Non-Labor</t>
  </si>
  <si>
    <t>506000</t>
  </si>
  <si>
    <t>504-OP</t>
  </si>
  <si>
    <t>Steam Transferred-CR</t>
  </si>
  <si>
    <t>510000</t>
  </si>
  <si>
    <t>505-OP</t>
  </si>
  <si>
    <t>Electric Expenses</t>
  </si>
  <si>
    <t>511000</t>
  </si>
  <si>
    <t>506-OP</t>
  </si>
  <si>
    <t>Miscellaneous Power Exp.</t>
  </si>
  <si>
    <t>512000</t>
  </si>
  <si>
    <t>507-OP</t>
  </si>
  <si>
    <t>Rents</t>
  </si>
  <si>
    <t>513000</t>
  </si>
  <si>
    <t>508-OP</t>
  </si>
  <si>
    <t>Operation supplies and expenses (non-major)</t>
  </si>
  <si>
    <t>514000</t>
  </si>
  <si>
    <t>Total Steam Operation</t>
  </si>
  <si>
    <t>535000</t>
  </si>
  <si>
    <t>510-MT</t>
  </si>
  <si>
    <t>536000</t>
  </si>
  <si>
    <t>511-MT</t>
  </si>
  <si>
    <t>Structures</t>
  </si>
  <si>
    <t>537000</t>
  </si>
  <si>
    <t>512-MT</t>
  </si>
  <si>
    <t>Boiler Plant</t>
  </si>
  <si>
    <t>538000</t>
  </si>
  <si>
    <t>513-MT</t>
  </si>
  <si>
    <t>Electric Plant</t>
  </si>
  <si>
    <t>539000</t>
  </si>
  <si>
    <t>514-MT</t>
  </si>
  <si>
    <t>Miscellaneous Plant</t>
  </si>
  <si>
    <t>541000</t>
  </si>
  <si>
    <t>Total Steam Maintenance</t>
  </si>
  <si>
    <t>542000</t>
  </si>
  <si>
    <t>Total Steam</t>
  </si>
  <si>
    <t>543000</t>
  </si>
  <si>
    <t>544000</t>
  </si>
  <si>
    <t>535-OP</t>
  </si>
  <si>
    <t xml:space="preserve">Hydro </t>
  </si>
  <si>
    <t>545000</t>
  </si>
  <si>
    <t>536-OP</t>
  </si>
  <si>
    <t>Water For Power</t>
  </si>
  <si>
    <t>546000</t>
  </si>
  <si>
    <t>537-OP</t>
  </si>
  <si>
    <t>Hydraulic Expenses</t>
  </si>
  <si>
    <t>548000</t>
  </si>
  <si>
    <t>538-OP</t>
  </si>
  <si>
    <t>549000</t>
  </si>
  <si>
    <t>539-OP</t>
  </si>
  <si>
    <t>551000</t>
  </si>
  <si>
    <t>540-OP</t>
  </si>
  <si>
    <t>552000</t>
  </si>
  <si>
    <t>Total Hydraulic Operation</t>
  </si>
  <si>
    <t>553000</t>
  </si>
  <si>
    <t>541-MT</t>
  </si>
  <si>
    <t>554000</t>
  </si>
  <si>
    <t>542-MT</t>
  </si>
  <si>
    <t>556000</t>
  </si>
  <si>
    <t>543-MT</t>
  </si>
  <si>
    <t>Reservoirs, Dams &amp; Waterways</t>
  </si>
  <si>
    <t>557000</t>
  </si>
  <si>
    <t>544-MT</t>
  </si>
  <si>
    <t>560000</t>
  </si>
  <si>
    <t>545-MT</t>
  </si>
  <si>
    <t>561000</t>
  </si>
  <si>
    <t>Total Hydraulic Maintenance</t>
  </si>
  <si>
    <t>561110</t>
  </si>
  <si>
    <t>Total Hydraulic</t>
  </si>
  <si>
    <t>561210</t>
  </si>
  <si>
    <t>561310</t>
  </si>
  <si>
    <t>546-OP</t>
  </si>
  <si>
    <t xml:space="preserve">Other </t>
  </si>
  <si>
    <t>561510</t>
  </si>
  <si>
    <t>547-OP</t>
  </si>
  <si>
    <t>562000</t>
  </si>
  <si>
    <t>548-OP</t>
  </si>
  <si>
    <t>Generation Expenses</t>
  </si>
  <si>
    <t>563000</t>
  </si>
  <si>
    <t>548.1-OP</t>
  </si>
  <si>
    <t>Operation of energy storage equipment</t>
  </si>
  <si>
    <t>566000</t>
  </si>
  <si>
    <t>549-OP</t>
  </si>
  <si>
    <t>568000</t>
  </si>
  <si>
    <t>550-OP</t>
  </si>
  <si>
    <t>569000</t>
  </si>
  <si>
    <t>Total Other Operation</t>
  </si>
  <si>
    <t>570000</t>
  </si>
  <si>
    <t>551-MT</t>
  </si>
  <si>
    <t>571000</t>
  </si>
  <si>
    <t>552-MT</t>
  </si>
  <si>
    <t>572000</t>
  </si>
  <si>
    <t>553-MT</t>
  </si>
  <si>
    <t>Generating &amp; Electric Plant</t>
  </si>
  <si>
    <t>573000</t>
  </si>
  <si>
    <t>553.1-MT</t>
  </si>
  <si>
    <t>Maintenance of energy storage equipment</t>
  </si>
  <si>
    <t>580000</t>
  </si>
  <si>
    <t>554-MT</t>
  </si>
  <si>
    <t>582000</t>
  </si>
  <si>
    <t>Total Other Maintenance</t>
  </si>
  <si>
    <t>583000</t>
  </si>
  <si>
    <t>Total Other</t>
  </si>
  <si>
    <t>584000</t>
  </si>
  <si>
    <t>585000</t>
  </si>
  <si>
    <t>555-OP</t>
  </si>
  <si>
    <t>Purchased Power</t>
  </si>
  <si>
    <t>586000</t>
  </si>
  <si>
    <t>555.1-OP</t>
  </si>
  <si>
    <t>Power purchased for storage operations</t>
  </si>
  <si>
    <t>587000</t>
  </si>
  <si>
    <t>556-OP</t>
  </si>
  <si>
    <t>Total System Control &amp; Load Dispatching</t>
  </si>
  <si>
    <t>588000</t>
  </si>
  <si>
    <t>557-OP</t>
  </si>
  <si>
    <t>Total Other Expenses</t>
  </si>
  <si>
    <t>590000</t>
  </si>
  <si>
    <t>Total Production Expenses</t>
  </si>
  <si>
    <t>591000</t>
  </si>
  <si>
    <t>592000</t>
  </si>
  <si>
    <t>Transmission Expenses</t>
  </si>
  <si>
    <t>593000</t>
  </si>
  <si>
    <t>560-OP</t>
  </si>
  <si>
    <t>594000</t>
  </si>
  <si>
    <t>561.1-OP</t>
  </si>
  <si>
    <t>Load dispatch—reliability</t>
  </si>
  <si>
    <t>595000</t>
  </si>
  <si>
    <t>561.2-OP</t>
  </si>
  <si>
    <t>Load dispatch—monitor and operate transmission system</t>
  </si>
  <si>
    <t>596000</t>
  </si>
  <si>
    <t>561.3-OP</t>
  </si>
  <si>
    <t>Load dispatch—transmission service and scheduling</t>
  </si>
  <si>
    <t>597000</t>
  </si>
  <si>
    <t>561.4-OP</t>
  </si>
  <si>
    <t>Scheduling, system control and dispatch services</t>
  </si>
  <si>
    <t>598000</t>
  </si>
  <si>
    <t>561.5-OP</t>
  </si>
  <si>
    <t>Reliability planning and standards development</t>
  </si>
  <si>
    <t>901000</t>
  </si>
  <si>
    <t>561.6-OP</t>
  </si>
  <si>
    <t>Transmission service studies</t>
  </si>
  <si>
    <t>902000</t>
  </si>
  <si>
    <t>561.7-OP</t>
  </si>
  <si>
    <t>Generation interconnection studies</t>
  </si>
  <si>
    <t>903000</t>
  </si>
  <si>
    <t>561.8-OP</t>
  </si>
  <si>
    <t>Reliability planning and standards development services</t>
  </si>
  <si>
    <t>905000</t>
  </si>
  <si>
    <t>562-OP</t>
  </si>
  <si>
    <t>Station Expenses</t>
  </si>
  <si>
    <t>908000</t>
  </si>
  <si>
    <t>563-OP</t>
  </si>
  <si>
    <t>Overhead Line Expenses</t>
  </si>
  <si>
    <t>909000</t>
  </si>
  <si>
    <t>564-OP</t>
  </si>
  <si>
    <t>Underground Line Expenses</t>
  </si>
  <si>
    <t>910000</t>
  </si>
  <si>
    <t>565-OP</t>
  </si>
  <si>
    <t>Transmission of Electricity By Others</t>
  </si>
  <si>
    <t>920000</t>
  </si>
  <si>
    <t>566-OP</t>
  </si>
  <si>
    <t>Miscellaneous Expenses</t>
  </si>
  <si>
    <t>921000</t>
  </si>
  <si>
    <t>567-OP</t>
  </si>
  <si>
    <t>923000</t>
  </si>
  <si>
    <t>Total Transmission Operation</t>
  </si>
  <si>
    <t>925100</t>
  </si>
  <si>
    <t>568-MT</t>
  </si>
  <si>
    <t>926100</t>
  </si>
  <si>
    <t>569-MT</t>
  </si>
  <si>
    <t>928000</t>
  </si>
  <si>
    <t>569.1-MT</t>
  </si>
  <si>
    <t>Maintenance of computer hardware</t>
  </si>
  <si>
    <t>930200</t>
  </si>
  <si>
    <t>569.2-MT</t>
  </si>
  <si>
    <t>Maintenance of computer software</t>
  </si>
  <si>
    <t>931000</t>
  </si>
  <si>
    <t>569.3-MT</t>
  </si>
  <si>
    <t>Maintenance of communication equipment</t>
  </si>
  <si>
    <t>935000</t>
  </si>
  <si>
    <t>569.4-MT</t>
  </si>
  <si>
    <t>Maintenance of miscellaneous regional transmission plant</t>
  </si>
  <si>
    <t>570-MT</t>
  </si>
  <si>
    <t>Station Equipment</t>
  </si>
  <si>
    <t>571-MT</t>
  </si>
  <si>
    <t>Overhead Lines</t>
  </si>
  <si>
    <t>572-MT</t>
  </si>
  <si>
    <t>Underground Lines</t>
  </si>
  <si>
    <t>Non-Labor ISIT 12 ME 09.2021</t>
  </si>
  <si>
    <t>WA Electric</t>
  </si>
  <si>
    <t>573-MT</t>
  </si>
  <si>
    <t>CDAA</t>
  </si>
  <si>
    <t>Total Transmission Maintenance</t>
  </si>
  <si>
    <t>CDAN</t>
  </si>
  <si>
    <t>Total Transmission Expenses</t>
  </si>
  <si>
    <t>EDAN</t>
  </si>
  <si>
    <t>EDWA</t>
  </si>
  <si>
    <t>Distribution Expenses</t>
  </si>
  <si>
    <t>580-OP</t>
  </si>
  <si>
    <t>581-OP</t>
  </si>
  <si>
    <t>Load Dispatching</t>
  </si>
  <si>
    <t>582-OP</t>
  </si>
  <si>
    <t>583-OP</t>
  </si>
  <si>
    <t>584-OP</t>
  </si>
  <si>
    <t>585-OP</t>
  </si>
  <si>
    <t>Street Lighting &amp; Signal Systems</t>
  </si>
  <si>
    <t>586-OP</t>
  </si>
  <si>
    <t>Meter Expenses</t>
  </si>
  <si>
    <t>587-OP</t>
  </si>
  <si>
    <t>Customer Installations Expenses</t>
  </si>
  <si>
    <t>588-OP</t>
  </si>
  <si>
    <t>589-OP</t>
  </si>
  <si>
    <t>Total Distribution Operation</t>
  </si>
  <si>
    <t>590-MT</t>
  </si>
  <si>
    <t>591-MT</t>
  </si>
  <si>
    <t>592-MT</t>
  </si>
  <si>
    <t>592.1-MT</t>
  </si>
  <si>
    <t>593-MT</t>
  </si>
  <si>
    <t>594-MT</t>
  </si>
  <si>
    <t>595-MT</t>
  </si>
  <si>
    <t>Line Transformers</t>
  </si>
  <si>
    <t>596-MT</t>
  </si>
  <si>
    <t>597-MT</t>
  </si>
  <si>
    <t>Meters</t>
  </si>
  <si>
    <t>598-MT</t>
  </si>
  <si>
    <t>Total Distribution Maintenance</t>
  </si>
  <si>
    <t>Total Distribution Expenses</t>
  </si>
  <si>
    <t>Customer Accounting Expenses</t>
  </si>
  <si>
    <t>901-OP</t>
  </si>
  <si>
    <t>Supervision</t>
  </si>
  <si>
    <t>902-OP</t>
  </si>
  <si>
    <t>Meter Reading</t>
  </si>
  <si>
    <t>903-OP</t>
  </si>
  <si>
    <t>Customer Records &amp; Collections</t>
  </si>
  <si>
    <t>904-OP</t>
  </si>
  <si>
    <t>Uncollectible Accounts</t>
  </si>
  <si>
    <t>905-OP</t>
  </si>
  <si>
    <t>Misc Customer Accounts Expenses</t>
  </si>
  <si>
    <t>Total Customer Accounting Expenses</t>
  </si>
  <si>
    <t>Customer Information Expenses</t>
  </si>
  <si>
    <t>907-OP</t>
  </si>
  <si>
    <t>908-OP</t>
  </si>
  <si>
    <t>Customer Assistance Expenses</t>
  </si>
  <si>
    <t>909-OP</t>
  </si>
  <si>
    <t>Advertising</t>
  </si>
  <si>
    <t>910-OP</t>
  </si>
  <si>
    <t>Misc Customer Service &amp; Info Exp</t>
  </si>
  <si>
    <t>Total Customer Information Expenses</t>
  </si>
  <si>
    <t>Sales Expenses</t>
  </si>
  <si>
    <t>911-OP</t>
  </si>
  <si>
    <t>912-OP</t>
  </si>
  <si>
    <t>Demonstrating &amp; Selling Expenses</t>
  </si>
  <si>
    <t>913-OP</t>
  </si>
  <si>
    <t>Advertising Expenses</t>
  </si>
  <si>
    <t>916-OP</t>
  </si>
  <si>
    <t>Misc Sales Expenses</t>
  </si>
  <si>
    <t>Total Sales Expenses</t>
  </si>
  <si>
    <t>Subtotal Expenses</t>
  </si>
  <si>
    <t>Administrative &amp; General Expenses</t>
  </si>
  <si>
    <t>920-OP</t>
  </si>
  <si>
    <t>Admin &amp; General Salaries</t>
  </si>
  <si>
    <t>921-OP</t>
  </si>
  <si>
    <t>Office Supplies &amp; Expenses</t>
  </si>
  <si>
    <t>922-OP</t>
  </si>
  <si>
    <t>Admin Expenses Transferred - credit</t>
  </si>
  <si>
    <t>923-OP</t>
  </si>
  <si>
    <t>Outside Services Employed</t>
  </si>
  <si>
    <t>924-OP</t>
  </si>
  <si>
    <t>Property Insurance Premium</t>
  </si>
  <si>
    <t>925-OP</t>
  </si>
  <si>
    <t>Injuries &amp; Damages</t>
  </si>
  <si>
    <t>926-OP</t>
  </si>
  <si>
    <t>Employee Pension &amp; Benefits</t>
  </si>
  <si>
    <t>927-OP</t>
  </si>
  <si>
    <t>Franchise Requirements</t>
  </si>
  <si>
    <t>928-OP</t>
  </si>
  <si>
    <t>Regulatory Commission Expenses</t>
  </si>
  <si>
    <t>929-OP</t>
  </si>
  <si>
    <t>Duplicate charges - credit</t>
  </si>
  <si>
    <t>930.1-OP</t>
  </si>
  <si>
    <t>General advertising expenses</t>
  </si>
  <si>
    <t>930.2-OP</t>
  </si>
  <si>
    <t>Miscellaneous general expenses</t>
  </si>
  <si>
    <t>931-OP</t>
  </si>
  <si>
    <t>935-MT</t>
  </si>
  <si>
    <t>Maintenance of General Plant</t>
  </si>
  <si>
    <t>Total Administrative &amp; General Expenses</t>
  </si>
  <si>
    <t>Total Operating &amp; Maintenance Expenses</t>
  </si>
  <si>
    <t>2022</t>
  </si>
  <si>
    <t>2023</t>
  </si>
  <si>
    <t>2024</t>
  </si>
  <si>
    <t>Washington Natural Gas</t>
  </si>
  <si>
    <t>Natural Gas Tab</t>
  </si>
  <si>
    <t>Column R</t>
  </si>
  <si>
    <t>Revenue Related Expenses</t>
  </si>
  <si>
    <t>WA Natural Gas Labor in test year ROO</t>
  </si>
  <si>
    <t>All Employees</t>
  </si>
  <si>
    <t>Gas Supply</t>
  </si>
  <si>
    <t>Purchased Gas Expenses</t>
  </si>
  <si>
    <t>Eliminate Gas Supply Costs (identified in EAS Adj)</t>
  </si>
  <si>
    <t>813000</t>
  </si>
  <si>
    <t>804/805-000</t>
  </si>
  <si>
    <t>Gas Purchases</t>
  </si>
  <si>
    <t>814000</t>
  </si>
  <si>
    <t>804-001</t>
  </si>
  <si>
    <t>Pipeline Demand Costs</t>
  </si>
  <si>
    <t>870000</t>
  </si>
  <si>
    <t>804-002</t>
  </si>
  <si>
    <t>Transport Variable Charges</t>
  </si>
  <si>
    <t>874000</t>
  </si>
  <si>
    <t>804-017</t>
  </si>
  <si>
    <t>Transaction Fees</t>
  </si>
  <si>
    <t>875000</t>
  </si>
  <si>
    <t>804-730</t>
  </si>
  <si>
    <t>Gas Costs - Intracompany LDC Gas</t>
  </si>
  <si>
    <t>876000</t>
  </si>
  <si>
    <t>804-170</t>
  </si>
  <si>
    <t>Gas Transaction Fees</t>
  </si>
  <si>
    <t>877000</t>
  </si>
  <si>
    <t>804-600</t>
  </si>
  <si>
    <t>Gas Purchases - Financial</t>
  </si>
  <si>
    <t>878000</t>
  </si>
  <si>
    <t>804-700</t>
  </si>
  <si>
    <t>Off System Gas Purchases - Bookout</t>
  </si>
  <si>
    <t>879000</t>
  </si>
  <si>
    <t>804-711</t>
  </si>
  <si>
    <t>Off System Bookout Offset</t>
  </si>
  <si>
    <t>880000</t>
  </si>
  <si>
    <t>804-010</t>
  </si>
  <si>
    <t>Gas Costs - Fixed Hedge</t>
  </si>
  <si>
    <t>885000</t>
  </si>
  <si>
    <t>805-110</t>
  </si>
  <si>
    <t>Gas Exp - Rate Amortizations</t>
  </si>
  <si>
    <t>887000</t>
  </si>
  <si>
    <t>805-120</t>
  </si>
  <si>
    <t>Gas Expense - Rate Deferrals</t>
  </si>
  <si>
    <t>889000</t>
  </si>
  <si>
    <t>805-980</t>
  </si>
  <si>
    <t>Gas Expense - Estimated Amortizations</t>
  </si>
  <si>
    <t>890000</t>
  </si>
  <si>
    <t>805-990</t>
  </si>
  <si>
    <t>Gas Expense - Estimated Deferrals</t>
  </si>
  <si>
    <t>891000</t>
  </si>
  <si>
    <t>Open</t>
  </si>
  <si>
    <t>892000</t>
  </si>
  <si>
    <t>808-xxx</t>
  </si>
  <si>
    <t>Net Natural Gas Storage Transactions</t>
  </si>
  <si>
    <t>893000</t>
  </si>
  <si>
    <t>804.xx</t>
  </si>
  <si>
    <t>Proforma Purchased Gas Expense</t>
  </si>
  <si>
    <t>894000</t>
  </si>
  <si>
    <t>Total Purchased Gas Cost</t>
  </si>
  <si>
    <t>811-00</t>
  </si>
  <si>
    <t>Gas Used for Products Extraction</t>
  </si>
  <si>
    <t>813-010</t>
  </si>
  <si>
    <t>GTI Expenses</t>
  </si>
  <si>
    <t>813-xxx</t>
  </si>
  <si>
    <t>Other Gas Expenses</t>
  </si>
  <si>
    <t>Total Purchased Gas Expenses</t>
  </si>
  <si>
    <t>Underground Storage Expenses</t>
  </si>
  <si>
    <t>814-OP</t>
  </si>
  <si>
    <t>815-OP</t>
  </si>
  <si>
    <t>Maps &amp; Records</t>
  </si>
  <si>
    <t>816-OP</t>
  </si>
  <si>
    <t>Wells Expenses</t>
  </si>
  <si>
    <t>817-OP</t>
  </si>
  <si>
    <t>Lines Expenses</t>
  </si>
  <si>
    <t>818-OP</t>
  </si>
  <si>
    <t>Compressor Station Expenses</t>
  </si>
  <si>
    <t>819-OP</t>
  </si>
  <si>
    <t>Compressor Station Fuel &amp; Power</t>
  </si>
  <si>
    <t>820-OP</t>
  </si>
  <si>
    <t>Measuring &amp; Regulator Station</t>
  </si>
  <si>
    <t>821-OP</t>
  </si>
  <si>
    <t>Purification Expenses</t>
  </si>
  <si>
    <t>824-OP</t>
  </si>
  <si>
    <t>Other Expenses</t>
  </si>
  <si>
    <t>825-OP</t>
  </si>
  <si>
    <t>Storage Well Royalties &amp; Rents</t>
  </si>
  <si>
    <t>826-OP</t>
  </si>
  <si>
    <t>WA Natural Gas</t>
  </si>
  <si>
    <t>830-MT</t>
  </si>
  <si>
    <t>831-MT</t>
  </si>
  <si>
    <t>832-MT</t>
  </si>
  <si>
    <t>833-MT</t>
  </si>
  <si>
    <t>834-MT</t>
  </si>
  <si>
    <t>835-MT</t>
  </si>
  <si>
    <t>836-MT</t>
  </si>
  <si>
    <t>Measuring and Regulator Station Expenses</t>
  </si>
  <si>
    <t>837-MT</t>
  </si>
  <si>
    <t>Other Equipment</t>
  </si>
  <si>
    <t>Total Underground Storage Expenses</t>
  </si>
  <si>
    <t>Operation Expense</t>
  </si>
  <si>
    <t>870-OP</t>
  </si>
  <si>
    <t>871-OP</t>
  </si>
  <si>
    <t>Distribution Load Dispatching</t>
  </si>
  <si>
    <t>872-OP</t>
  </si>
  <si>
    <t>Compressor Station Labor &amp; Expenses</t>
  </si>
  <si>
    <t>874-OP</t>
  </si>
  <si>
    <t>Mains &amp; Services Expense</t>
  </si>
  <si>
    <t>875-OP</t>
  </si>
  <si>
    <t>Measuring &amp; Regulating Stations-General</t>
  </si>
  <si>
    <t>876-OP</t>
  </si>
  <si>
    <t>Measuring &amp; Regulating Stations-Industrial</t>
  </si>
  <si>
    <t>877-OP</t>
  </si>
  <si>
    <t>Measuring &amp; Regulating Stations-City Gate</t>
  </si>
  <si>
    <t>878-OP</t>
  </si>
  <si>
    <t>Meters &amp; House Regulators Expenses</t>
  </si>
  <si>
    <t>879-OP</t>
  </si>
  <si>
    <t>Customer Installations</t>
  </si>
  <si>
    <t>880-OP</t>
  </si>
  <si>
    <t>Other Distribution Expense</t>
  </si>
  <si>
    <t>881-OP</t>
  </si>
  <si>
    <t>Total Distribution Operation Expense</t>
  </si>
  <si>
    <t>Maintenance Expense</t>
  </si>
  <si>
    <t>885-MT</t>
  </si>
  <si>
    <t>887-MT</t>
  </si>
  <si>
    <t>Mains</t>
  </si>
  <si>
    <t>888-MT</t>
  </si>
  <si>
    <t>Compressor Station Equipment</t>
  </si>
  <si>
    <t>889-MT</t>
  </si>
  <si>
    <t>890-MT</t>
  </si>
  <si>
    <t>891-MT</t>
  </si>
  <si>
    <t>892-MT</t>
  </si>
  <si>
    <t>Services</t>
  </si>
  <si>
    <t>893-MT</t>
  </si>
  <si>
    <t>Meters &amp; House Regulators</t>
  </si>
  <si>
    <t>894-MT</t>
  </si>
  <si>
    <t>Total Distribution Maintenance Expense</t>
  </si>
  <si>
    <t>Total Distribution Expense</t>
  </si>
  <si>
    <t>Customer Records &amp; Collection</t>
  </si>
  <si>
    <t>Customer Information Expense</t>
  </si>
  <si>
    <t>Misc Customer Service &amp; Info Expense</t>
  </si>
  <si>
    <t>Total Customer Information Expense</t>
  </si>
  <si>
    <t>Admin. &amp; General Salaries</t>
  </si>
  <si>
    <t>Admin. Expenses Transferred - Credit</t>
  </si>
  <si>
    <t>930-OP</t>
  </si>
  <si>
    <t>Miscellaneous &amp; General Expense</t>
  </si>
  <si>
    <t>Avista Inflation</t>
  </si>
  <si>
    <t>Ave CPI/PCE</t>
  </si>
  <si>
    <t>N/A</t>
  </si>
  <si>
    <t>Exhibit SC-16</t>
  </si>
  <si>
    <t>Pro Forma Miscellaneous O&amp;M expense - PC Calculation</t>
  </si>
  <si>
    <t>Pro Forma Miscellaneous O&amp;M expense-PC Calculation</t>
  </si>
  <si>
    <t>Exhibit SC-17</t>
  </si>
  <si>
    <t>Docket U-220053</t>
  </si>
  <si>
    <t>Docket U-220054</t>
  </si>
  <si>
    <t>Source: Andrews, Exhibit EMA-2 &amp; 3, PF Adj. 3.14 &amp; 5.07 with Avista Inflation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</si>
</sst>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#,##0\ ;\(#,##0\)"/>
    <numFmt numFmtId="168" formatCode="0.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u val="double"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b/>
      <sz val="12"/>
      <color rgb="FF0070C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b/>
      <sz val="12"/>
      <color rgb="FF0070C0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Calibri"/>
      <family val="2"/>
      <scheme val="minor"/>
    </font>
    <font>
      <sz val="10"/>
      <name val="Geneva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11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164" fontId="2" fillId="0" borderId="0" xfId="3" applyNumberFormat="1" applyFont="1"/>
    <xf numFmtId="0" fontId="6" fillId="0" borderId="0" xfId="1" applyFont="1"/>
    <xf numFmtId="10" fontId="2" fillId="0" borderId="0" xfId="2" applyNumberFormat="1" applyFont="1"/>
    <xf numFmtId="0" fontId="7" fillId="0" borderId="0" xfId="1" applyFont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1" fontId="1" fillId="0" borderId="11" xfId="1" applyNumberFormat="1" applyBorder="1" applyAlignment="1" applyProtection="1">
      <alignment horizontal="left"/>
      <protection locked="0"/>
    </xf>
    <xf numFmtId="166" fontId="2" fillId="0" borderId="0" xfId="1" applyNumberFormat="1" applyFont="1"/>
    <xf numFmtId="167" fontId="11" fillId="0" borderId="0" xfId="1" applyNumberFormat="1" applyFont="1" applyProtection="1">
      <protection locked="0"/>
    </xf>
    <xf numFmtId="167" fontId="2" fillId="0" borderId="0" xfId="1" applyNumberFormat="1" applyFont="1"/>
    <xf numFmtId="167" fontId="3" fillId="0" borderId="0" xfId="1" applyNumberFormat="1" applyFont="1"/>
    <xf numFmtId="167" fontId="12" fillId="0" borderId="12" xfId="1" applyNumberFormat="1" applyFont="1" applyBorder="1"/>
    <xf numFmtId="167" fontId="7" fillId="0" borderId="12" xfId="1" applyNumberFormat="1" applyFont="1" applyBorder="1"/>
    <xf numFmtId="0" fontId="11" fillId="0" borderId="0" xfId="1" applyFont="1" applyProtection="1">
      <protection locked="0"/>
    </xf>
    <xf numFmtId="0" fontId="2" fillId="0" borderId="0" xfId="1" applyFont="1" applyAlignment="1">
      <alignment horizontal="left"/>
    </xf>
    <xf numFmtId="168" fontId="2" fillId="0" borderId="0" xfId="1" applyNumberFormat="1" applyFont="1"/>
    <xf numFmtId="0" fontId="12" fillId="0" borderId="0" xfId="4" applyFont="1"/>
    <xf numFmtId="166" fontId="2" fillId="0" borderId="12" xfId="1" applyNumberFormat="1" applyFont="1" applyBorder="1"/>
    <xf numFmtId="167" fontId="12" fillId="0" borderId="0" xfId="1" applyNumberFormat="1" applyFont="1"/>
    <xf numFmtId="167" fontId="7" fillId="0" borderId="0" xfId="1" applyNumberFormat="1" applyFont="1"/>
    <xf numFmtId="167" fontId="11" fillId="0" borderId="0" xfId="5" applyNumberFormat="1" applyFont="1" applyProtection="1">
      <protection locked="0"/>
    </xf>
    <xf numFmtId="167" fontId="3" fillId="0" borderId="0" xfId="1" applyNumberFormat="1" applyFont="1" applyProtection="1">
      <protection locked="0"/>
    </xf>
    <xf numFmtId="167" fontId="7" fillId="2" borderId="13" xfId="1" applyNumberFormat="1" applyFont="1" applyFill="1" applyBorder="1"/>
    <xf numFmtId="167" fontId="11" fillId="0" borderId="0" xfId="1" quotePrefix="1" applyNumberFormat="1" applyFont="1" applyAlignment="1" applyProtection="1">
      <alignment horizontal="right"/>
      <protection locked="0"/>
    </xf>
    <xf numFmtId="164" fontId="3" fillId="0" borderId="0" xfId="3" applyNumberFormat="1" applyFont="1" applyProtection="1">
      <protection locked="0"/>
    </xf>
    <xf numFmtId="164" fontId="3" fillId="0" borderId="1" xfId="3" applyNumberFormat="1" applyFont="1" applyBorder="1" applyProtection="1">
      <protection locked="0"/>
    </xf>
    <xf numFmtId="164" fontId="3" fillId="0" borderId="0" xfId="1" applyNumberFormat="1" applyFont="1"/>
    <xf numFmtId="0" fontId="2" fillId="0" borderId="0" xfId="6" applyFont="1"/>
    <xf numFmtId="0" fontId="11" fillId="0" borderId="0" xfId="6" applyFont="1"/>
    <xf numFmtId="0" fontId="6" fillId="0" borderId="0" xfId="6" applyFont="1"/>
    <xf numFmtId="0" fontId="3" fillId="0" borderId="0" xfId="6" applyFont="1"/>
    <xf numFmtId="0" fontId="2" fillId="0" borderId="1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0" xfId="6" applyFont="1"/>
    <xf numFmtId="0" fontId="7" fillId="0" borderId="0" xfId="6" applyFont="1" applyAlignment="1">
      <alignment horizontal="center"/>
    </xf>
    <xf numFmtId="0" fontId="2" fillId="0" borderId="6" xfId="6" applyFont="1" applyBorder="1" applyAlignment="1">
      <alignment horizontal="center"/>
    </xf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2" fillId="0" borderId="7" xfId="6" applyFont="1" applyBorder="1" applyAlignment="1">
      <alignment horizontal="center"/>
    </xf>
    <xf numFmtId="0" fontId="2" fillId="0" borderId="8" xfId="6" applyFont="1" applyBorder="1" applyAlignment="1">
      <alignment horizontal="center"/>
    </xf>
    <xf numFmtId="0" fontId="2" fillId="0" borderId="9" xfId="6" applyFont="1" applyBorder="1" applyAlignment="1">
      <alignment horizontal="center"/>
    </xf>
    <xf numFmtId="0" fontId="2" fillId="0" borderId="10" xfId="6" applyFont="1" applyBorder="1" applyAlignment="1">
      <alignment horizontal="center"/>
    </xf>
    <xf numFmtId="0" fontId="11" fillId="0" borderId="0" xfId="5" applyFont="1"/>
    <xf numFmtId="0" fontId="12" fillId="0" borderId="0" xfId="5" applyFont="1"/>
    <xf numFmtId="1" fontId="1" fillId="0" borderId="11" xfId="6" applyNumberFormat="1" applyBorder="1" applyAlignment="1" applyProtection="1">
      <alignment horizontal="left"/>
      <protection locked="0"/>
    </xf>
    <xf numFmtId="166" fontId="2" fillId="0" borderId="0" xfId="6" applyNumberFormat="1" applyFont="1"/>
    <xf numFmtId="167" fontId="2" fillId="0" borderId="0" xfId="6" applyNumberFormat="1" applyFont="1"/>
    <xf numFmtId="167" fontId="3" fillId="0" borderId="0" xfId="6" applyNumberFormat="1" applyFont="1"/>
    <xf numFmtId="167" fontId="12" fillId="0" borderId="12" xfId="5" applyNumberFormat="1" applyFont="1" applyBorder="1" applyProtection="1">
      <protection locked="0"/>
    </xf>
    <xf numFmtId="167" fontId="16" fillId="0" borderId="12" xfId="5" applyNumberFormat="1" applyFont="1" applyBorder="1" applyProtection="1">
      <protection locked="0"/>
    </xf>
    <xf numFmtId="167" fontId="17" fillId="0" borderId="12" xfId="5" applyNumberFormat="1" applyFont="1" applyBorder="1" applyProtection="1">
      <protection locked="0"/>
    </xf>
    <xf numFmtId="167" fontId="12" fillId="0" borderId="12" xfId="5" applyNumberFormat="1" applyFont="1" applyBorder="1"/>
    <xf numFmtId="167" fontId="16" fillId="0" borderId="12" xfId="5" applyNumberFormat="1" applyFont="1" applyBorder="1"/>
    <xf numFmtId="167" fontId="17" fillId="0" borderId="12" xfId="5" applyNumberFormat="1" applyFont="1" applyBorder="1"/>
    <xf numFmtId="167" fontId="11" fillId="0" borderId="0" xfId="5" applyNumberFormat="1" applyFont="1"/>
    <xf numFmtId="167" fontId="18" fillId="0" borderId="0" xfId="5" applyNumberFormat="1" applyFont="1"/>
    <xf numFmtId="167" fontId="19" fillId="0" borderId="0" xfId="5" applyNumberFormat="1" applyFont="1"/>
    <xf numFmtId="167" fontId="18" fillId="0" borderId="0" xfId="5" applyNumberFormat="1" applyFont="1" applyProtection="1">
      <protection locked="0"/>
    </xf>
    <xf numFmtId="167" fontId="19" fillId="0" borderId="0" xfId="5" applyNumberFormat="1" applyFont="1" applyProtection="1">
      <protection locked="0"/>
    </xf>
    <xf numFmtId="0" fontId="1" fillId="0" borderId="0" xfId="6"/>
    <xf numFmtId="0" fontId="2" fillId="0" borderId="0" xfId="6" applyFont="1" applyAlignment="1">
      <alignment horizontal="left"/>
    </xf>
    <xf numFmtId="168" fontId="2" fillId="0" borderId="0" xfId="6" applyNumberFormat="1" applyFont="1"/>
    <xf numFmtId="166" fontId="2" fillId="0" borderId="12" xfId="6" applyNumberFormat="1" applyFont="1" applyBorder="1"/>
    <xf numFmtId="0" fontId="11" fillId="0" borderId="0" xfId="5" applyFont="1" applyProtection="1">
      <protection locked="0"/>
    </xf>
    <xf numFmtId="0" fontId="18" fillId="0" borderId="0" xfId="5" applyFont="1" applyProtection="1">
      <protection locked="0"/>
    </xf>
    <xf numFmtId="0" fontId="19" fillId="0" borderId="0" xfId="5" applyFont="1" applyProtection="1">
      <protection locked="0"/>
    </xf>
    <xf numFmtId="0" fontId="20" fillId="0" borderId="0" xfId="5" applyFont="1"/>
    <xf numFmtId="166" fontId="21" fillId="0" borderId="0" xfId="6" applyNumberFormat="1" applyFont="1"/>
    <xf numFmtId="0" fontId="21" fillId="0" borderId="0" xfId="6" applyFont="1"/>
    <xf numFmtId="167" fontId="12" fillId="0" borderId="0" xfId="5" applyNumberFormat="1" applyFont="1"/>
    <xf numFmtId="167" fontId="16" fillId="0" borderId="0" xfId="5" applyNumberFormat="1" applyFont="1"/>
    <xf numFmtId="167" fontId="17" fillId="0" borderId="0" xfId="5" applyNumberFormat="1" applyFont="1"/>
    <xf numFmtId="167" fontId="11" fillId="0" borderId="0" xfId="6" applyNumberFormat="1" applyFont="1" applyProtection="1">
      <protection locked="0"/>
    </xf>
    <xf numFmtId="167" fontId="7" fillId="2" borderId="13" xfId="6" applyNumberFormat="1" applyFont="1" applyFill="1" applyBorder="1"/>
    <xf numFmtId="167" fontId="12" fillId="0" borderId="0" xfId="6" applyNumberFormat="1" applyFont="1"/>
    <xf numFmtId="0" fontId="9" fillId="0" borderId="0" xfId="6" applyFont="1"/>
    <xf numFmtId="167" fontId="11" fillId="0" borderId="0" xfId="6" quotePrefix="1" applyNumberFormat="1" applyFont="1" applyAlignment="1" applyProtection="1">
      <alignment horizontal="right"/>
      <protection locked="0"/>
    </xf>
    <xf numFmtId="167" fontId="3" fillId="0" borderId="0" xfId="6" applyNumberFormat="1" applyFont="1" applyProtection="1">
      <protection locked="0"/>
    </xf>
    <xf numFmtId="0" fontId="8" fillId="0" borderId="0" xfId="6" applyFont="1"/>
    <xf numFmtId="164" fontId="3" fillId="0" borderId="0" xfId="6" applyNumberFormat="1" applyFont="1"/>
    <xf numFmtId="0" fontId="22" fillId="0" borderId="0" xfId="6" applyFont="1"/>
    <xf numFmtId="0" fontId="2" fillId="3" borderId="0" xfId="1" applyFont="1" applyFill="1"/>
    <xf numFmtId="0" fontId="2" fillId="0" borderId="0" xfId="1" applyFont="1" applyFill="1"/>
    <xf numFmtId="0" fontId="2" fillId="2" borderId="0" xfId="1" applyFont="1" applyFill="1"/>
    <xf numFmtId="165" fontId="2" fillId="2" borderId="0" xfId="7" applyNumberFormat="1" applyFont="1" applyFill="1"/>
    <xf numFmtId="165" fontId="2" fillId="0" borderId="0" xfId="2" applyNumberFormat="1" applyFont="1" applyFill="1"/>
    <xf numFmtId="10" fontId="4" fillId="0" borderId="2" xfId="2" applyNumberFormat="1" applyFont="1" applyBorder="1" applyAlignment="1">
      <alignment horizontal="center"/>
    </xf>
    <xf numFmtId="10" fontId="3" fillId="2" borderId="0" xfId="2" applyNumberFormat="1" applyFont="1" applyFill="1"/>
    <xf numFmtId="0" fontId="3" fillId="2" borderId="0" xfId="1" applyFont="1" applyFill="1"/>
    <xf numFmtId="10" fontId="5" fillId="0" borderId="0" xfId="2" applyNumberFormat="1" applyFont="1" applyFill="1" applyAlignment="1">
      <alignment horizontal="center"/>
    </xf>
    <xf numFmtId="0" fontId="4" fillId="0" borderId="0" xfId="1" applyFont="1" applyAlignment="1">
      <alignment horizontal="right"/>
    </xf>
    <xf numFmtId="0" fontId="24" fillId="0" borderId="0" xfId="8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6" applyFont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2" fillId="0" borderId="5" xfId="6" applyFont="1" applyBorder="1" applyAlignment="1">
      <alignment horizontal="center"/>
    </xf>
  </cellXfs>
  <cellStyles count="9">
    <cellStyle name="Currency 15" xfId="3" xr:uid="{3BBBBC37-DEF4-466C-BD5E-CDEB30D511BD}"/>
    <cellStyle name="Normal" xfId="0" builtinId="0"/>
    <cellStyle name="Normal 10 10" xfId="4" xr:uid="{8551E840-8D16-46FC-8419-3F0EDD20490B}"/>
    <cellStyle name="Normal 14" xfId="6" xr:uid="{E8BCAEB3-93A4-4B8C-9618-30F436989DC3}"/>
    <cellStyle name="Normal 2 13" xfId="1" xr:uid="{6024A173-0303-432E-8D97-4FE58575A723}"/>
    <cellStyle name="Normal 3 2" xfId="5" xr:uid="{CBF02AF4-42AB-4D51-9F49-F3CAE63DF7E4}"/>
    <cellStyle name="Normal_WAElec6_97" xfId="8" xr:uid="{5DDB35B8-BAAF-4D21-9AAB-C5EBD342DAD2}"/>
    <cellStyle name="Percent" xfId="7" builtinId="5"/>
    <cellStyle name="Percent 2 4" xfId="2" xr:uid="{53EBD7FD-1075-4B7F-88FD-32AA1D6FE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arcia/Desktop/NWN%20UG%20221/Adjustment%20Workpapers/Final%20Revenue%20Requirement%20Model%20and%20linked%20files/Working%20Copy%20of%20OM%20for%20Rate%20Case_12_09_1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M:\2022\2022%20WA%20Elec%20and%20Gas%20GRC\Direct%20Testimony%20Exhibits-FILING%20220xxx\I.%20UE_AVA%20Dir%20Evidence-(Jan22)\2.%20UE_AVA%20Testimony%20(Jan22)\4.%20%20UE__Andrews%20Direct%20(AVA-Jan22)\Native%20Format\New-AVA-Exh-EMA-2-01-21-22%20WA%20Elec%20RR%20Model%20AMA%202023%20Long.xlsx?9B3C7AF1" TargetMode="External"/><Relationship Id="rId1" Type="http://schemas.openxmlformats.org/officeDocument/2006/relationships/externalLinkPath" Target="file:///\\9B3C7AF1\New-AVA-Exh-EMA-2-01-21-22%20WA%20Elec%20RR%20Model%20AMA%202023%20Lo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ults%20of%20Operations\2019\2019.11\1A-2019.11_Avista%20Electric%20Pull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Advanced%20Metering/AMI%20Washington/Project%20Initiation/Meter%20Hardware%20Budget%20(version%205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landa's%20Main%20Saved%20file\Headcount%20Dashboards\Post%20VSIP%20Headcount%20Dashboard\Organization%20List%20Jan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0\2020%20WA%20Elec%20and%20Gas%20GRC\Adjustments\2.04%20REGULATORY%20EXPENSE\Reg%20Fees%20Model%20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data\Documents%20and%20Settings\blv\Desktop\in%20progress\2006Pur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2\2022%20WA%20Elec%20and%20Gas%20GRC\Adjustments\3.15-4.01-4.02-5.08%20Provisional%20%2009.2021%20EOP%20Rate%20Base%20to%2012.31.2022%20EOP\Support%20-%20Do%20Not%20Send\2021-2024%20Asset%20Allocated%20Transfer%20to%20Plant-Master%20List.11.15.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tility\UG%20Files\UG%20288%20Avista%20Rate%20Case%202015\Workpapers\UG-___%20Smith%20WP%20(Avista)%20(May%202015)\Smith%20Native%20Format%20Workpapers\3.03%20G-SW\2)%202014%20YE%20OR%20Labor%20Detail%20-%20For%203YR%20CPI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9l/Local%20Settings/Temporary%20Internet%20Files/Content.Outlook/2VPN24R4/FTE%20and%20Earnings%202008%20Summa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3y/Local%20Settings/Temporary%20Internet%20Files/Content.Outlook/S1RG6O1H/FTE%20and%20Earnings%202008%20Detail%20v0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O&amp;M by Cost Center"/>
      <sheetName val="Quick Summary"/>
      <sheetName val="Global Parameters"/>
      <sheetName val="FTE Forecast"/>
      <sheetName val="Payroll OH Summary"/>
      <sheetName val="FERC Summary"/>
      <sheetName val="O&amp;M Payroll"/>
      <sheetName val="COH Payroll"/>
      <sheetName val="Merchandise Payroll"/>
      <sheetName val="Other Income Payroll"/>
      <sheetName val="Clearing Payroll"/>
      <sheetName val="Capital Payroll"/>
      <sheetName val="Payroll Summary"/>
      <sheetName val="O&amp;M Non Payroll"/>
      <sheetName val="COH Non Payroll"/>
      <sheetName val="Merchandise Non Payroll"/>
      <sheetName val="Other Income Non Payroll"/>
      <sheetName val="Clearing Non Payroll"/>
      <sheetName val="FERC Allocation Worksheet"/>
      <sheetName val="FERC and State Allocation"/>
      <sheetName val="State Allocation Factors"/>
      <sheetName val="Pension Treatment"/>
      <sheetName val="Rate Case Expenses"/>
      <sheetName val="Base Year by FERC"/>
      <sheetName val="2011 9 Month Actuals by FERC"/>
      <sheetName val="2011 FCST payroll by FERC"/>
      <sheetName val="2011 FCST non payroll by FERC"/>
      <sheetName val="MDR 58"/>
      <sheetName val="MDR 93"/>
      <sheetName val="MDR 96"/>
      <sheetName val="MDR 103"/>
      <sheetName val="MDR 104"/>
      <sheetName val="MDR 105"/>
      <sheetName val="Sheet1"/>
    </sheetNames>
    <sheetDataSet>
      <sheetData sheetId="0" refreshError="1"/>
      <sheetData sheetId="1" refreshError="1"/>
      <sheetData sheetId="2" refreshError="1"/>
      <sheetData sheetId="3">
        <row r="8">
          <cell r="D8">
            <v>0.95099999999999996</v>
          </cell>
          <cell r="E8">
            <v>1.0738000000000001</v>
          </cell>
          <cell r="F8">
            <v>1.0660000000000001</v>
          </cell>
        </row>
        <row r="9">
          <cell r="D9">
            <v>0.8054</v>
          </cell>
          <cell r="E9">
            <v>0.79430000000000001</v>
          </cell>
          <cell r="F9">
            <v>0.78569999999999995</v>
          </cell>
        </row>
        <row r="10">
          <cell r="D10">
            <v>0.40229999999999999</v>
          </cell>
          <cell r="E10">
            <v>0.79430000000000001</v>
          </cell>
          <cell r="F10">
            <v>0.78569999999999995</v>
          </cell>
        </row>
        <row r="11">
          <cell r="D11">
            <v>0.15</v>
          </cell>
        </row>
        <row r="12">
          <cell r="D12">
            <v>0.16200000000000001</v>
          </cell>
        </row>
        <row r="13">
          <cell r="D13">
            <v>0.86956521739130432</v>
          </cell>
        </row>
        <row r="14">
          <cell r="D14">
            <v>0.15</v>
          </cell>
        </row>
        <row r="19">
          <cell r="D19">
            <v>0.02</v>
          </cell>
          <cell r="E19">
            <v>3.2500000000000001E-2</v>
          </cell>
          <cell r="F19">
            <v>3.2500000000000001E-2</v>
          </cell>
        </row>
        <row r="20">
          <cell r="D20">
            <v>1.72E-2</v>
          </cell>
          <cell r="E20">
            <v>3.2500000000000001E-2</v>
          </cell>
          <cell r="F20">
            <v>3.2500000000000001E-2</v>
          </cell>
        </row>
        <row r="26">
          <cell r="E26">
            <v>0.02</v>
          </cell>
          <cell r="F26">
            <v>2.1000000000000001E-2</v>
          </cell>
        </row>
        <row r="79">
          <cell r="H79">
            <v>1160529</v>
          </cell>
        </row>
        <row r="80">
          <cell r="H80">
            <v>406000</v>
          </cell>
        </row>
        <row r="81">
          <cell r="H81">
            <v>2922739.6181292487</v>
          </cell>
        </row>
        <row r="82">
          <cell r="H82">
            <v>738000</v>
          </cell>
        </row>
        <row r="83">
          <cell r="H83">
            <v>349760.63614601147</v>
          </cell>
        </row>
        <row r="84">
          <cell r="H84">
            <v>311494.25265989843</v>
          </cell>
        </row>
        <row r="85">
          <cell r="H85">
            <v>620467.85838108498</v>
          </cell>
        </row>
        <row r="86">
          <cell r="H86">
            <v>450000</v>
          </cell>
        </row>
        <row r="88">
          <cell r="H88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12.2022"/>
      <sheetName val="PROPOSED RATES-12.2023"/>
      <sheetName val="RR Summary"/>
      <sheetName val="CF "/>
      <sheetName val="ADJ DETAIL-INPUT"/>
      <sheetName val="ADJ SUMMARY"/>
      <sheetName val="Acerno_Cache_XXXXX"/>
      <sheetName val="CF WA Elec"/>
      <sheetName val="Exh. 6 p. 1 Elec RY2 Escalatn"/>
      <sheetName val="ROO INPUT 1.00"/>
      <sheetName val="E-1.01 DFIT RB"/>
      <sheetName val="E-1.02 Def Deb-Cred"/>
      <sheetName val="E-1.03 WC"/>
      <sheetName val="E-2.01 B&amp;O"/>
      <sheetName val="E-2.02 RProp Tax"/>
      <sheetName val="E-2.03 Uncol"/>
      <sheetName val="E-2.04 Reg Exp"/>
      <sheetName val="E-2.05 I&amp;D"/>
      <sheetName val="E-2.06 FIT"/>
      <sheetName val="E-2.07Off spc"/>
      <sheetName val="E-2.08 Excise"/>
      <sheetName val="E-2.09 G&amp;L"/>
      <sheetName val="2.10 E-WN"/>
      <sheetName val="2.11 E-EAS"/>
      <sheetName val="E-2.12 E-Misc"/>
      <sheetName val="E-2.13 Incentvs"/>
      <sheetName val="DEBT CALC 2.14"/>
      <sheetName val="E-2.15 09.2021 AMA to EOP"/>
      <sheetName val="E-2.16 Elim WA PC"/>
      <sheetName val="E-2.17 Nez Prc"/>
      <sheetName val="Adj 2.18 E-CS2-Col O&amp;M"/>
      <sheetName val="E-2.19, 3.00P Auth &amp; PF PS"/>
      <sheetName val="2.20 Tax Credit"/>
      <sheetName val="3.00T E-PF TRAN"/>
      <sheetName val="3.01 E-PF REV"/>
      <sheetName val="E-3.02 PF Def Deb"/>
      <sheetName val="E 3.03,5.00 ARAM"/>
      <sheetName val="E-3.04 AMI"/>
      <sheetName val="E-5.01 AMI"/>
      <sheetName val="E-3.05 Other Amort"/>
      <sheetName val="E-3.06 CETA Lbr"/>
      <sheetName val="E 3.07, 5.02 Labor"/>
      <sheetName val="3.08 E-Exe Labor"/>
      <sheetName val="3.09 E-PEB and 5.03 E-PEB24"/>
      <sheetName val="3.10 E-LIRAP Lbr"/>
      <sheetName val="E-3.11, 5.04 PF Prop Tx"/>
      <sheetName val="E-3.12, 5.05 PF Insur"/>
      <sheetName val="3.13 E- PF IT"/>
      <sheetName val="E-3.14,5.07 Misc O&amp;M"/>
      <sheetName val="E-3.15,4.01,4.02,5.08 PF Cap"/>
      <sheetName val="E-3.16, E-5.06 PF Trans Elec"/>
      <sheetName val="E 3.17, 4.08,5.12 PFPV EIM Cap"/>
      <sheetName val="E-3.18,4.04,4.05,5.10 PFPV WF"/>
      <sheetName val="E-3.19,4.06,4.07,5.11 PFPV Col"/>
      <sheetName val="4.03, 5.09 O&amp;M offsets"/>
      <sheetName val="4.03, 5.09 Revenue offsets"/>
      <sheetName val="Recap Sum Comparison"/>
      <sheetName val="LEAD SHEETS-DO NOT EN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ToForm"/>
      <sheetName val="Decode"/>
      <sheetName val="Final Count &amp; Pricing"/>
      <sheetName val="Sheet1"/>
      <sheetName val="PivotByFeeder"/>
      <sheetName val="ByFeeder"/>
      <sheetName val="BySub"/>
      <sheetName val="EquipCost"/>
      <sheetName val="Sheet2"/>
      <sheetName val="Options"/>
      <sheetName val="Departmental"/>
    </sheetNames>
    <sheetDataSet>
      <sheetData sheetId="0"/>
      <sheetData sheetId="1">
        <row r="1">
          <cell r="B1" t="str">
            <v>Row Labels</v>
          </cell>
          <cell r="C1" t="str">
            <v>Count of MFG Type</v>
          </cell>
          <cell r="D1" t="str">
            <v>Form</v>
          </cell>
          <cell r="E1" t="str">
            <v>Comment</v>
          </cell>
        </row>
        <row r="2">
          <cell r="B2" t="str">
            <v>A1D10A</v>
          </cell>
          <cell r="C2">
            <v>1</v>
          </cell>
          <cell r="D2" t="str">
            <v>9S</v>
          </cell>
          <cell r="E2">
            <v>0</v>
          </cell>
        </row>
        <row r="3">
          <cell r="B3" t="str">
            <v>A1DA</v>
          </cell>
          <cell r="C3">
            <v>1</v>
          </cell>
          <cell r="D3" t="str">
            <v>9S</v>
          </cell>
          <cell r="E3">
            <v>0</v>
          </cell>
        </row>
        <row r="4">
          <cell r="B4" t="str">
            <v>C1S</v>
          </cell>
          <cell r="C4">
            <v>1</v>
          </cell>
          <cell r="D4" t="str">
            <v>2S</v>
          </cell>
          <cell r="E4">
            <v>0</v>
          </cell>
        </row>
        <row r="5">
          <cell r="B5" t="str">
            <v>C1SDR3</v>
          </cell>
          <cell r="C5">
            <v>21</v>
          </cell>
          <cell r="D5" t="str">
            <v>2S</v>
          </cell>
          <cell r="E5" t="str">
            <v>some of the I70 are 3S meters when have CT</v>
          </cell>
        </row>
        <row r="6">
          <cell r="B6" t="str">
            <v>C1SDR33S</v>
          </cell>
          <cell r="C6">
            <v>10</v>
          </cell>
          <cell r="D6" t="str">
            <v>3S</v>
          </cell>
          <cell r="E6">
            <v>0</v>
          </cell>
        </row>
        <row r="7">
          <cell r="B7" t="str">
            <v>C1SR HPP</v>
          </cell>
          <cell r="C7">
            <v>4</v>
          </cell>
          <cell r="D7" t="str">
            <v>2S</v>
          </cell>
          <cell r="E7">
            <v>0</v>
          </cell>
        </row>
        <row r="8">
          <cell r="B8" t="str">
            <v>C1SR12S Autorange</v>
          </cell>
          <cell r="C8">
            <v>1</v>
          </cell>
          <cell r="D8" t="str">
            <v>12S 3Phase</v>
          </cell>
          <cell r="E8">
            <v>0</v>
          </cell>
        </row>
        <row r="9">
          <cell r="B9" t="str">
            <v>CP1SDR316S</v>
          </cell>
          <cell r="C9">
            <v>10</v>
          </cell>
          <cell r="D9" t="str">
            <v>16S</v>
          </cell>
          <cell r="E9">
            <v>0</v>
          </cell>
        </row>
        <row r="10">
          <cell r="B10" t="str">
            <v>CP1SDR345S</v>
          </cell>
          <cell r="C10">
            <v>49</v>
          </cell>
          <cell r="D10" t="str">
            <v>45S</v>
          </cell>
          <cell r="E10">
            <v>0</v>
          </cell>
        </row>
        <row r="11">
          <cell r="B11" t="str">
            <v>CP1SDR39S</v>
          </cell>
          <cell r="C11">
            <v>53</v>
          </cell>
          <cell r="D11" t="str">
            <v>9S</v>
          </cell>
          <cell r="E11">
            <v>0</v>
          </cell>
        </row>
        <row r="12">
          <cell r="B12" t="str">
            <v>CP1SDR39SR</v>
          </cell>
          <cell r="C12">
            <v>2</v>
          </cell>
          <cell r="D12" t="str">
            <v>9S</v>
          </cell>
          <cell r="E12">
            <v>0</v>
          </cell>
        </row>
        <row r="13">
          <cell r="B13" t="str">
            <v>CP1SR16S</v>
          </cell>
          <cell r="C13">
            <v>31</v>
          </cell>
          <cell r="D13" t="str">
            <v>16S</v>
          </cell>
          <cell r="E13">
            <v>0</v>
          </cell>
        </row>
        <row r="14">
          <cell r="B14" t="str">
            <v>EVX4</v>
          </cell>
          <cell r="C14">
            <v>1</v>
          </cell>
          <cell r="D14" t="str">
            <v>2S</v>
          </cell>
          <cell r="E14">
            <v>0</v>
          </cell>
        </row>
        <row r="15">
          <cell r="B15" t="str">
            <v>I50S</v>
          </cell>
          <cell r="C15">
            <v>1</v>
          </cell>
          <cell r="D15" t="str">
            <v>2S</v>
          </cell>
          <cell r="E15">
            <v>0</v>
          </cell>
        </row>
        <row r="16">
          <cell r="B16" t="str">
            <v>I70S</v>
          </cell>
          <cell r="C16">
            <v>1</v>
          </cell>
          <cell r="D16" t="str">
            <v>2S</v>
          </cell>
          <cell r="E16">
            <v>0</v>
          </cell>
        </row>
        <row r="17">
          <cell r="B17" t="str">
            <v>IM50S</v>
          </cell>
          <cell r="C17">
            <v>4</v>
          </cell>
          <cell r="D17" t="str">
            <v>2S</v>
          </cell>
          <cell r="E17">
            <v>0</v>
          </cell>
        </row>
        <row r="18">
          <cell r="B18" t="str">
            <v>IM70S</v>
          </cell>
          <cell r="C18">
            <v>15</v>
          </cell>
          <cell r="D18" t="str">
            <v>2S</v>
          </cell>
          <cell r="E18">
            <v>0</v>
          </cell>
        </row>
        <row r="19">
          <cell r="B19" t="str">
            <v>KV10A</v>
          </cell>
          <cell r="C19">
            <v>2</v>
          </cell>
          <cell r="D19" t="str">
            <v>9S</v>
          </cell>
          <cell r="E19">
            <v>0</v>
          </cell>
        </row>
        <row r="20">
          <cell r="B20" t="str">
            <v>KV16S</v>
          </cell>
          <cell r="C20">
            <v>1</v>
          </cell>
          <cell r="D20" t="str">
            <v>16S</v>
          </cell>
          <cell r="E20">
            <v>0</v>
          </cell>
        </row>
        <row r="21">
          <cell r="B21" t="str">
            <v>KV2C10A</v>
          </cell>
          <cell r="C21">
            <v>10</v>
          </cell>
          <cell r="D21" t="str">
            <v>9S</v>
          </cell>
          <cell r="E21">
            <v>0</v>
          </cell>
        </row>
        <row r="22">
          <cell r="B22" t="str">
            <v>KV2C10AR</v>
          </cell>
          <cell r="C22">
            <v>1</v>
          </cell>
          <cell r="D22" t="str">
            <v>9S</v>
          </cell>
          <cell r="E22">
            <v>0</v>
          </cell>
        </row>
        <row r="23">
          <cell r="B23" t="str">
            <v>KV2C16S</v>
          </cell>
          <cell r="C23">
            <v>1</v>
          </cell>
          <cell r="D23" t="str">
            <v>16S</v>
          </cell>
          <cell r="E23">
            <v>0</v>
          </cell>
        </row>
        <row r="24">
          <cell r="B24" t="str">
            <v>KV2C3S</v>
          </cell>
          <cell r="C24">
            <v>3</v>
          </cell>
          <cell r="D24" t="str">
            <v>3S</v>
          </cell>
          <cell r="E24">
            <v>0</v>
          </cell>
        </row>
        <row r="25">
          <cell r="B25" t="str">
            <v>KV2C45S</v>
          </cell>
          <cell r="C25">
            <v>3</v>
          </cell>
          <cell r="D25" t="str">
            <v>45S</v>
          </cell>
          <cell r="E25">
            <v>0</v>
          </cell>
        </row>
        <row r="26">
          <cell r="B26" t="str">
            <v>KV2S</v>
          </cell>
          <cell r="C26">
            <v>2</v>
          </cell>
          <cell r="D26" t="str">
            <v>2S</v>
          </cell>
          <cell r="E26">
            <v>0</v>
          </cell>
        </row>
        <row r="27">
          <cell r="B27" t="str">
            <v>KV3S</v>
          </cell>
          <cell r="C27">
            <v>7</v>
          </cell>
          <cell r="D27" t="str">
            <v>3S</v>
          </cell>
          <cell r="E27">
            <v>0</v>
          </cell>
        </row>
        <row r="28">
          <cell r="B28" t="str">
            <v>KV45A</v>
          </cell>
          <cell r="C28">
            <v>2</v>
          </cell>
          <cell r="D28" t="str">
            <v>45S</v>
          </cell>
          <cell r="E28">
            <v>0</v>
          </cell>
        </row>
        <row r="29">
          <cell r="B29" t="str">
            <v>KV45S</v>
          </cell>
          <cell r="C29">
            <v>2</v>
          </cell>
          <cell r="D29" t="str">
            <v>45S</v>
          </cell>
          <cell r="E29">
            <v>0</v>
          </cell>
        </row>
        <row r="30">
          <cell r="B30" t="str">
            <v>Load Study</v>
          </cell>
          <cell r="C30">
            <v>2</v>
          </cell>
          <cell r="D30" t="str">
            <v>16S</v>
          </cell>
          <cell r="E30">
            <v>0</v>
          </cell>
        </row>
        <row r="31">
          <cell r="B31" t="str">
            <v>LSSS1S1L3SGP</v>
          </cell>
          <cell r="C31">
            <v>1</v>
          </cell>
          <cell r="D31" t="str">
            <v>16S</v>
          </cell>
          <cell r="E31">
            <v>0</v>
          </cell>
        </row>
        <row r="32">
          <cell r="B32" t="str">
            <v>LSSS3S1L45SGP</v>
          </cell>
          <cell r="C32">
            <v>1</v>
          </cell>
          <cell r="D32" t="str">
            <v>16S</v>
          </cell>
          <cell r="E32">
            <v>0</v>
          </cell>
        </row>
        <row r="33">
          <cell r="B33" t="str">
            <v>SS3S1D45S</v>
          </cell>
          <cell r="C33">
            <v>1</v>
          </cell>
          <cell r="D33" t="str">
            <v>45S</v>
          </cell>
          <cell r="E33">
            <v>0</v>
          </cell>
        </row>
        <row r="34">
          <cell r="B34" t="str">
            <v>SV4AD</v>
          </cell>
          <cell r="C34">
            <v>10</v>
          </cell>
          <cell r="D34" t="str">
            <v>9S</v>
          </cell>
          <cell r="E34">
            <v>0</v>
          </cell>
        </row>
        <row r="35">
          <cell r="B35" t="str">
            <v>SV4AR</v>
          </cell>
          <cell r="C35">
            <v>1</v>
          </cell>
          <cell r="D35" t="str">
            <v>9S</v>
          </cell>
          <cell r="E35">
            <v>0</v>
          </cell>
        </row>
        <row r="36">
          <cell r="B36" t="str">
            <v>V62S</v>
          </cell>
          <cell r="C36">
            <v>1</v>
          </cell>
          <cell r="D36" t="str">
            <v>12S 3Phase</v>
          </cell>
          <cell r="E36">
            <v>0</v>
          </cell>
        </row>
        <row r="37">
          <cell r="B37" t="str">
            <v>V63A</v>
          </cell>
          <cell r="C37">
            <v>2</v>
          </cell>
          <cell r="D37" t="str">
            <v>45S</v>
          </cell>
          <cell r="E37">
            <v>0</v>
          </cell>
        </row>
        <row r="38">
          <cell r="B38" t="str">
            <v>V63S</v>
          </cell>
          <cell r="C38">
            <v>3</v>
          </cell>
          <cell r="D38" t="str">
            <v>45S</v>
          </cell>
          <cell r="E38">
            <v>0</v>
          </cell>
        </row>
        <row r="39">
          <cell r="B39" t="str">
            <v>V64A</v>
          </cell>
          <cell r="C39">
            <v>1</v>
          </cell>
          <cell r="D39" t="str">
            <v>9S</v>
          </cell>
          <cell r="E39">
            <v>0</v>
          </cell>
        </row>
        <row r="40">
          <cell r="B40" t="str">
            <v>V65S</v>
          </cell>
          <cell r="C40">
            <v>4</v>
          </cell>
          <cell r="D40" t="str">
            <v>16S</v>
          </cell>
          <cell r="E40">
            <v>0</v>
          </cell>
        </row>
        <row r="41">
          <cell r="B41" t="str">
            <v>V66S</v>
          </cell>
          <cell r="C41">
            <v>27</v>
          </cell>
          <cell r="D41" t="str">
            <v>16S</v>
          </cell>
          <cell r="E41">
            <v>0</v>
          </cell>
        </row>
        <row r="42">
          <cell r="B42" t="str">
            <v>VM63A</v>
          </cell>
          <cell r="C42">
            <v>18</v>
          </cell>
          <cell r="D42" t="str">
            <v>45S</v>
          </cell>
          <cell r="E42">
            <v>0</v>
          </cell>
        </row>
        <row r="43">
          <cell r="B43" t="str">
            <v>VM63S</v>
          </cell>
          <cell r="C43">
            <v>18</v>
          </cell>
          <cell r="D43" t="str">
            <v>45S</v>
          </cell>
          <cell r="E43">
            <v>0</v>
          </cell>
        </row>
        <row r="44">
          <cell r="B44" t="str">
            <v>VM64A</v>
          </cell>
          <cell r="C44">
            <v>27</v>
          </cell>
          <cell r="D44" t="str">
            <v>9S</v>
          </cell>
          <cell r="E44">
            <v>0</v>
          </cell>
        </row>
        <row r="45">
          <cell r="B45" t="str">
            <v>VM64AI</v>
          </cell>
          <cell r="C45">
            <v>1</v>
          </cell>
          <cell r="D45" t="str">
            <v>9S</v>
          </cell>
          <cell r="E45">
            <v>0</v>
          </cell>
        </row>
        <row r="46">
          <cell r="B46" t="str">
            <v>VM65S</v>
          </cell>
          <cell r="C46">
            <v>2</v>
          </cell>
          <cell r="D46" t="str">
            <v>16S</v>
          </cell>
          <cell r="E46">
            <v>0</v>
          </cell>
        </row>
        <row r="47">
          <cell r="B47" t="str">
            <v>VM66S</v>
          </cell>
          <cell r="C47">
            <v>6</v>
          </cell>
          <cell r="D47" t="str">
            <v>16S</v>
          </cell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tructure 01"/>
      <sheetName val="Exec &amp; Dir  Jan 2013"/>
      <sheetName val="Exec &amp; Dir  Aug 2012"/>
      <sheetName val="Inactivated Orgs"/>
      <sheetName val="Instructions"/>
      <sheetName val="Org by Officer"/>
    </sheetNames>
    <sheetDataSet>
      <sheetData sheetId="0">
        <row r="3">
          <cell r="A3" t="str">
            <v>Org</v>
          </cell>
          <cell r="B3" t="str">
            <v>Ctr - 1</v>
          </cell>
          <cell r="C3" t="str">
            <v>Name</v>
          </cell>
          <cell r="D3" t="str">
            <v>Person Resp</v>
          </cell>
          <cell r="E3" t="str">
            <v>Previous Org(s)</v>
          </cell>
          <cell r="F3" t="str">
            <v>Budget Contact</v>
          </cell>
          <cell r="G3" t="str">
            <v>Ext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E-1"/>
      <sheetName val="Reg Fees 2.04"/>
      <sheetName val="E-RE-2"/>
      <sheetName val="G-RE-2"/>
      <sheetName val="Reg Fees"/>
      <sheetName val="Acerno_Cache_XXXXX"/>
      <sheetName val="Liability"/>
      <sheetName val="Revenue-E"/>
      <sheetName val="Revenue-G"/>
      <sheetName val="Input"/>
      <sheetName val="Macro1"/>
      <sheetName val="G-RE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Twelve Months Ended December 31, 2019</v>
          </cell>
        </row>
      </sheetData>
      <sheetData sheetId="10">
        <row r="56">
          <cell r="A56" t="str">
            <v>Recover</v>
          </cell>
        </row>
      </sheetData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Date CY Category"/>
      <sheetName val="Rosentrater"/>
      <sheetName val="Revised Final Additions"/>
      <sheetName val="2021 BC "/>
      <sheetName val="Revised Q1-3 TTP"/>
      <sheetName val="Rervised Q4 Exp TTP"/>
      <sheetName val="Categories"/>
      <sheetName val="Allocation"/>
      <sheetName val="Final Additions"/>
      <sheetName val="Current Year Category"/>
      <sheetName val="Witness Reference"/>
      <sheetName val="ER.BI.Business Case Link.11.02"/>
      <sheetName val="Past Year Category"/>
      <sheetName val="Current PRJ - PY Category"/>
      <sheetName val="TTP Hist Test Yr"/>
      <sheetName val="TTP 2021 Addit by Month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302000</v>
          </cell>
        </row>
      </sheetData>
      <sheetData sheetId="7">
        <row r="36">
          <cell r="I36" t="str">
            <v>CD.AA.Distribution</v>
          </cell>
        </row>
      </sheetData>
      <sheetData sheetId="8">
        <row r="7">
          <cell r="B7" t="str">
            <v>BI_00I02</v>
          </cell>
        </row>
      </sheetData>
      <sheetData sheetId="9"/>
      <sheetData sheetId="10"/>
      <sheetData sheetId="11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12">
        <row r="2">
          <cell r="D2" t="str">
            <v>2000</v>
          </cell>
        </row>
      </sheetData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ate Summary"/>
      <sheetName val="Macro1"/>
    </sheetNames>
    <sheetDataSet>
      <sheetData sheetId="0"/>
      <sheetData sheetId="1">
        <row r="43">
          <cell r="A4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00">
          <cell r="B100" t="str">
            <v>ACC</v>
          </cell>
          <cell r="C100" t="str">
            <v>One-Time Accrual</v>
          </cell>
          <cell r="D100" t="str">
            <v>WVD</v>
          </cell>
          <cell r="E100">
            <v>99</v>
          </cell>
        </row>
        <row r="101">
          <cell r="B101" t="str">
            <v>ACF</v>
          </cell>
          <cell r="C101" t="str">
            <v>1time Accrual - Family Lv</v>
          </cell>
          <cell r="D101" t="str">
            <v>WVD</v>
          </cell>
          <cell r="E101">
            <v>99</v>
          </cell>
        </row>
        <row r="102">
          <cell r="B102" t="str">
            <v>ACP</v>
          </cell>
          <cell r="C102" t="str">
            <v>One Time Accrual Paid Cash</v>
          </cell>
          <cell r="D102" t="str">
            <v>WVD</v>
          </cell>
          <cell r="E102">
            <v>99</v>
          </cell>
        </row>
        <row r="103">
          <cell r="B103" t="str">
            <v>BI1</v>
          </cell>
          <cell r="C103" t="str">
            <v>Bilingual Premium OT</v>
          </cell>
          <cell r="D103" t="str">
            <v>WOD</v>
          </cell>
          <cell r="E103">
            <v>99</v>
          </cell>
        </row>
        <row r="104">
          <cell r="B104" t="str">
            <v>BI2</v>
          </cell>
          <cell r="C104" t="str">
            <v>Bilingual Premium DT</v>
          </cell>
          <cell r="D104" t="str">
            <v>WOD</v>
          </cell>
          <cell r="E104">
            <v>99</v>
          </cell>
        </row>
        <row r="105">
          <cell r="B105" t="str">
            <v>BIL</v>
          </cell>
          <cell r="C105" t="str">
            <v>Bilingual Premium</v>
          </cell>
          <cell r="D105" t="str">
            <v>WRD</v>
          </cell>
          <cell r="E105">
            <v>99</v>
          </cell>
        </row>
        <row r="106">
          <cell r="B106" t="str">
            <v>CLO</v>
          </cell>
          <cell r="C106" t="str">
            <v>Call Out - Double Time</v>
          </cell>
          <cell r="D106" t="str">
            <v>WOD</v>
          </cell>
          <cell r="E106">
            <v>99</v>
          </cell>
        </row>
        <row r="107">
          <cell r="B107" t="str">
            <v>CLS</v>
          </cell>
          <cell r="C107" t="str">
            <v>Call Out - Straight Time</v>
          </cell>
          <cell r="D107" t="str">
            <v>WRD</v>
          </cell>
          <cell r="E107">
            <v>99</v>
          </cell>
        </row>
        <row r="108">
          <cell r="B108" t="str">
            <v>CSO</v>
          </cell>
          <cell r="C108" t="str">
            <v>Call Out - Sat/Sun - Dt</v>
          </cell>
          <cell r="D108" t="str">
            <v>WOD</v>
          </cell>
          <cell r="E108">
            <v>99</v>
          </cell>
        </row>
        <row r="109">
          <cell r="B109" t="str">
            <v>CSS</v>
          </cell>
          <cell r="C109" t="str">
            <v>Call Out -Sat/Sun-Strght</v>
          </cell>
          <cell r="D109" t="str">
            <v>WRD</v>
          </cell>
          <cell r="E109">
            <v>99</v>
          </cell>
        </row>
        <row r="110">
          <cell r="B110" t="str">
            <v>CVT</v>
          </cell>
          <cell r="C110" t="str">
            <v>Community Volunteer Time</v>
          </cell>
          <cell r="D110" t="str">
            <v>WRD</v>
          </cell>
          <cell r="E110">
            <v>99</v>
          </cell>
        </row>
        <row r="111">
          <cell r="B111" t="str">
            <v>DBT</v>
          </cell>
          <cell r="C111" t="str">
            <v>Overtime At Double</v>
          </cell>
          <cell r="D111" t="str">
            <v>WOD</v>
          </cell>
          <cell r="E111">
            <v>99</v>
          </cell>
        </row>
        <row r="112">
          <cell r="B112" t="str">
            <v>DC1</v>
          </cell>
          <cell r="C112" t="str">
            <v>Doubletime W-O W-Comp - 1</v>
          </cell>
          <cell r="D112" t="str">
            <v>WOD</v>
          </cell>
          <cell r="E112">
            <v>99</v>
          </cell>
        </row>
        <row r="113">
          <cell r="B113" t="str">
            <v>DC2</v>
          </cell>
          <cell r="C113" t="str">
            <v>Doubletime W-O W-Comp - 2</v>
          </cell>
          <cell r="D113" t="str">
            <v>WOD</v>
          </cell>
          <cell r="E113">
            <v>99</v>
          </cell>
        </row>
        <row r="114">
          <cell r="B114" t="str">
            <v>DC3</v>
          </cell>
          <cell r="C114" t="str">
            <v>Doubletime W-O W-Comp - 3</v>
          </cell>
          <cell r="D114" t="str">
            <v>WOD</v>
          </cell>
          <cell r="E114">
            <v>99</v>
          </cell>
        </row>
        <row r="115">
          <cell r="B115" t="str">
            <v>DC4</v>
          </cell>
          <cell r="C115" t="str">
            <v>Doubletime W-O W-Comp - 4</v>
          </cell>
          <cell r="D115" t="str">
            <v>WOD</v>
          </cell>
          <cell r="E115">
            <v>99</v>
          </cell>
        </row>
        <row r="116">
          <cell r="B116" t="str">
            <v>DC5</v>
          </cell>
          <cell r="C116" t="str">
            <v>Doubletime W-O W-Comp - 5</v>
          </cell>
          <cell r="D116" t="str">
            <v>WOD</v>
          </cell>
          <cell r="E116">
            <v>99</v>
          </cell>
        </row>
        <row r="117">
          <cell r="B117" t="str">
            <v>DIS</v>
          </cell>
          <cell r="C117" t="str">
            <v>Sick Pay</v>
          </cell>
          <cell r="D117" t="str">
            <v>WVD</v>
          </cell>
          <cell r="E117">
            <v>99</v>
          </cell>
        </row>
        <row r="118">
          <cell r="B118" t="str">
            <v>DOT</v>
          </cell>
          <cell r="C118" t="str">
            <v>Donation of Leave Time</v>
          </cell>
          <cell r="D118" t="str">
            <v>WVD</v>
          </cell>
          <cell r="E118">
            <v>99</v>
          </cell>
        </row>
        <row r="119">
          <cell r="B119" t="str">
            <v>DP1</v>
          </cell>
          <cell r="C119" t="str">
            <v>Day 7 Retire Base @ 2 -1</v>
          </cell>
          <cell r="D119" t="str">
            <v>WOD</v>
          </cell>
          <cell r="E119">
            <v>99</v>
          </cell>
        </row>
        <row r="120">
          <cell r="B120" t="str">
            <v>DP2</v>
          </cell>
          <cell r="C120" t="str">
            <v>Day 7 Retire Base @ 2 -2</v>
          </cell>
          <cell r="D120" t="str">
            <v>WOD</v>
          </cell>
          <cell r="E120">
            <v>99</v>
          </cell>
        </row>
        <row r="121">
          <cell r="B121" t="str">
            <v>DP3</v>
          </cell>
          <cell r="C121" t="str">
            <v>Day 7 Retire Base @ 2 -3</v>
          </cell>
          <cell r="D121" t="str">
            <v>WOD</v>
          </cell>
          <cell r="E121">
            <v>99</v>
          </cell>
        </row>
        <row r="122">
          <cell r="B122" t="str">
            <v>DP4</v>
          </cell>
          <cell r="C122" t="str">
            <v>Day 7 Retire Base @ 2 -4</v>
          </cell>
          <cell r="D122" t="str">
            <v>WOD</v>
          </cell>
          <cell r="E122">
            <v>99</v>
          </cell>
        </row>
        <row r="123">
          <cell r="B123" t="str">
            <v>DP5</v>
          </cell>
          <cell r="C123" t="str">
            <v>Day 7 Retire Base @ 2 -5</v>
          </cell>
          <cell r="D123" t="str">
            <v>WOD</v>
          </cell>
          <cell r="E123">
            <v>99</v>
          </cell>
        </row>
        <row r="124">
          <cell r="B124" t="str">
            <v>DP6</v>
          </cell>
          <cell r="C124" t="str">
            <v>Day 7 Retire Base @ 2 -6</v>
          </cell>
          <cell r="D124" t="str">
            <v>WOD</v>
          </cell>
          <cell r="E124">
            <v>99</v>
          </cell>
        </row>
        <row r="125">
          <cell r="B125" t="str">
            <v>DP7</v>
          </cell>
          <cell r="C125" t="str">
            <v>Day 7 Retire Base @ 2 -7</v>
          </cell>
          <cell r="D125" t="str">
            <v>WOD</v>
          </cell>
          <cell r="E125">
            <v>99</v>
          </cell>
        </row>
        <row r="126">
          <cell r="B126" t="str">
            <v>DP8</v>
          </cell>
          <cell r="C126" t="str">
            <v>Day 7 Retire Base @ 2 -8</v>
          </cell>
          <cell r="D126" t="str">
            <v>WOD</v>
          </cell>
          <cell r="E126">
            <v>99</v>
          </cell>
        </row>
        <row r="127">
          <cell r="B127" t="str">
            <v>DT1</v>
          </cell>
          <cell r="C127" t="str">
            <v>Overtime At Double</v>
          </cell>
          <cell r="D127" t="str">
            <v>WOD</v>
          </cell>
          <cell r="E127">
            <v>99</v>
          </cell>
        </row>
        <row r="128">
          <cell r="B128" t="str">
            <v>DT2</v>
          </cell>
          <cell r="C128" t="str">
            <v>Overtime At Double - 2</v>
          </cell>
          <cell r="D128" t="str">
            <v>WOD</v>
          </cell>
          <cell r="E128">
            <v>99</v>
          </cell>
        </row>
        <row r="129">
          <cell r="B129" t="str">
            <v>DT3</v>
          </cell>
          <cell r="C129" t="str">
            <v>Overtime At Double - 3</v>
          </cell>
          <cell r="D129" t="str">
            <v>WOD</v>
          </cell>
          <cell r="E129">
            <v>99</v>
          </cell>
        </row>
        <row r="130">
          <cell r="B130" t="str">
            <v>DT4</v>
          </cell>
          <cell r="C130" t="str">
            <v>Overtime At Double - 4</v>
          </cell>
          <cell r="D130" t="str">
            <v>WOD</v>
          </cell>
          <cell r="E130">
            <v>99</v>
          </cell>
        </row>
        <row r="131">
          <cell r="B131" t="str">
            <v>DT5</v>
          </cell>
          <cell r="C131" t="str">
            <v>Overtime At Double - 5</v>
          </cell>
          <cell r="D131" t="str">
            <v>WOD</v>
          </cell>
          <cell r="E131">
            <v>99</v>
          </cell>
        </row>
        <row r="132">
          <cell r="B132" t="str">
            <v>DT6</v>
          </cell>
          <cell r="C132" t="str">
            <v>Overtime At Double - 6</v>
          </cell>
          <cell r="D132" t="str">
            <v>WOD</v>
          </cell>
          <cell r="E132">
            <v>99</v>
          </cell>
        </row>
        <row r="133">
          <cell r="B133" t="str">
            <v>DT7</v>
          </cell>
          <cell r="C133" t="str">
            <v>Overtime At Double - 7</v>
          </cell>
          <cell r="D133" t="str">
            <v>WOD</v>
          </cell>
          <cell r="E133">
            <v>99</v>
          </cell>
        </row>
        <row r="134">
          <cell r="B134" t="str">
            <v>DT8</v>
          </cell>
          <cell r="C134" t="str">
            <v>Overtime At Double - 8</v>
          </cell>
          <cell r="D134" t="str">
            <v>WOD</v>
          </cell>
          <cell r="E134">
            <v>99</v>
          </cell>
        </row>
        <row r="135">
          <cell r="B135" t="str">
            <v>DTP</v>
          </cell>
          <cell r="C135" t="str">
            <v>Doubletime</v>
          </cell>
          <cell r="D135" t="str">
            <v>WOD</v>
          </cell>
          <cell r="E135">
            <v>99</v>
          </cell>
        </row>
        <row r="136">
          <cell r="B136" t="str">
            <v>FLH</v>
          </cell>
          <cell r="C136" t="str">
            <v>Floating Holiday</v>
          </cell>
          <cell r="D136" t="str">
            <v>WVD</v>
          </cell>
          <cell r="E136">
            <v>99</v>
          </cell>
        </row>
        <row r="137">
          <cell r="B137" t="str">
            <v>FNL</v>
          </cell>
          <cell r="C137" t="str">
            <v>Funeral Leave</v>
          </cell>
          <cell r="D137" t="str">
            <v>WVD</v>
          </cell>
          <cell r="E137">
            <v>99</v>
          </cell>
        </row>
        <row r="138">
          <cell r="B138" t="str">
            <v>GIL</v>
          </cell>
          <cell r="C138" t="str">
            <v>Gill Ranch Storage</v>
          </cell>
          <cell r="D138" t="str">
            <v>WRD</v>
          </cell>
          <cell r="E138">
            <v>99</v>
          </cell>
        </row>
        <row r="139">
          <cell r="B139" t="str">
            <v>HLA</v>
          </cell>
          <cell r="C139" t="str">
            <v>Holiday Allowance</v>
          </cell>
          <cell r="D139" t="str">
            <v>WVD</v>
          </cell>
          <cell r="E139">
            <v>99</v>
          </cell>
        </row>
        <row r="140">
          <cell r="B140" t="str">
            <v>HM1</v>
          </cell>
          <cell r="C140" t="str">
            <v>Hazard Materials Overtime</v>
          </cell>
          <cell r="D140" t="str">
            <v>WOD</v>
          </cell>
          <cell r="E140">
            <v>99</v>
          </cell>
        </row>
        <row r="141">
          <cell r="B141" t="str">
            <v>HM2</v>
          </cell>
          <cell r="C141" t="str">
            <v>Hazard Materials Doubletime</v>
          </cell>
          <cell r="D141" t="str">
            <v>WOD</v>
          </cell>
          <cell r="E141">
            <v>99</v>
          </cell>
        </row>
        <row r="142">
          <cell r="B142" t="str">
            <v>HM8</v>
          </cell>
          <cell r="C142" t="str">
            <v>6th Day Hzd Mat @ 1.5</v>
          </cell>
          <cell r="D142" t="str">
            <v>WOD</v>
          </cell>
          <cell r="E142">
            <v>99</v>
          </cell>
        </row>
        <row r="143">
          <cell r="B143" t="str">
            <v>HM9</v>
          </cell>
          <cell r="C143" t="str">
            <v>7th Day Hzd Mat @2</v>
          </cell>
          <cell r="D143" t="str">
            <v>WOD</v>
          </cell>
          <cell r="E143">
            <v>99</v>
          </cell>
        </row>
        <row r="144">
          <cell r="B144" t="str">
            <v>HOL</v>
          </cell>
          <cell r="C144" t="str">
            <v>Holiday Pay</v>
          </cell>
          <cell r="D144" t="str">
            <v>WVD</v>
          </cell>
          <cell r="E144">
            <v>99</v>
          </cell>
        </row>
        <row r="145">
          <cell r="B145" t="str">
            <v>HPD</v>
          </cell>
          <cell r="C145" t="str">
            <v>High Pay Doubletime</v>
          </cell>
          <cell r="D145" t="str">
            <v>WOD</v>
          </cell>
          <cell r="E145">
            <v>99</v>
          </cell>
        </row>
        <row r="146">
          <cell r="B146" t="str">
            <v>HPO</v>
          </cell>
          <cell r="C146" t="str">
            <v>High Pay Overtime</v>
          </cell>
          <cell r="D146" t="str">
            <v>WOD</v>
          </cell>
          <cell r="E146">
            <v>99</v>
          </cell>
        </row>
        <row r="147">
          <cell r="B147" t="str">
            <v>HPY</v>
          </cell>
          <cell r="C147" t="str">
            <v>High Pay Work</v>
          </cell>
          <cell r="D147" t="str">
            <v>WRD</v>
          </cell>
          <cell r="E147">
            <v>99</v>
          </cell>
        </row>
        <row r="148">
          <cell r="B148" t="str">
            <v>HZ2</v>
          </cell>
          <cell r="C148" t="str">
            <v>Haz Pay Doubletime</v>
          </cell>
          <cell r="D148" t="str">
            <v>WOD</v>
          </cell>
          <cell r="E148">
            <v>99</v>
          </cell>
        </row>
        <row r="149">
          <cell r="B149" t="str">
            <v>HZ8</v>
          </cell>
          <cell r="C149" t="str">
            <v>6th Day Hazard @1.5</v>
          </cell>
          <cell r="D149" t="str">
            <v>WOD</v>
          </cell>
          <cell r="E149">
            <v>99</v>
          </cell>
        </row>
        <row r="150">
          <cell r="B150" t="str">
            <v>HZ9</v>
          </cell>
          <cell r="C150" t="str">
            <v>7th Day Hazard @2</v>
          </cell>
          <cell r="D150" t="str">
            <v>WOD</v>
          </cell>
          <cell r="E150">
            <v>99</v>
          </cell>
        </row>
        <row r="151">
          <cell r="B151" t="str">
            <v>HZD</v>
          </cell>
          <cell r="C151" t="str">
            <v>Hazardous Coord - Strght</v>
          </cell>
          <cell r="D151" t="str">
            <v>WRD</v>
          </cell>
          <cell r="E151">
            <v>99</v>
          </cell>
        </row>
        <row r="152">
          <cell r="B152" t="str">
            <v>HZM</v>
          </cell>
          <cell r="C152" t="str">
            <v>Hazard Materials Differential</v>
          </cell>
          <cell r="D152" t="str">
            <v>WRD</v>
          </cell>
          <cell r="E152">
            <v>99</v>
          </cell>
        </row>
        <row r="153">
          <cell r="B153" t="str">
            <v>HZO</v>
          </cell>
          <cell r="C153" t="str">
            <v>Hazard Coord Overtime</v>
          </cell>
          <cell r="D153" t="str">
            <v>WOD</v>
          </cell>
          <cell r="E153">
            <v>99</v>
          </cell>
        </row>
        <row r="154">
          <cell r="B154" t="str">
            <v>IDD</v>
          </cell>
          <cell r="C154" t="str">
            <v>Ind Dis Differential</v>
          </cell>
          <cell r="D154" t="str">
            <v>WVD</v>
          </cell>
          <cell r="E154">
            <v>99</v>
          </cell>
        </row>
        <row r="155">
          <cell r="B155" t="str">
            <v>IDS</v>
          </cell>
          <cell r="C155" t="str">
            <v>Industrial Disability</v>
          </cell>
          <cell r="D155" t="str">
            <v>WVD</v>
          </cell>
          <cell r="E155">
            <v>99</v>
          </cell>
        </row>
        <row r="156">
          <cell r="B156" t="str">
            <v>JRD</v>
          </cell>
          <cell r="C156" t="str">
            <v>Jury Duty Differential</v>
          </cell>
          <cell r="D156" t="str">
            <v>WVD</v>
          </cell>
          <cell r="E156">
            <v>99</v>
          </cell>
        </row>
        <row r="157">
          <cell r="B157" t="str">
            <v>JUR</v>
          </cell>
          <cell r="C157" t="str">
            <v>Jury Duty</v>
          </cell>
          <cell r="D157" t="str">
            <v>WVD</v>
          </cell>
          <cell r="E157">
            <v>99</v>
          </cell>
        </row>
        <row r="158">
          <cell r="B158" t="str">
            <v>LDO</v>
          </cell>
          <cell r="C158" t="str">
            <v>Light Duty Diff - Overtime</v>
          </cell>
          <cell r="D158" t="str">
            <v>WOD</v>
          </cell>
          <cell r="E158">
            <v>99</v>
          </cell>
        </row>
        <row r="159">
          <cell r="B159" t="str">
            <v>LDR</v>
          </cell>
          <cell r="C159" t="str">
            <v>Light Duty Diff - Regular</v>
          </cell>
          <cell r="D159" t="str">
            <v>WRD</v>
          </cell>
          <cell r="E159">
            <v>99</v>
          </cell>
        </row>
        <row r="160">
          <cell r="B160" t="str">
            <v>LPD</v>
          </cell>
          <cell r="C160" t="str">
            <v>Lead Pay Doubletime</v>
          </cell>
          <cell r="D160" t="str">
            <v>WOD</v>
          </cell>
          <cell r="E160">
            <v>99</v>
          </cell>
        </row>
        <row r="161">
          <cell r="B161" t="str">
            <v>LPO</v>
          </cell>
          <cell r="C161" t="str">
            <v>Lead Pay Overtime</v>
          </cell>
          <cell r="D161" t="str">
            <v>WOD</v>
          </cell>
          <cell r="E161">
            <v>99</v>
          </cell>
        </row>
        <row r="162">
          <cell r="B162" t="str">
            <v>LPR</v>
          </cell>
          <cell r="C162" t="str">
            <v>Lead Pay</v>
          </cell>
          <cell r="D162" t="str">
            <v>WRD</v>
          </cell>
          <cell r="E162">
            <v>99</v>
          </cell>
        </row>
        <row r="163">
          <cell r="B163" t="str">
            <v>MLV</v>
          </cell>
          <cell r="C163" t="str">
            <v>Military Leave Differentl</v>
          </cell>
          <cell r="D163" t="str">
            <v>WVD</v>
          </cell>
          <cell r="E163">
            <v>99</v>
          </cell>
        </row>
        <row r="164">
          <cell r="B164" t="str">
            <v>OC1</v>
          </cell>
          <cell r="C164" t="str">
            <v>Overtime W-O W-Comp - 1</v>
          </cell>
          <cell r="D164" t="str">
            <v>WOD</v>
          </cell>
          <cell r="E164">
            <v>99</v>
          </cell>
        </row>
        <row r="165">
          <cell r="B165" t="str">
            <v>OC2</v>
          </cell>
          <cell r="C165" t="str">
            <v>Overtime W-O W-Comp - 2</v>
          </cell>
          <cell r="D165" t="str">
            <v>WOD</v>
          </cell>
          <cell r="E165">
            <v>99</v>
          </cell>
        </row>
        <row r="166">
          <cell r="B166" t="str">
            <v>OC3</v>
          </cell>
          <cell r="C166" t="str">
            <v>Overtime W-O W-Comp - 3</v>
          </cell>
          <cell r="D166" t="str">
            <v>WOD</v>
          </cell>
          <cell r="E166">
            <v>99</v>
          </cell>
        </row>
        <row r="167">
          <cell r="B167" t="str">
            <v>OC4</v>
          </cell>
          <cell r="C167" t="str">
            <v>Overtime W-O W-Comp - 4</v>
          </cell>
          <cell r="D167" t="str">
            <v>WOD</v>
          </cell>
          <cell r="E167">
            <v>99</v>
          </cell>
        </row>
        <row r="168">
          <cell r="B168" t="str">
            <v>OC5</v>
          </cell>
          <cell r="C168" t="str">
            <v>Overtime W-O W-Comp - 5</v>
          </cell>
          <cell r="D168" t="str">
            <v>WOD</v>
          </cell>
          <cell r="E168">
            <v>99</v>
          </cell>
        </row>
        <row r="169">
          <cell r="B169" t="str">
            <v>OP1</v>
          </cell>
          <cell r="C169" t="str">
            <v>Day 6 Retire Base @1.5 -1</v>
          </cell>
          <cell r="D169" t="str">
            <v>WOD</v>
          </cell>
          <cell r="E169">
            <v>99</v>
          </cell>
        </row>
        <row r="170">
          <cell r="B170" t="str">
            <v>OP2</v>
          </cell>
          <cell r="C170" t="str">
            <v>Day 6 Retire Base @1.5 -2</v>
          </cell>
          <cell r="D170" t="str">
            <v>WOD</v>
          </cell>
          <cell r="E170">
            <v>99</v>
          </cell>
        </row>
        <row r="171">
          <cell r="B171" t="str">
            <v>OP3</v>
          </cell>
          <cell r="C171" t="str">
            <v>Day 6 Retire Base @1.5 -3</v>
          </cell>
          <cell r="D171" t="str">
            <v>WOD</v>
          </cell>
          <cell r="E171">
            <v>99</v>
          </cell>
        </row>
        <row r="172">
          <cell r="B172" t="str">
            <v>OP4</v>
          </cell>
          <cell r="C172" t="str">
            <v>Day 6 Retire Base @1.5 -4</v>
          </cell>
          <cell r="D172" t="str">
            <v>WOD</v>
          </cell>
          <cell r="E172">
            <v>99</v>
          </cell>
        </row>
        <row r="173">
          <cell r="B173" t="str">
            <v>OP5</v>
          </cell>
          <cell r="C173" t="str">
            <v>Day 6 Retire Base @1.5 -5</v>
          </cell>
          <cell r="D173" t="str">
            <v>WOD</v>
          </cell>
          <cell r="E173">
            <v>99</v>
          </cell>
        </row>
        <row r="174">
          <cell r="B174" t="str">
            <v>OP6</v>
          </cell>
          <cell r="C174" t="str">
            <v>Day 6 Retire Base @1.5 -6</v>
          </cell>
          <cell r="D174" t="str">
            <v>WOD</v>
          </cell>
          <cell r="E174">
            <v>99</v>
          </cell>
        </row>
        <row r="175">
          <cell r="B175" t="str">
            <v>OP7</v>
          </cell>
          <cell r="C175" t="str">
            <v>Day 6 Retire Base @1.5 -7</v>
          </cell>
          <cell r="D175" t="str">
            <v>WOD</v>
          </cell>
          <cell r="E175">
            <v>99</v>
          </cell>
        </row>
        <row r="176">
          <cell r="B176" t="str">
            <v>OP8</v>
          </cell>
          <cell r="C176" t="str">
            <v>Day 6 Retire Base @1.5 -8</v>
          </cell>
          <cell r="D176" t="str">
            <v>WOD</v>
          </cell>
          <cell r="E176">
            <v>99</v>
          </cell>
        </row>
        <row r="177">
          <cell r="B177" t="str">
            <v>OT2</v>
          </cell>
          <cell r="C177" t="str">
            <v>Overtime At Double</v>
          </cell>
          <cell r="D177" t="str">
            <v>WOD</v>
          </cell>
          <cell r="E177">
            <v>99</v>
          </cell>
        </row>
        <row r="178">
          <cell r="B178" t="str">
            <v>OTC</v>
          </cell>
          <cell r="C178" t="str">
            <v>Overtime half pay commission</v>
          </cell>
          <cell r="D178" t="str">
            <v>WOD</v>
          </cell>
          <cell r="E178">
            <v>99</v>
          </cell>
        </row>
        <row r="179">
          <cell r="B179" t="str">
            <v>OTP</v>
          </cell>
          <cell r="C179" t="str">
            <v>Overtime At 1.5</v>
          </cell>
          <cell r="D179" t="str">
            <v>WOD</v>
          </cell>
          <cell r="E179">
            <v>99</v>
          </cell>
        </row>
        <row r="180">
          <cell r="B180" t="str">
            <v>OV1</v>
          </cell>
          <cell r="C180" t="str">
            <v>Overtime At 1.5</v>
          </cell>
          <cell r="D180" t="str">
            <v>WOD</v>
          </cell>
          <cell r="E180">
            <v>99</v>
          </cell>
        </row>
        <row r="181">
          <cell r="B181" t="str">
            <v>OV2</v>
          </cell>
          <cell r="C181" t="str">
            <v>Overtime At 1.5 - 2</v>
          </cell>
          <cell r="D181" t="str">
            <v>WOD</v>
          </cell>
          <cell r="E181">
            <v>99</v>
          </cell>
        </row>
        <row r="182">
          <cell r="B182" t="str">
            <v>OV3</v>
          </cell>
          <cell r="C182" t="str">
            <v>Overtime At 1.5 - 3</v>
          </cell>
          <cell r="D182" t="str">
            <v>WOD</v>
          </cell>
          <cell r="E182">
            <v>99</v>
          </cell>
        </row>
        <row r="183">
          <cell r="B183" t="str">
            <v>OV4</v>
          </cell>
          <cell r="C183" t="str">
            <v>Overtime At 1.5 - 4</v>
          </cell>
          <cell r="D183" t="str">
            <v>WOD</v>
          </cell>
          <cell r="E183">
            <v>99</v>
          </cell>
        </row>
        <row r="184">
          <cell r="B184" t="str">
            <v>OV5</v>
          </cell>
          <cell r="C184" t="str">
            <v>Overtime At 1.5 - 5</v>
          </cell>
          <cell r="D184" t="str">
            <v>WOD</v>
          </cell>
          <cell r="E184">
            <v>99</v>
          </cell>
        </row>
        <row r="185">
          <cell r="B185" t="str">
            <v>OV6</v>
          </cell>
          <cell r="C185" t="str">
            <v>Overtime At 1.5 - 6</v>
          </cell>
          <cell r="D185" t="str">
            <v>WOD</v>
          </cell>
          <cell r="E185">
            <v>99</v>
          </cell>
        </row>
        <row r="186">
          <cell r="B186" t="str">
            <v>OV7</v>
          </cell>
          <cell r="C186" t="str">
            <v>Overtime At 1.5 - 7</v>
          </cell>
          <cell r="D186" t="str">
            <v>WOD</v>
          </cell>
          <cell r="E186">
            <v>99</v>
          </cell>
        </row>
        <row r="187">
          <cell r="B187" t="str">
            <v>OV8</v>
          </cell>
          <cell r="C187" t="str">
            <v>Overtime At 1.5 - 8</v>
          </cell>
          <cell r="D187" t="str">
            <v>WOD</v>
          </cell>
          <cell r="E187">
            <v>99</v>
          </cell>
        </row>
        <row r="188">
          <cell r="B188" t="str">
            <v>OVT</v>
          </cell>
          <cell r="C188" t="str">
            <v>Overtime at 1.5</v>
          </cell>
          <cell r="D188" t="str">
            <v>WOD</v>
          </cell>
          <cell r="E188">
            <v>99</v>
          </cell>
        </row>
        <row r="189">
          <cell r="B189" t="str">
            <v>PAL</v>
          </cell>
          <cell r="C189" t="str">
            <v>Palomar</v>
          </cell>
          <cell r="D189" t="str">
            <v>WRD</v>
          </cell>
          <cell r="E189">
            <v>99</v>
          </cell>
        </row>
        <row r="190">
          <cell r="B190" t="str">
            <v>PD1</v>
          </cell>
          <cell r="C190" t="str">
            <v>Saturday Premium</v>
          </cell>
          <cell r="D190" t="str">
            <v>WOD</v>
          </cell>
          <cell r="E190">
            <v>99</v>
          </cell>
        </row>
        <row r="191">
          <cell r="B191" t="str">
            <v>PD2</v>
          </cell>
          <cell r="C191" t="str">
            <v>Sunday Premium Pay</v>
          </cell>
          <cell r="D191" t="str">
            <v>WOD</v>
          </cell>
          <cell r="E191">
            <v>99</v>
          </cell>
        </row>
        <row r="192">
          <cell r="B192" t="str">
            <v>PER</v>
          </cell>
          <cell r="C192" t="str">
            <v>Personal Holiday</v>
          </cell>
          <cell r="D192" t="str">
            <v>WVD</v>
          </cell>
          <cell r="E192">
            <v>99</v>
          </cell>
        </row>
        <row r="193">
          <cell r="B193" t="str">
            <v>PLD</v>
          </cell>
          <cell r="C193" t="str">
            <v>Parental Leave - Sick -Bu</v>
          </cell>
          <cell r="D193" t="str">
            <v>WVD</v>
          </cell>
          <cell r="E193">
            <v>99</v>
          </cell>
        </row>
        <row r="194">
          <cell r="B194" t="str">
            <v>PLS</v>
          </cell>
          <cell r="C194" t="str">
            <v>Parental Leave - Sick-Nbu</v>
          </cell>
          <cell r="D194" t="str">
            <v>WVD</v>
          </cell>
          <cell r="E194">
            <v>99</v>
          </cell>
        </row>
        <row r="195">
          <cell r="B195" t="str">
            <v>PO1</v>
          </cell>
          <cell r="C195" t="str">
            <v>Saturday Premium</v>
          </cell>
          <cell r="D195" t="str">
            <v>WOD</v>
          </cell>
          <cell r="E195">
            <v>99</v>
          </cell>
        </row>
        <row r="196">
          <cell r="B196" t="str">
            <v>PO2</v>
          </cell>
          <cell r="C196" t="str">
            <v>Sunday</v>
          </cell>
          <cell r="D196" t="str">
            <v>WOD</v>
          </cell>
          <cell r="E196">
            <v>99</v>
          </cell>
        </row>
        <row r="197">
          <cell r="B197" t="str">
            <v>PR1</v>
          </cell>
          <cell r="C197" t="str">
            <v>Saturday - Regular</v>
          </cell>
          <cell r="D197" t="str">
            <v>WRD</v>
          </cell>
          <cell r="E197">
            <v>99</v>
          </cell>
        </row>
        <row r="198">
          <cell r="B198" t="str">
            <v>PR2</v>
          </cell>
          <cell r="C198" t="str">
            <v>Sunday - Regular</v>
          </cell>
          <cell r="D198" t="str">
            <v>WRD</v>
          </cell>
          <cell r="E198">
            <v>99</v>
          </cell>
        </row>
        <row r="199">
          <cell r="B199" t="str">
            <v>PTB</v>
          </cell>
          <cell r="C199" t="str">
            <v>Accrued PTO</v>
          </cell>
          <cell r="D199" t="str">
            <v>WVD</v>
          </cell>
          <cell r="E199">
            <v>99</v>
          </cell>
        </row>
        <row r="200">
          <cell r="B200" t="str">
            <v>PTF</v>
          </cell>
          <cell r="C200" t="str">
            <v>Personal Time - Family Lv</v>
          </cell>
          <cell r="D200" t="str">
            <v>WVD</v>
          </cell>
          <cell r="E200">
            <v>99</v>
          </cell>
        </row>
        <row r="201">
          <cell r="B201" t="str">
            <v>PTO</v>
          </cell>
          <cell r="C201" t="str">
            <v>Personal Time Off</v>
          </cell>
          <cell r="D201" t="str">
            <v>WVD</v>
          </cell>
          <cell r="E201">
            <v>99</v>
          </cell>
        </row>
        <row r="202">
          <cell r="B202" t="str">
            <v>PTP</v>
          </cell>
          <cell r="C202" t="str">
            <v>Personal Time - Paid</v>
          </cell>
          <cell r="D202" t="str">
            <v>WVD</v>
          </cell>
          <cell r="E202">
            <v>99</v>
          </cell>
        </row>
        <row r="203">
          <cell r="B203" t="str">
            <v>REG</v>
          </cell>
          <cell r="C203" t="str">
            <v>Regular Pay</v>
          </cell>
          <cell r="D203" t="str">
            <v>WRD</v>
          </cell>
          <cell r="E203">
            <v>99</v>
          </cell>
        </row>
        <row r="204">
          <cell r="B204" t="str">
            <v>RET</v>
          </cell>
          <cell r="C204" t="str">
            <v>Retroactive Pay Adjust</v>
          </cell>
          <cell r="D204" t="str">
            <v>WRD</v>
          </cell>
          <cell r="E204">
            <v>99</v>
          </cell>
        </row>
        <row r="205">
          <cell r="B205" t="str">
            <v>RG1</v>
          </cell>
          <cell r="C205" t="str">
            <v>Regular Pay</v>
          </cell>
          <cell r="D205" t="str">
            <v>WRD</v>
          </cell>
          <cell r="E205">
            <v>99</v>
          </cell>
        </row>
        <row r="206">
          <cell r="B206" t="str">
            <v>RG2</v>
          </cell>
          <cell r="C206" t="str">
            <v>Regular Pay - 2</v>
          </cell>
          <cell r="D206" t="str">
            <v>WRD</v>
          </cell>
          <cell r="E206">
            <v>99</v>
          </cell>
        </row>
        <row r="207">
          <cell r="B207" t="str">
            <v>RG3</v>
          </cell>
          <cell r="C207" t="str">
            <v>Regular Pay - 3</v>
          </cell>
          <cell r="D207" t="str">
            <v>WRD</v>
          </cell>
          <cell r="E207">
            <v>99</v>
          </cell>
        </row>
        <row r="208">
          <cell r="B208" t="str">
            <v>RG4</v>
          </cell>
          <cell r="C208" t="str">
            <v>Regular Pay - 4</v>
          </cell>
          <cell r="D208" t="str">
            <v>WRD</v>
          </cell>
          <cell r="E208">
            <v>99</v>
          </cell>
        </row>
        <row r="209">
          <cell r="B209" t="str">
            <v>RG5</v>
          </cell>
          <cell r="C209" t="str">
            <v>Regular Pay - 5</v>
          </cell>
          <cell r="D209" t="str">
            <v>WRD</v>
          </cell>
          <cell r="E209">
            <v>99</v>
          </cell>
        </row>
        <row r="210">
          <cell r="B210" t="str">
            <v>RG6</v>
          </cell>
          <cell r="C210" t="str">
            <v>Regular Pay - 6</v>
          </cell>
          <cell r="D210" t="str">
            <v>WRD</v>
          </cell>
          <cell r="E210">
            <v>99</v>
          </cell>
        </row>
        <row r="211">
          <cell r="B211" t="str">
            <v>RG7</v>
          </cell>
          <cell r="C211" t="str">
            <v>Regular Pay - 7</v>
          </cell>
          <cell r="D211" t="str">
            <v>WRD</v>
          </cell>
          <cell r="E211">
            <v>99</v>
          </cell>
        </row>
        <row r="212">
          <cell r="B212" t="str">
            <v>RG8</v>
          </cell>
          <cell r="C212" t="str">
            <v>Regular Pay - 8</v>
          </cell>
          <cell r="D212" t="str">
            <v>WRD</v>
          </cell>
          <cell r="E212">
            <v>99</v>
          </cell>
        </row>
        <row r="213">
          <cell r="B213" t="str">
            <v>RGA</v>
          </cell>
          <cell r="C213" t="str">
            <v>Regular Pay A</v>
          </cell>
          <cell r="D213" t="str">
            <v>WRD</v>
          </cell>
          <cell r="E213">
            <v>99</v>
          </cell>
        </row>
        <row r="214">
          <cell r="B214" t="str">
            <v>RGB</v>
          </cell>
          <cell r="C214" t="str">
            <v>Regular Pay B</v>
          </cell>
          <cell r="D214" t="str">
            <v>WRD</v>
          </cell>
          <cell r="E214">
            <v>99</v>
          </cell>
        </row>
        <row r="215">
          <cell r="B215" t="str">
            <v>RGC</v>
          </cell>
          <cell r="C215" t="str">
            <v>Regular Pay C</v>
          </cell>
          <cell r="D215" t="str">
            <v>WRD</v>
          </cell>
          <cell r="E215">
            <v>99</v>
          </cell>
        </row>
        <row r="216">
          <cell r="B216" t="str">
            <v>RGT</v>
          </cell>
          <cell r="C216" t="str">
            <v>Regular Pay - Transfer</v>
          </cell>
          <cell r="D216" t="str">
            <v>WRD</v>
          </cell>
          <cell r="E216">
            <v>99</v>
          </cell>
        </row>
        <row r="217">
          <cell r="B217" t="str">
            <v>RT2</v>
          </cell>
          <cell r="C217" t="str">
            <v>Retroactive Pay Adjust 2</v>
          </cell>
          <cell r="D217" t="str">
            <v>WRD</v>
          </cell>
          <cell r="E217">
            <v>99</v>
          </cell>
        </row>
        <row r="218">
          <cell r="B218" t="str">
            <v>SCK</v>
          </cell>
          <cell r="C218" t="str">
            <v>Sick Pay</v>
          </cell>
          <cell r="D218" t="str">
            <v>WVD</v>
          </cell>
          <cell r="E218">
            <v>99</v>
          </cell>
        </row>
        <row r="219">
          <cell r="B219" t="str">
            <v>SH1</v>
          </cell>
          <cell r="C219" t="str">
            <v>Swingshift Differential</v>
          </cell>
          <cell r="D219" t="str">
            <v>WRD</v>
          </cell>
          <cell r="E219">
            <v>99</v>
          </cell>
        </row>
        <row r="220">
          <cell r="B220" t="str">
            <v>SH2</v>
          </cell>
          <cell r="C220" t="str">
            <v>Graveyard Shift Differentl</v>
          </cell>
          <cell r="D220" t="str">
            <v>WRD</v>
          </cell>
          <cell r="E220">
            <v>99</v>
          </cell>
        </row>
        <row r="221">
          <cell r="B221" t="str">
            <v>SH3</v>
          </cell>
          <cell r="C221" t="str">
            <v>Swing Differential OT</v>
          </cell>
          <cell r="D221" t="str">
            <v>WOD</v>
          </cell>
          <cell r="E221">
            <v>99</v>
          </cell>
        </row>
        <row r="222">
          <cell r="B222" t="str">
            <v>SH4</v>
          </cell>
          <cell r="C222" t="str">
            <v>Grave Differential OT</v>
          </cell>
          <cell r="D222" t="str">
            <v>WOD</v>
          </cell>
          <cell r="E222">
            <v>99</v>
          </cell>
        </row>
        <row r="223">
          <cell r="B223" t="str">
            <v>SH5</v>
          </cell>
          <cell r="C223" t="str">
            <v>Swing Differential DT</v>
          </cell>
          <cell r="D223" t="str">
            <v>WOD</v>
          </cell>
          <cell r="E223">
            <v>99</v>
          </cell>
        </row>
        <row r="224">
          <cell r="B224" t="str">
            <v>SH6</v>
          </cell>
          <cell r="C224" t="str">
            <v>Grave Differential DT</v>
          </cell>
          <cell r="D224" t="str">
            <v>WOD</v>
          </cell>
          <cell r="E224">
            <v>99</v>
          </cell>
        </row>
        <row r="225">
          <cell r="B225" t="str">
            <v>SH8</v>
          </cell>
          <cell r="C225" t="str">
            <v>6th Day Swing Diff @1.5</v>
          </cell>
          <cell r="D225" t="str">
            <v>WOD</v>
          </cell>
          <cell r="E225">
            <v>99</v>
          </cell>
        </row>
        <row r="226">
          <cell r="B226" t="str">
            <v>SH9</v>
          </cell>
          <cell r="C226" t="str">
            <v>6th Day Grave Diff @1.5</v>
          </cell>
          <cell r="D226" t="str">
            <v>WOD</v>
          </cell>
          <cell r="E226">
            <v>99</v>
          </cell>
        </row>
        <row r="227">
          <cell r="B227" t="str">
            <v>SHA</v>
          </cell>
          <cell r="C227" t="str">
            <v>7th Day Swing Diff @2</v>
          </cell>
          <cell r="D227" t="str">
            <v>WOD</v>
          </cell>
          <cell r="E227">
            <v>99</v>
          </cell>
        </row>
        <row r="228">
          <cell r="B228" t="str">
            <v>SHB</v>
          </cell>
          <cell r="C228" t="str">
            <v>7th Day Grave Diff @2</v>
          </cell>
          <cell r="D228" t="str">
            <v>WOD</v>
          </cell>
          <cell r="E228">
            <v>99</v>
          </cell>
        </row>
        <row r="229">
          <cell r="B229" t="str">
            <v>SK2</v>
          </cell>
          <cell r="C229" t="str">
            <v>Sick Pay - Half Pay</v>
          </cell>
          <cell r="D229" t="str">
            <v>WVD</v>
          </cell>
          <cell r="E229">
            <v>99</v>
          </cell>
        </row>
        <row r="230">
          <cell r="B230" t="str">
            <v>STB</v>
          </cell>
          <cell r="C230" t="str">
            <v>Stand By</v>
          </cell>
          <cell r="D230" t="str">
            <v>WRD</v>
          </cell>
          <cell r="E230">
            <v>99</v>
          </cell>
        </row>
        <row r="231">
          <cell r="B231" t="str">
            <v>STD</v>
          </cell>
          <cell r="C231" t="str">
            <v>Short Term Disability</v>
          </cell>
          <cell r="D231" t="str">
            <v>WVD</v>
          </cell>
          <cell r="E231">
            <v>99</v>
          </cell>
        </row>
        <row r="232">
          <cell r="B232" t="str">
            <v>VAC</v>
          </cell>
          <cell r="C232" t="str">
            <v>Vacation Pay</v>
          </cell>
          <cell r="D232" t="str">
            <v>WVD</v>
          </cell>
          <cell r="E232">
            <v>99</v>
          </cell>
        </row>
        <row r="233">
          <cell r="B233" t="str">
            <v>VCF</v>
          </cell>
          <cell r="C233" t="str">
            <v>Vacation - Family Leave</v>
          </cell>
          <cell r="D233" t="str">
            <v>WVD</v>
          </cell>
          <cell r="E233">
            <v>99</v>
          </cell>
        </row>
        <row r="234">
          <cell r="B234" t="str">
            <v>VCT</v>
          </cell>
          <cell r="C234" t="str">
            <v>Accrued Vacation</v>
          </cell>
          <cell r="D234" t="str">
            <v>WVD</v>
          </cell>
          <cell r="E234">
            <v>99</v>
          </cell>
        </row>
        <row r="235">
          <cell r="B235" t="str">
            <v>VPB</v>
          </cell>
          <cell r="C235" t="str">
            <v>Vacation Cash Out</v>
          </cell>
          <cell r="D235" t="str">
            <v>WVD</v>
          </cell>
          <cell r="E235">
            <v>99</v>
          </cell>
        </row>
        <row r="236">
          <cell r="B236" t="str">
            <v>VST</v>
          </cell>
          <cell r="C236" t="str">
            <v>Vacation Sick Time</v>
          </cell>
          <cell r="D236" t="str">
            <v>WVD</v>
          </cell>
          <cell r="E236">
            <v>99</v>
          </cell>
        </row>
      </sheetData>
      <sheetData sheetId="2">
        <row r="2">
          <cell r="A2" t="str">
            <v>BFD</v>
          </cell>
          <cell r="B2" t="str">
            <v>$100 Cash Gift Gross-Up</v>
          </cell>
        </row>
        <row r="3">
          <cell r="A3" t="str">
            <v>ACF</v>
          </cell>
          <cell r="B3" t="str">
            <v>1time Accrual - Family Lv</v>
          </cell>
        </row>
        <row r="4">
          <cell r="A4" t="str">
            <v>SH9</v>
          </cell>
          <cell r="B4" t="str">
            <v>6th Day Grave Diff @1.5</v>
          </cell>
        </row>
        <row r="5">
          <cell r="A5" t="str">
            <v>HZ8</v>
          </cell>
          <cell r="B5" t="str">
            <v>6th Day Hazard @1.5</v>
          </cell>
        </row>
        <row r="6">
          <cell r="A6" t="str">
            <v>HM8</v>
          </cell>
          <cell r="B6" t="str">
            <v>6th Day Hzd Mat @ 1.5</v>
          </cell>
        </row>
        <row r="7">
          <cell r="A7" t="str">
            <v>SH8</v>
          </cell>
          <cell r="B7" t="str">
            <v>6th Day Swing Diff @1.5</v>
          </cell>
        </row>
        <row r="8">
          <cell r="A8" t="str">
            <v>SHB</v>
          </cell>
          <cell r="B8" t="str">
            <v>7th Day Grave Diff @2</v>
          </cell>
        </row>
        <row r="9">
          <cell r="A9" t="str">
            <v>HZ9</v>
          </cell>
          <cell r="B9" t="str">
            <v>7th Day Hazard @2</v>
          </cell>
        </row>
        <row r="10">
          <cell r="A10" t="str">
            <v>HM9</v>
          </cell>
          <cell r="B10" t="str">
            <v>7th Day Hzd Mat @2</v>
          </cell>
        </row>
        <row r="11">
          <cell r="A11" t="str">
            <v>SHA</v>
          </cell>
          <cell r="B11" t="str">
            <v>7th Day Swing Diff @2</v>
          </cell>
        </row>
        <row r="12">
          <cell r="A12" t="str">
            <v>PTB</v>
          </cell>
          <cell r="B12" t="str">
            <v>Accrued PTO</v>
          </cell>
        </row>
        <row r="13">
          <cell r="A13" t="str">
            <v>VCT</v>
          </cell>
          <cell r="B13" t="str">
            <v>Accrued Vacation</v>
          </cell>
        </row>
        <row r="14">
          <cell r="A14" t="str">
            <v>ADV</v>
          </cell>
          <cell r="B14" t="str">
            <v>Advance</v>
          </cell>
        </row>
        <row r="15">
          <cell r="A15" t="str">
            <v>AD9</v>
          </cell>
          <cell r="B15" t="str">
            <v>Advance 09</v>
          </cell>
        </row>
        <row r="16">
          <cell r="A16" t="str">
            <v>CAR</v>
          </cell>
          <cell r="B16" t="str">
            <v>Auto Allowance</v>
          </cell>
        </row>
        <row r="17">
          <cell r="A17" t="str">
            <v>BEN</v>
          </cell>
          <cell r="B17" t="str">
            <v>Benefit Allowance</v>
          </cell>
        </row>
        <row r="18">
          <cell r="A18" t="str">
            <v>BNP</v>
          </cell>
          <cell r="B18" t="str">
            <v>Benefit Allowance - Part Time</v>
          </cell>
        </row>
        <row r="19">
          <cell r="A19" t="str">
            <v>BAA</v>
          </cell>
          <cell r="B19" t="str">
            <v>Benefit Allowance Adjustment</v>
          </cell>
        </row>
        <row r="20">
          <cell r="A20" t="str">
            <v>BDD</v>
          </cell>
          <cell r="B20" t="str">
            <v>Benefit Allowance DP Dental</v>
          </cell>
        </row>
        <row r="21">
          <cell r="A21" t="str">
            <v>BDM</v>
          </cell>
          <cell r="B21" t="str">
            <v>Benefit Allowance DP Medical</v>
          </cell>
        </row>
        <row r="22">
          <cell r="A22" t="str">
            <v>BND</v>
          </cell>
          <cell r="B22" t="str">
            <v>Benefit Allowance Dental</v>
          </cell>
        </row>
        <row r="23">
          <cell r="A23" t="str">
            <v>BNL</v>
          </cell>
          <cell r="B23" t="str">
            <v>Benefit Allowance Life &amp; AD/D</v>
          </cell>
        </row>
        <row r="24">
          <cell r="A24" t="str">
            <v>BNM</v>
          </cell>
          <cell r="B24" t="str">
            <v>Benefit Allowance Medical</v>
          </cell>
        </row>
        <row r="25">
          <cell r="A25" t="str">
            <v>BNR</v>
          </cell>
          <cell r="B25" t="str">
            <v>Benefits Allowance - Retiree</v>
          </cell>
        </row>
        <row r="26">
          <cell r="A26" t="str">
            <v>BIL</v>
          </cell>
          <cell r="B26" t="str">
            <v>Bilingual Premium</v>
          </cell>
        </row>
        <row r="27">
          <cell r="A27" t="str">
            <v>BI2</v>
          </cell>
          <cell r="B27" t="str">
            <v>Bilingual Premium DT</v>
          </cell>
        </row>
        <row r="28">
          <cell r="A28" t="str">
            <v>BI1</v>
          </cell>
          <cell r="B28" t="str">
            <v>Bilingual Premium OT</v>
          </cell>
        </row>
        <row r="29">
          <cell r="A29" t="str">
            <v>DED</v>
          </cell>
          <cell r="B29" t="str">
            <v>Bonus-Deceased</v>
          </cell>
        </row>
        <row r="30">
          <cell r="A30" t="str">
            <v>BNS</v>
          </cell>
          <cell r="B30" t="str">
            <v>Bonus/Exempt</v>
          </cell>
        </row>
        <row r="31">
          <cell r="A31" t="str">
            <v>BUB</v>
          </cell>
          <cell r="B31" t="str">
            <v>Bu Benefit Allowance</v>
          </cell>
        </row>
        <row r="32">
          <cell r="A32" t="str">
            <v>CLO</v>
          </cell>
          <cell r="B32" t="str">
            <v>Call Out - Double Time</v>
          </cell>
        </row>
        <row r="33">
          <cell r="A33" t="str">
            <v>CSO</v>
          </cell>
          <cell r="B33" t="str">
            <v>Call Out - Sat/Sun - Dt</v>
          </cell>
        </row>
        <row r="34">
          <cell r="A34" t="str">
            <v>CLS</v>
          </cell>
          <cell r="B34" t="str">
            <v>Call Out - Straight Time</v>
          </cell>
        </row>
        <row r="35">
          <cell r="A35" t="str">
            <v>CSS</v>
          </cell>
          <cell r="B35" t="str">
            <v>Call Out -Sat/Sun-Strght</v>
          </cell>
        </row>
        <row r="36">
          <cell r="A36" t="str">
            <v>CAP</v>
          </cell>
          <cell r="B36" t="str">
            <v>Cap Allownce</v>
          </cell>
        </row>
        <row r="37">
          <cell r="A37" t="str">
            <v>CEL</v>
          </cell>
          <cell r="B37" t="str">
            <v>Cell Phone Reimbursement</v>
          </cell>
        </row>
        <row r="38">
          <cell r="A38" t="str">
            <v>CB2</v>
          </cell>
          <cell r="B38" t="str">
            <v>Co. Bonus Non-Pension</v>
          </cell>
        </row>
        <row r="39">
          <cell r="A39" t="str">
            <v>COM</v>
          </cell>
          <cell r="B39" t="str">
            <v>Commissions Earned</v>
          </cell>
        </row>
        <row r="40">
          <cell r="A40" t="str">
            <v>CVT</v>
          </cell>
          <cell r="B40" t="str">
            <v>Community Volunteer Time</v>
          </cell>
        </row>
        <row r="41">
          <cell r="A41" t="str">
            <v>CBS</v>
          </cell>
          <cell r="B41" t="str">
            <v>Company Bonus</v>
          </cell>
        </row>
        <row r="42">
          <cell r="A42" t="str">
            <v>UCR</v>
          </cell>
          <cell r="B42" t="str">
            <v>Company Car</v>
          </cell>
        </row>
        <row r="43">
          <cell r="A43" t="str">
            <v>CMP</v>
          </cell>
          <cell r="B43" t="str">
            <v>Compensatory Time</v>
          </cell>
        </row>
        <row r="44">
          <cell r="A44" t="str">
            <v>CON</v>
          </cell>
          <cell r="B44" t="str">
            <v>Contest Award</v>
          </cell>
        </row>
        <row r="45">
          <cell r="A45" t="str">
            <v>OP1</v>
          </cell>
          <cell r="B45" t="str">
            <v>Day 6 Retire Base @1.5 -1</v>
          </cell>
        </row>
        <row r="46">
          <cell r="A46" t="str">
            <v>OP2</v>
          </cell>
          <cell r="B46" t="str">
            <v>Day 6 Retire Base @1.5 -2</v>
          </cell>
        </row>
        <row r="47">
          <cell r="A47" t="str">
            <v>OP3</v>
          </cell>
          <cell r="B47" t="str">
            <v>Day 6 Retire Base @1.5 -3</v>
          </cell>
        </row>
        <row r="48">
          <cell r="A48" t="str">
            <v>OP4</v>
          </cell>
          <cell r="B48" t="str">
            <v>Day 6 Retire Base @1.5 -4</v>
          </cell>
        </row>
        <row r="49">
          <cell r="A49" t="str">
            <v>OP5</v>
          </cell>
          <cell r="B49" t="str">
            <v>Day 6 Retire Base @1.5 -5</v>
          </cell>
        </row>
        <row r="50">
          <cell r="A50" t="str">
            <v>OP6</v>
          </cell>
          <cell r="B50" t="str">
            <v>Day 6 Retire Base @1.5 -6</v>
          </cell>
        </row>
        <row r="51">
          <cell r="A51" t="str">
            <v>OP7</v>
          </cell>
          <cell r="B51" t="str">
            <v>Day 6 Retire Base @1.5 -7</v>
          </cell>
        </row>
        <row r="52">
          <cell r="A52" t="str">
            <v>OP8</v>
          </cell>
          <cell r="B52" t="str">
            <v>Day 6 Retire Base @1.5 -8</v>
          </cell>
        </row>
        <row r="53">
          <cell r="A53" t="str">
            <v>DP1</v>
          </cell>
          <cell r="B53" t="str">
            <v>Day 7 Retire Base @ 2 -1</v>
          </cell>
        </row>
        <row r="54">
          <cell r="A54" t="str">
            <v>DP2</v>
          </cell>
          <cell r="B54" t="str">
            <v>Day 7 Retire Base @ 2 -2</v>
          </cell>
        </row>
        <row r="55">
          <cell r="A55" t="str">
            <v>DP3</v>
          </cell>
          <cell r="B55" t="str">
            <v>Day 7 Retire Base @ 2 -3</v>
          </cell>
        </row>
        <row r="56">
          <cell r="A56" t="str">
            <v>DP4</v>
          </cell>
          <cell r="B56" t="str">
            <v>Day 7 Retire Base @ 2 -4</v>
          </cell>
        </row>
        <row r="57">
          <cell r="A57" t="str">
            <v>DP5</v>
          </cell>
          <cell r="B57" t="str">
            <v>Day 7 Retire Base @ 2 -5</v>
          </cell>
        </row>
        <row r="58">
          <cell r="A58" t="str">
            <v>DP6</v>
          </cell>
          <cell r="B58" t="str">
            <v>Day 7 Retire Base @ 2 -6</v>
          </cell>
        </row>
        <row r="59">
          <cell r="A59" t="str">
            <v>DP7</v>
          </cell>
          <cell r="B59" t="str">
            <v>Day 7 Retire Base @ 2 -7</v>
          </cell>
        </row>
        <row r="60">
          <cell r="A60" t="str">
            <v>DP8</v>
          </cell>
          <cell r="B60" t="str">
            <v>Day 7 Retire Base @ 2 -8</v>
          </cell>
        </row>
        <row r="61">
          <cell r="A61" t="str">
            <v>HMO</v>
          </cell>
          <cell r="B61" t="str">
            <v>Dental Insurance Refund</v>
          </cell>
        </row>
        <row r="62">
          <cell r="A62" t="str">
            <v>DOT</v>
          </cell>
          <cell r="B62" t="str">
            <v>Donation of Leave Time</v>
          </cell>
        </row>
        <row r="63">
          <cell r="A63" t="str">
            <v>DTP</v>
          </cell>
          <cell r="B63" t="str">
            <v>Doubletime</v>
          </cell>
        </row>
        <row r="64">
          <cell r="A64" t="str">
            <v>DC1</v>
          </cell>
          <cell r="B64" t="str">
            <v>Doubletime W-O W-Comp - 1</v>
          </cell>
        </row>
        <row r="65">
          <cell r="A65" t="str">
            <v>DC2</v>
          </cell>
          <cell r="B65" t="str">
            <v>Doubletime W-O W-Comp - 2</v>
          </cell>
        </row>
        <row r="66">
          <cell r="A66" t="str">
            <v>DC3</v>
          </cell>
          <cell r="B66" t="str">
            <v>Doubletime W-O W-Comp - 3</v>
          </cell>
        </row>
        <row r="67">
          <cell r="A67" t="str">
            <v>DC4</v>
          </cell>
          <cell r="B67" t="str">
            <v>Doubletime W-O W-Comp - 4</v>
          </cell>
        </row>
        <row r="68">
          <cell r="A68" t="str">
            <v>DC5</v>
          </cell>
          <cell r="B68" t="str">
            <v>Doubletime W-O W-Comp - 5</v>
          </cell>
        </row>
        <row r="69">
          <cell r="A69" t="str">
            <v>EDC</v>
          </cell>
          <cell r="B69" t="str">
            <v>EDC distribution</v>
          </cell>
        </row>
        <row r="70">
          <cell r="A70" t="str">
            <v>EDP</v>
          </cell>
          <cell r="B70" t="str">
            <v>EDC distribution</v>
          </cell>
        </row>
        <row r="71">
          <cell r="A71" t="str">
            <v>ERI</v>
          </cell>
          <cell r="B71" t="str">
            <v>Early Retirement Incentive</v>
          </cell>
        </row>
        <row r="72">
          <cell r="A72" t="str">
            <v>ELC</v>
          </cell>
          <cell r="B72" t="str">
            <v>Electric Steal Award</v>
          </cell>
        </row>
        <row r="73">
          <cell r="A73" t="str">
            <v>AUX</v>
          </cell>
          <cell r="B73" t="str">
            <v>Exec Auto Compensation</v>
          </cell>
        </row>
        <row r="74">
          <cell r="A74" t="str">
            <v>FLV</v>
          </cell>
          <cell r="B74" t="str">
            <v>Family Leave W/O Pay</v>
          </cell>
        </row>
        <row r="75">
          <cell r="A75" t="str">
            <v>FLH</v>
          </cell>
          <cell r="B75" t="str">
            <v>Floating Holiday</v>
          </cell>
        </row>
        <row r="76">
          <cell r="A76" t="str">
            <v>FNL</v>
          </cell>
          <cell r="B76" t="str">
            <v>Funeral Leave</v>
          </cell>
        </row>
        <row r="77">
          <cell r="A77" t="str">
            <v>GAS</v>
          </cell>
          <cell r="B77" t="str">
            <v>Gas Steal Award</v>
          </cell>
        </row>
        <row r="78">
          <cell r="A78" t="str">
            <v>GIL</v>
          </cell>
          <cell r="B78" t="str">
            <v>Gill Ranch Storage</v>
          </cell>
        </row>
        <row r="79">
          <cell r="A79" t="str">
            <v>SH6</v>
          </cell>
          <cell r="B79" t="str">
            <v>Grave Differential DT</v>
          </cell>
        </row>
        <row r="80">
          <cell r="A80" t="str">
            <v>SH4</v>
          </cell>
          <cell r="B80" t="str">
            <v>Grave Differential OT</v>
          </cell>
        </row>
        <row r="81">
          <cell r="A81" t="str">
            <v>SH2</v>
          </cell>
          <cell r="B81" t="str">
            <v>Graveyard Shift Differentl</v>
          </cell>
        </row>
        <row r="82">
          <cell r="A82" t="str">
            <v>GUB</v>
          </cell>
          <cell r="B82" t="str">
            <v>Gross Up Bonus</v>
          </cell>
        </row>
        <row r="83">
          <cell r="A83" t="str">
            <v>HZ2</v>
          </cell>
          <cell r="B83" t="str">
            <v>Haz Pay Doubletime</v>
          </cell>
        </row>
        <row r="84">
          <cell r="A84" t="str">
            <v>HZO</v>
          </cell>
          <cell r="B84" t="str">
            <v>Hazard Coord Overtime</v>
          </cell>
        </row>
        <row r="85">
          <cell r="A85" t="str">
            <v>HZM</v>
          </cell>
          <cell r="B85" t="str">
            <v>Hazard Materials Differential</v>
          </cell>
        </row>
        <row r="86">
          <cell r="A86" t="str">
            <v>HM2</v>
          </cell>
          <cell r="B86" t="str">
            <v>Hazard Materials Doubletime</v>
          </cell>
        </row>
        <row r="87">
          <cell r="A87" t="str">
            <v>HM1</v>
          </cell>
          <cell r="B87" t="str">
            <v>Hazard Materials Overtime</v>
          </cell>
        </row>
        <row r="88">
          <cell r="A88" t="str">
            <v>HZD</v>
          </cell>
          <cell r="B88" t="str">
            <v>Hazardous Coord - Strght</v>
          </cell>
        </row>
        <row r="89">
          <cell r="A89" t="str">
            <v>HPD</v>
          </cell>
          <cell r="B89" t="str">
            <v>High Pay Doubletime</v>
          </cell>
        </row>
        <row r="90">
          <cell r="A90" t="str">
            <v>HPO</v>
          </cell>
          <cell r="B90" t="str">
            <v>High Pay Overtime</v>
          </cell>
        </row>
        <row r="91">
          <cell r="A91" t="str">
            <v>HPY</v>
          </cell>
          <cell r="B91" t="str">
            <v>High Pay Work</v>
          </cell>
        </row>
        <row r="92">
          <cell r="A92" t="str">
            <v>HLA</v>
          </cell>
          <cell r="B92" t="str">
            <v>Holiday Allowance</v>
          </cell>
        </row>
        <row r="93">
          <cell r="A93" t="str">
            <v>HOL</v>
          </cell>
          <cell r="B93" t="str">
            <v>Holiday Pay</v>
          </cell>
        </row>
        <row r="94">
          <cell r="A94" t="str">
            <v>IDD</v>
          </cell>
          <cell r="B94" t="str">
            <v>Ind Dis Differential</v>
          </cell>
        </row>
        <row r="95">
          <cell r="A95" t="str">
            <v>IDS</v>
          </cell>
          <cell r="B95" t="str">
            <v>Industrial Disability</v>
          </cell>
        </row>
        <row r="96">
          <cell r="A96" t="str">
            <v>JUR</v>
          </cell>
          <cell r="B96" t="str">
            <v>Jury Duty</v>
          </cell>
        </row>
        <row r="97">
          <cell r="A97" t="str">
            <v>JRD</v>
          </cell>
          <cell r="B97" t="str">
            <v>Jury Duty Differential</v>
          </cell>
        </row>
        <row r="98">
          <cell r="A98" t="str">
            <v>LPR</v>
          </cell>
          <cell r="B98" t="str">
            <v>Lead Pay</v>
          </cell>
        </row>
        <row r="99">
          <cell r="A99" t="str">
            <v>LPD</v>
          </cell>
          <cell r="B99" t="str">
            <v>Lead Pay Doubletime</v>
          </cell>
        </row>
        <row r="100">
          <cell r="A100" t="str">
            <v>LPO</v>
          </cell>
          <cell r="B100" t="str">
            <v>Lead Pay Overtime</v>
          </cell>
        </row>
        <row r="101">
          <cell r="A101" t="str">
            <v>LWO</v>
          </cell>
          <cell r="B101" t="str">
            <v>Leave Without Pay</v>
          </cell>
        </row>
        <row r="102">
          <cell r="A102" t="str">
            <v>LWV</v>
          </cell>
          <cell r="B102" t="str">
            <v>Leave Without Pay -- Voluntary</v>
          </cell>
        </row>
        <row r="103">
          <cell r="A103" t="str">
            <v>LDO</v>
          </cell>
          <cell r="B103" t="str">
            <v>Light Duty Diff - Overtime</v>
          </cell>
        </row>
        <row r="104">
          <cell r="A104" t="str">
            <v>LDR</v>
          </cell>
          <cell r="B104" t="str">
            <v>Light Duty Diff - Regular</v>
          </cell>
        </row>
        <row r="105">
          <cell r="A105" t="str">
            <v>LTP</v>
          </cell>
          <cell r="B105" t="str">
            <v>Long Term Incentive Plan</v>
          </cell>
        </row>
        <row r="106">
          <cell r="A106" t="str">
            <v>LMP</v>
          </cell>
          <cell r="B106" t="str">
            <v>Lump Sum</v>
          </cell>
        </row>
        <row r="107">
          <cell r="A107" t="str">
            <v>MLS</v>
          </cell>
          <cell r="B107" t="str">
            <v>Meal Allowance</v>
          </cell>
        </row>
        <row r="108">
          <cell r="A108" t="str">
            <v>MBS</v>
          </cell>
          <cell r="B108" t="str">
            <v>Merit Bonus</v>
          </cell>
        </row>
        <row r="109">
          <cell r="A109" t="str">
            <v>MIL</v>
          </cell>
          <cell r="B109" t="str">
            <v>Mileage Reimbursement</v>
          </cell>
        </row>
        <row r="110">
          <cell r="A110" t="str">
            <v>MLV</v>
          </cell>
          <cell r="B110" t="str">
            <v>Military Leave Differentl</v>
          </cell>
        </row>
        <row r="111">
          <cell r="A111" t="str">
            <v>MLW</v>
          </cell>
          <cell r="B111" t="str">
            <v>Military Lve W/Out Pay</v>
          </cell>
        </row>
        <row r="112">
          <cell r="A112" t="str">
            <v>MVA</v>
          </cell>
          <cell r="B112" t="str">
            <v>Moving Allowance</v>
          </cell>
        </row>
        <row r="113">
          <cell r="A113" t="str">
            <v>TR1</v>
          </cell>
          <cell r="B113" t="str">
            <v>Moving Allowance - Qualified</v>
          </cell>
        </row>
        <row r="114">
          <cell r="A114" t="str">
            <v>NTF</v>
          </cell>
          <cell r="B114" t="str">
            <v>Non FWT Taxable Fringe Benefit</v>
          </cell>
        </row>
        <row r="115">
          <cell r="A115" t="str">
            <v>BDR</v>
          </cell>
          <cell r="B115" t="str">
            <v>Non-Cash Domestic Part Taxable</v>
          </cell>
        </row>
        <row r="116">
          <cell r="A116" t="str">
            <v>NCF</v>
          </cell>
          <cell r="B116" t="str">
            <v>Non-Cash Fringe Benefit</v>
          </cell>
        </row>
        <row r="117">
          <cell r="A117" t="str">
            <v>NQS</v>
          </cell>
          <cell r="B117" t="str">
            <v>Non-Qualified Stock Options</v>
          </cell>
        </row>
        <row r="118">
          <cell r="A118" t="str">
            <v>ACA</v>
          </cell>
          <cell r="B118" t="str">
            <v>One Time Accrual Adjustment</v>
          </cell>
        </row>
        <row r="119">
          <cell r="A119" t="str">
            <v>ACP</v>
          </cell>
          <cell r="B119" t="str">
            <v>One Time Accrual Paid Cash</v>
          </cell>
        </row>
        <row r="120">
          <cell r="A120" t="str">
            <v>ACC</v>
          </cell>
          <cell r="B120" t="str">
            <v>One-Time Accrual</v>
          </cell>
        </row>
        <row r="121">
          <cell r="A121" t="str">
            <v>WCD</v>
          </cell>
          <cell r="B121" t="str">
            <v>Oregon Workers Comp Days</v>
          </cell>
        </row>
        <row r="122">
          <cell r="A122" t="str">
            <v>OTP</v>
          </cell>
          <cell r="B122" t="str">
            <v>Overtime At 1.5</v>
          </cell>
        </row>
        <row r="123">
          <cell r="A123" t="str">
            <v>OV1</v>
          </cell>
          <cell r="B123" t="str">
            <v>Overtime At 1.5</v>
          </cell>
        </row>
        <row r="124">
          <cell r="A124" t="str">
            <v>OV2</v>
          </cell>
          <cell r="B124" t="str">
            <v>Overtime At 1.5 - 2</v>
          </cell>
        </row>
        <row r="125">
          <cell r="A125" t="str">
            <v>OV3</v>
          </cell>
          <cell r="B125" t="str">
            <v>Overtime At 1.5 - 3</v>
          </cell>
        </row>
        <row r="126">
          <cell r="A126" t="str">
            <v>OV4</v>
          </cell>
          <cell r="B126" t="str">
            <v>Overtime At 1.5 - 4</v>
          </cell>
        </row>
        <row r="127">
          <cell r="A127" t="str">
            <v>OV5</v>
          </cell>
          <cell r="B127" t="str">
            <v>Overtime At 1.5 - 5</v>
          </cell>
        </row>
        <row r="128">
          <cell r="A128" t="str">
            <v>OV6</v>
          </cell>
          <cell r="B128" t="str">
            <v>Overtime At 1.5 - 6</v>
          </cell>
        </row>
        <row r="129">
          <cell r="A129" t="str">
            <v>OV7</v>
          </cell>
          <cell r="B129" t="str">
            <v>Overtime At 1.5 - 7</v>
          </cell>
        </row>
        <row r="130">
          <cell r="A130" t="str">
            <v>OV8</v>
          </cell>
          <cell r="B130" t="str">
            <v>Overtime At 1.5 - 8</v>
          </cell>
        </row>
        <row r="131">
          <cell r="A131" t="str">
            <v>DBT</v>
          </cell>
          <cell r="B131" t="str">
            <v>Overtime At Double</v>
          </cell>
        </row>
        <row r="132">
          <cell r="A132" t="str">
            <v>DT1</v>
          </cell>
          <cell r="B132" t="str">
            <v>Overtime At Double</v>
          </cell>
        </row>
        <row r="133">
          <cell r="A133" t="str">
            <v>OT2</v>
          </cell>
          <cell r="B133" t="str">
            <v>Overtime At Double</v>
          </cell>
        </row>
        <row r="134">
          <cell r="A134" t="str">
            <v>DT2</v>
          </cell>
          <cell r="B134" t="str">
            <v>Overtime At Double - 2</v>
          </cell>
        </row>
        <row r="135">
          <cell r="A135" t="str">
            <v>DT3</v>
          </cell>
          <cell r="B135" t="str">
            <v>Overtime At Double - 3</v>
          </cell>
        </row>
        <row r="136">
          <cell r="A136" t="str">
            <v>DT4</v>
          </cell>
          <cell r="B136" t="str">
            <v>Overtime At Double - 4</v>
          </cell>
        </row>
        <row r="137">
          <cell r="A137" t="str">
            <v>DT5</v>
          </cell>
          <cell r="B137" t="str">
            <v>Overtime At Double - 5</v>
          </cell>
        </row>
        <row r="138">
          <cell r="A138" t="str">
            <v>DT6</v>
          </cell>
          <cell r="B138" t="str">
            <v>Overtime At Double - 6</v>
          </cell>
        </row>
        <row r="139">
          <cell r="A139" t="str">
            <v>DT7</v>
          </cell>
          <cell r="B139" t="str">
            <v>Overtime At Double - 7</v>
          </cell>
        </row>
        <row r="140">
          <cell r="A140" t="str">
            <v>DT8</v>
          </cell>
          <cell r="B140" t="str">
            <v>Overtime At Double - 8</v>
          </cell>
        </row>
        <row r="141">
          <cell r="A141" t="str">
            <v>OC1</v>
          </cell>
          <cell r="B141" t="str">
            <v>Overtime W-O W-Comp - 1</v>
          </cell>
        </row>
        <row r="142">
          <cell r="A142" t="str">
            <v>OC2</v>
          </cell>
          <cell r="B142" t="str">
            <v>Overtime W-O W-Comp - 2</v>
          </cell>
        </row>
        <row r="143">
          <cell r="A143" t="str">
            <v>OC3</v>
          </cell>
          <cell r="B143" t="str">
            <v>Overtime W-O W-Comp - 3</v>
          </cell>
        </row>
        <row r="144">
          <cell r="A144" t="str">
            <v>OC4</v>
          </cell>
          <cell r="B144" t="str">
            <v>Overtime W-O W-Comp - 4</v>
          </cell>
        </row>
        <row r="145">
          <cell r="A145" t="str">
            <v>OC5</v>
          </cell>
          <cell r="B145" t="str">
            <v>Overtime W-O W-Comp - 5</v>
          </cell>
        </row>
        <row r="146">
          <cell r="A146" t="str">
            <v>OVT</v>
          </cell>
          <cell r="B146" t="str">
            <v>Overtime at 1.5</v>
          </cell>
        </row>
        <row r="147">
          <cell r="A147" t="str">
            <v>OTC</v>
          </cell>
          <cell r="B147" t="str">
            <v>Overtime half pay commission</v>
          </cell>
        </row>
        <row r="148">
          <cell r="A148" t="str">
            <v>PAL</v>
          </cell>
          <cell r="B148" t="str">
            <v>Palomar</v>
          </cell>
        </row>
        <row r="149">
          <cell r="A149" t="str">
            <v>PLD</v>
          </cell>
          <cell r="B149" t="str">
            <v>Parental Leave - Sick -Bu</v>
          </cell>
        </row>
        <row r="150">
          <cell r="A150" t="str">
            <v>PLS</v>
          </cell>
          <cell r="B150" t="str">
            <v>Parental Leave - Sick-Nbu</v>
          </cell>
        </row>
        <row r="151">
          <cell r="A151" t="str">
            <v>PRD</v>
          </cell>
          <cell r="B151" t="str">
            <v>Per Diem</v>
          </cell>
        </row>
        <row r="152">
          <cell r="A152" t="str">
            <v>PER</v>
          </cell>
          <cell r="B152" t="str">
            <v>Personal Holiday</v>
          </cell>
        </row>
        <row r="153">
          <cell r="A153" t="str">
            <v>PTF</v>
          </cell>
          <cell r="B153" t="str">
            <v>Personal Time - Family Lv</v>
          </cell>
        </row>
        <row r="154">
          <cell r="A154" t="str">
            <v>PTP</v>
          </cell>
          <cell r="B154" t="str">
            <v>Personal Time - Paid</v>
          </cell>
        </row>
        <row r="155">
          <cell r="A155" t="str">
            <v>PTO</v>
          </cell>
          <cell r="B155" t="str">
            <v>Personal Time Off</v>
          </cell>
        </row>
        <row r="156">
          <cell r="A156" t="str">
            <v>PTA</v>
          </cell>
          <cell r="B156" t="str">
            <v>Personal Time Off Adjustment</v>
          </cell>
        </row>
        <row r="157">
          <cell r="A157" t="str">
            <v>SP0</v>
          </cell>
          <cell r="B157" t="str">
            <v>Refund</v>
          </cell>
        </row>
        <row r="158">
          <cell r="A158" t="str">
            <v>REG</v>
          </cell>
          <cell r="B158" t="str">
            <v>Regular Pay</v>
          </cell>
        </row>
        <row r="159">
          <cell r="A159" t="str">
            <v>RG1</v>
          </cell>
          <cell r="B159" t="str">
            <v>Regular Pay</v>
          </cell>
        </row>
        <row r="160">
          <cell r="A160" t="str">
            <v>RG2</v>
          </cell>
          <cell r="B160" t="str">
            <v>Regular Pay - 2</v>
          </cell>
        </row>
        <row r="161">
          <cell r="A161" t="str">
            <v>RG3</v>
          </cell>
          <cell r="B161" t="str">
            <v>Regular Pay - 3</v>
          </cell>
        </row>
        <row r="162">
          <cell r="A162" t="str">
            <v>RG4</v>
          </cell>
          <cell r="B162" t="str">
            <v>Regular Pay - 4</v>
          </cell>
        </row>
        <row r="163">
          <cell r="A163" t="str">
            <v>RG5</v>
          </cell>
          <cell r="B163" t="str">
            <v>Regular Pay - 5</v>
          </cell>
        </row>
        <row r="164">
          <cell r="A164" t="str">
            <v>RG6</v>
          </cell>
          <cell r="B164" t="str">
            <v>Regular Pay - 6</v>
          </cell>
        </row>
        <row r="165">
          <cell r="A165" t="str">
            <v>RG7</v>
          </cell>
          <cell r="B165" t="str">
            <v>Regular Pay - 7</v>
          </cell>
        </row>
        <row r="166">
          <cell r="A166" t="str">
            <v>RG8</v>
          </cell>
          <cell r="B166" t="str">
            <v>Regular Pay - 8</v>
          </cell>
        </row>
        <row r="167">
          <cell r="A167" t="str">
            <v>RGT</v>
          </cell>
          <cell r="B167" t="str">
            <v>Regular Pay - Transfer</v>
          </cell>
        </row>
        <row r="168">
          <cell r="A168" t="str">
            <v>RGA</v>
          </cell>
          <cell r="B168" t="str">
            <v>Regular Pay A</v>
          </cell>
        </row>
        <row r="169">
          <cell r="A169" t="str">
            <v>RGB</v>
          </cell>
          <cell r="B169" t="str">
            <v>Regular Pay B</v>
          </cell>
        </row>
        <row r="170">
          <cell r="A170" t="str">
            <v>RGC</v>
          </cell>
          <cell r="B170" t="str">
            <v>Regular Pay C</v>
          </cell>
        </row>
        <row r="171">
          <cell r="A171" t="str">
            <v>RAR</v>
          </cell>
          <cell r="B171" t="str">
            <v>Remote Access Reimbursement</v>
          </cell>
        </row>
        <row r="172">
          <cell r="A172" t="str">
            <v>SP8</v>
          </cell>
          <cell r="B172" t="str">
            <v>Ret Domestic Partner Benefit</v>
          </cell>
        </row>
        <row r="173">
          <cell r="A173" t="str">
            <v>SP2</v>
          </cell>
          <cell r="B173" t="str">
            <v>Retiree Excess Life Insurance</v>
          </cell>
        </row>
        <row r="174">
          <cell r="A174" t="str">
            <v>RTA</v>
          </cell>
          <cell r="B174" t="str">
            <v>Retirement Trust Add'l Pay</v>
          </cell>
        </row>
        <row r="175">
          <cell r="A175" t="str">
            <v>RTF</v>
          </cell>
          <cell r="B175" t="str">
            <v>Retirement Trust Fund</v>
          </cell>
        </row>
        <row r="176">
          <cell r="A176" t="str">
            <v>RET</v>
          </cell>
          <cell r="B176" t="str">
            <v>Retroactive Pay Adjust</v>
          </cell>
        </row>
        <row r="177">
          <cell r="A177" t="str">
            <v>RT2</v>
          </cell>
          <cell r="B177" t="str">
            <v>Retroactive Pay Adjust 2</v>
          </cell>
        </row>
        <row r="178">
          <cell r="A178" t="str">
            <v>SAF</v>
          </cell>
          <cell r="B178" t="str">
            <v>Safety Award</v>
          </cell>
        </row>
        <row r="179">
          <cell r="A179" t="str">
            <v>PR1</v>
          </cell>
          <cell r="B179" t="str">
            <v>Saturday - Regular</v>
          </cell>
        </row>
        <row r="180">
          <cell r="A180" t="str">
            <v>PD1</v>
          </cell>
          <cell r="B180" t="str">
            <v>Saturday Premium</v>
          </cell>
        </row>
        <row r="181">
          <cell r="A181" t="str">
            <v>PO1</v>
          </cell>
          <cell r="B181" t="str">
            <v>Saturday Premium</v>
          </cell>
        </row>
        <row r="182">
          <cell r="A182" t="str">
            <v>SEP</v>
          </cell>
          <cell r="B182" t="str">
            <v>Separation</v>
          </cell>
        </row>
        <row r="183">
          <cell r="A183" t="str">
            <v>SEV</v>
          </cell>
          <cell r="B183" t="str">
            <v>Severance Pay</v>
          </cell>
        </row>
        <row r="184">
          <cell r="A184" t="str">
            <v>SVR</v>
          </cell>
          <cell r="B184" t="str">
            <v>Severance Pay r</v>
          </cell>
        </row>
        <row r="185">
          <cell r="A185" t="str">
            <v>STD</v>
          </cell>
          <cell r="B185" t="str">
            <v>Short Term Disability</v>
          </cell>
        </row>
        <row r="186">
          <cell r="A186" t="str">
            <v>SCA</v>
          </cell>
          <cell r="B186" t="str">
            <v>Sick Adjustment</v>
          </cell>
        </row>
        <row r="187">
          <cell r="A187" t="str">
            <v>DIS</v>
          </cell>
          <cell r="B187" t="str">
            <v>Sick Pay</v>
          </cell>
        </row>
        <row r="188">
          <cell r="A188" t="str">
            <v>SCK</v>
          </cell>
          <cell r="B188" t="str">
            <v>Sick Pay</v>
          </cell>
        </row>
        <row r="189">
          <cell r="A189" t="str">
            <v>SK2</v>
          </cell>
          <cell r="B189" t="str">
            <v>Sick Pay - Half Pay</v>
          </cell>
        </row>
        <row r="190">
          <cell r="A190" t="str">
            <v>SBN</v>
          </cell>
          <cell r="B190" t="str">
            <v>Spot Bonus</v>
          </cell>
        </row>
        <row r="191">
          <cell r="A191" t="str">
            <v>STB</v>
          </cell>
          <cell r="B191" t="str">
            <v>Stand By</v>
          </cell>
        </row>
        <row r="192">
          <cell r="A192" t="str">
            <v>SUG</v>
          </cell>
          <cell r="B192" t="str">
            <v>Suggestion Awards</v>
          </cell>
        </row>
        <row r="193">
          <cell r="A193" t="str">
            <v>PO2</v>
          </cell>
          <cell r="B193" t="str">
            <v>Sunday</v>
          </cell>
        </row>
        <row r="194">
          <cell r="A194" t="str">
            <v>PR2</v>
          </cell>
          <cell r="B194" t="str">
            <v>Sunday - Regular</v>
          </cell>
        </row>
        <row r="195">
          <cell r="A195" t="str">
            <v>PD2</v>
          </cell>
          <cell r="B195" t="str">
            <v>Sunday Premium Pay</v>
          </cell>
        </row>
        <row r="196">
          <cell r="A196" t="str">
            <v>SP7</v>
          </cell>
          <cell r="B196" t="str">
            <v>Suppl. Pnsn 60 mo. #7 DeBolt</v>
          </cell>
        </row>
        <row r="197">
          <cell r="A197" t="str">
            <v>SP1</v>
          </cell>
          <cell r="B197" t="str">
            <v>Supplmntl Pension #1 - 1958</v>
          </cell>
        </row>
        <row r="198">
          <cell r="A198" t="str">
            <v>SP3</v>
          </cell>
          <cell r="B198" t="str">
            <v>Supplmntl Pension #3 - 1983</v>
          </cell>
        </row>
        <row r="199">
          <cell r="A199" t="str">
            <v>SP4</v>
          </cell>
          <cell r="B199" t="str">
            <v>Supplmntl Pension #4 - EDC Dif</v>
          </cell>
        </row>
        <row r="200">
          <cell r="A200" t="str">
            <v>SP5</v>
          </cell>
          <cell r="B200" t="str">
            <v>Supplmntl Pension #5 - De Bolt</v>
          </cell>
        </row>
        <row r="201">
          <cell r="A201" t="str">
            <v>SP6</v>
          </cell>
          <cell r="B201" t="str">
            <v>Supplmntl Pension #6 - JA Ande</v>
          </cell>
        </row>
        <row r="202">
          <cell r="A202" t="str">
            <v>SH5</v>
          </cell>
          <cell r="B202" t="str">
            <v>Swing Differential DT</v>
          </cell>
        </row>
        <row r="203">
          <cell r="A203" t="str">
            <v>SH3</v>
          </cell>
          <cell r="B203" t="str">
            <v>Swing Differential OT</v>
          </cell>
        </row>
        <row r="204">
          <cell r="A204" t="str">
            <v>SH1</v>
          </cell>
          <cell r="B204" t="str">
            <v>Swingshift Differential</v>
          </cell>
        </row>
        <row r="205">
          <cell r="A205" t="str">
            <v>TIP</v>
          </cell>
          <cell r="B205" t="str">
            <v>Tip - Prospect Payroll</v>
          </cell>
        </row>
        <row r="206">
          <cell r="A206" t="str">
            <v>TRV</v>
          </cell>
          <cell r="B206" t="str">
            <v>Travel Allowance</v>
          </cell>
        </row>
        <row r="207">
          <cell r="A207" t="str">
            <v>TRI</v>
          </cell>
          <cell r="B207" t="str">
            <v>Tri Met</v>
          </cell>
        </row>
        <row r="208">
          <cell r="A208" t="str">
            <v>VCF</v>
          </cell>
          <cell r="B208" t="str">
            <v>Vacation - Family Leave</v>
          </cell>
        </row>
        <row r="209">
          <cell r="A209" t="str">
            <v>VAA</v>
          </cell>
          <cell r="B209" t="str">
            <v>Vacation Adjustment</v>
          </cell>
        </row>
        <row r="210">
          <cell r="A210" t="str">
            <v>VAB</v>
          </cell>
          <cell r="B210" t="str">
            <v>Vacation Banked</v>
          </cell>
        </row>
        <row r="211">
          <cell r="A211" t="str">
            <v>VPB</v>
          </cell>
          <cell r="B211" t="str">
            <v>Vacation Cash Out</v>
          </cell>
        </row>
        <row r="212">
          <cell r="A212" t="str">
            <v>VAC</v>
          </cell>
          <cell r="B212" t="str">
            <v>Vacation Pay</v>
          </cell>
        </row>
        <row r="213">
          <cell r="A213" t="str">
            <v>VST</v>
          </cell>
          <cell r="B213" t="str">
            <v>Vacation Sick Time</v>
          </cell>
        </row>
        <row r="214">
          <cell r="A214" t="str">
            <v>LMV</v>
          </cell>
          <cell r="B214" t="str">
            <v>Voluntary Leave Without Pay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Earnings"/>
      <sheetName val="Earnings"/>
      <sheetName val="Earnings and Job Codes"/>
      <sheetName val="Executive Listing"/>
      <sheetName val="Sheet6"/>
    </sheetNames>
    <sheetDataSet>
      <sheetData sheetId="0"/>
      <sheetData sheetId="1"/>
      <sheetData sheetId="2">
        <row r="2">
          <cell r="A2" t="str">
            <v>BNS</v>
          </cell>
          <cell r="B2" t="str">
            <v>Bonus/Exempt</v>
          </cell>
          <cell r="C2" t="str">
            <v>B</v>
          </cell>
          <cell r="D2">
            <v>0</v>
          </cell>
        </row>
        <row r="3">
          <cell r="A3" t="str">
            <v>CBS</v>
          </cell>
          <cell r="B3" t="str">
            <v>Company Bonus</v>
          </cell>
          <cell r="C3" t="str">
            <v>B</v>
          </cell>
          <cell r="D3">
            <v>0</v>
          </cell>
        </row>
        <row r="4">
          <cell r="A4" t="str">
            <v>GUB</v>
          </cell>
          <cell r="B4" t="str">
            <v>Gross Up Bonus</v>
          </cell>
          <cell r="C4" t="str">
            <v>B</v>
          </cell>
          <cell r="D4">
            <v>0</v>
          </cell>
        </row>
        <row r="5">
          <cell r="A5" t="str">
            <v>LTP</v>
          </cell>
          <cell r="B5" t="str">
            <v>Long Term Incentive Plan</v>
          </cell>
          <cell r="C5" t="str">
            <v>B</v>
          </cell>
          <cell r="D5">
            <v>0</v>
          </cell>
        </row>
        <row r="6">
          <cell r="A6" t="str">
            <v>MVA</v>
          </cell>
          <cell r="B6" t="str">
            <v>Moving Allowance</v>
          </cell>
          <cell r="C6" t="str">
            <v>B</v>
          </cell>
          <cell r="D6">
            <v>0</v>
          </cell>
        </row>
        <row r="7">
          <cell r="A7" t="str">
            <v>SBN</v>
          </cell>
          <cell r="B7" t="str">
            <v>Spot Bonus</v>
          </cell>
          <cell r="C7" t="str">
            <v>B</v>
          </cell>
          <cell r="D7">
            <v>0</v>
          </cell>
        </row>
        <row r="8">
          <cell r="A8" t="str">
            <v>BI1</v>
          </cell>
          <cell r="B8" t="str">
            <v>Bilingual Premium OT</v>
          </cell>
          <cell r="C8" t="str">
            <v>O</v>
          </cell>
          <cell r="D8">
            <v>0</v>
          </cell>
        </row>
        <row r="9">
          <cell r="A9" t="str">
            <v>BIL</v>
          </cell>
          <cell r="B9" t="str">
            <v>Bilingual Premium</v>
          </cell>
          <cell r="C9" t="str">
            <v>O</v>
          </cell>
          <cell r="D9">
            <v>0</v>
          </cell>
        </row>
        <row r="10">
          <cell r="A10" t="str">
            <v>CLO</v>
          </cell>
          <cell r="B10" t="str">
            <v>Call Out - Double Time</v>
          </cell>
          <cell r="C10" t="str">
            <v>O</v>
          </cell>
          <cell r="D10">
            <v>0</v>
          </cell>
        </row>
        <row r="11">
          <cell r="A11" t="str">
            <v>CSO</v>
          </cell>
          <cell r="B11" t="str">
            <v>Call Out - Sat/Sun - Dt</v>
          </cell>
          <cell r="C11" t="str">
            <v>O</v>
          </cell>
          <cell r="D11">
            <v>0</v>
          </cell>
        </row>
        <row r="12">
          <cell r="A12" t="str">
            <v>DP1</v>
          </cell>
          <cell r="B12" t="str">
            <v>Day 7 Retire Base @ 2 -1</v>
          </cell>
          <cell r="C12" t="str">
            <v>O</v>
          </cell>
          <cell r="D12">
            <v>0</v>
          </cell>
        </row>
        <row r="13">
          <cell r="A13" t="str">
            <v>DT1</v>
          </cell>
          <cell r="B13" t="str">
            <v>Overtime At Double</v>
          </cell>
          <cell r="C13" t="str">
            <v>O</v>
          </cell>
          <cell r="D13">
            <v>0</v>
          </cell>
        </row>
        <row r="14">
          <cell r="A14" t="str">
            <v>DT2</v>
          </cell>
          <cell r="B14" t="str">
            <v>Overtime At Double - 2</v>
          </cell>
          <cell r="C14" t="str">
            <v>O</v>
          </cell>
          <cell r="D14">
            <v>0</v>
          </cell>
        </row>
        <row r="15">
          <cell r="A15" t="str">
            <v>DT3</v>
          </cell>
          <cell r="B15" t="str">
            <v>Overtime At Double - 3</v>
          </cell>
          <cell r="C15" t="str">
            <v>O</v>
          </cell>
          <cell r="D15">
            <v>0</v>
          </cell>
        </row>
        <row r="16">
          <cell r="A16" t="str">
            <v>DT4</v>
          </cell>
          <cell r="B16" t="str">
            <v>Overtime At Double - 4</v>
          </cell>
          <cell r="C16" t="str">
            <v>O</v>
          </cell>
          <cell r="D16">
            <v>0</v>
          </cell>
        </row>
        <row r="17">
          <cell r="A17" t="str">
            <v>DT6</v>
          </cell>
          <cell r="B17" t="str">
            <v>Overtime At Double - 6</v>
          </cell>
          <cell r="C17" t="str">
            <v>O</v>
          </cell>
          <cell r="D17">
            <v>0</v>
          </cell>
        </row>
        <row r="18">
          <cell r="A18" t="str">
            <v>DT7</v>
          </cell>
          <cell r="B18" t="str">
            <v>Overtime At Double - 7</v>
          </cell>
          <cell r="C18" t="str">
            <v>O</v>
          </cell>
          <cell r="D18">
            <v>0</v>
          </cell>
        </row>
        <row r="19">
          <cell r="A19" t="str">
            <v>HM1</v>
          </cell>
          <cell r="B19" t="str">
            <v>Hazard Materials Overtime</v>
          </cell>
          <cell r="C19" t="str">
            <v>O</v>
          </cell>
          <cell r="D19">
            <v>0</v>
          </cell>
        </row>
        <row r="20">
          <cell r="A20" t="str">
            <v>HM2</v>
          </cell>
          <cell r="B20" t="str">
            <v>Hazard Materials Doubletime</v>
          </cell>
          <cell r="C20" t="str">
            <v>O</v>
          </cell>
          <cell r="D20">
            <v>0</v>
          </cell>
        </row>
        <row r="21">
          <cell r="A21" t="str">
            <v>HPD</v>
          </cell>
          <cell r="B21" t="str">
            <v>High Pay Doubletime</v>
          </cell>
          <cell r="C21" t="str">
            <v>O</v>
          </cell>
          <cell r="D21">
            <v>0</v>
          </cell>
        </row>
        <row r="22">
          <cell r="A22" t="str">
            <v>HPO</v>
          </cell>
          <cell r="B22" t="str">
            <v>High Pay Overtime</v>
          </cell>
          <cell r="C22" t="str">
            <v>O</v>
          </cell>
          <cell r="D22">
            <v>0</v>
          </cell>
        </row>
        <row r="23">
          <cell r="A23" t="str">
            <v>HPY</v>
          </cell>
          <cell r="B23" t="str">
            <v>High Pay Work</v>
          </cell>
          <cell r="C23" t="str">
            <v>O</v>
          </cell>
          <cell r="D23">
            <v>0</v>
          </cell>
        </row>
        <row r="24">
          <cell r="A24" t="str">
            <v>HZ2</v>
          </cell>
          <cell r="B24" t="str">
            <v>Haz Pay Doubletime</v>
          </cell>
          <cell r="C24" t="str">
            <v>O</v>
          </cell>
          <cell r="D24">
            <v>0</v>
          </cell>
        </row>
        <row r="25">
          <cell r="A25" t="str">
            <v>HZD</v>
          </cell>
          <cell r="B25" t="str">
            <v>Hazardous Coord - Strght</v>
          </cell>
          <cell r="C25" t="str">
            <v>O</v>
          </cell>
          <cell r="D25">
            <v>0</v>
          </cell>
        </row>
        <row r="26">
          <cell r="A26" t="str">
            <v>HZM</v>
          </cell>
          <cell r="B26" t="str">
            <v>Hazard Materials Differential</v>
          </cell>
          <cell r="C26" t="str">
            <v>O</v>
          </cell>
          <cell r="D26">
            <v>0</v>
          </cell>
        </row>
        <row r="27">
          <cell r="A27" t="str">
            <v>HZO</v>
          </cell>
          <cell r="B27" t="str">
            <v>Hazard Coord Overtime</v>
          </cell>
          <cell r="C27" t="str">
            <v>O</v>
          </cell>
          <cell r="D27">
            <v>0</v>
          </cell>
        </row>
        <row r="28">
          <cell r="A28" t="str">
            <v>LPD</v>
          </cell>
          <cell r="B28" t="str">
            <v>Lead Pay Doubletime</v>
          </cell>
          <cell r="C28" t="str">
            <v>O</v>
          </cell>
          <cell r="D28">
            <v>0</v>
          </cell>
        </row>
        <row r="29">
          <cell r="A29" t="str">
            <v>LPO</v>
          </cell>
          <cell r="B29" t="str">
            <v>Lead Pay Overtime</v>
          </cell>
          <cell r="C29" t="str">
            <v>O</v>
          </cell>
          <cell r="D29">
            <v>0</v>
          </cell>
        </row>
        <row r="30">
          <cell r="A30" t="str">
            <v>LPR</v>
          </cell>
          <cell r="B30" t="str">
            <v>Lead Pay</v>
          </cell>
          <cell r="C30" t="str">
            <v>O</v>
          </cell>
          <cell r="D30">
            <v>0</v>
          </cell>
        </row>
        <row r="31">
          <cell r="A31" t="str">
            <v>MLS</v>
          </cell>
          <cell r="B31" t="str">
            <v>Meal Allowance</v>
          </cell>
          <cell r="C31" t="str">
            <v>O</v>
          </cell>
          <cell r="D31">
            <v>0</v>
          </cell>
        </row>
        <row r="32">
          <cell r="A32" t="str">
            <v>OP1</v>
          </cell>
          <cell r="B32" t="str">
            <v>Day 6 Retire Base @1.5 -1</v>
          </cell>
          <cell r="C32" t="str">
            <v>O</v>
          </cell>
          <cell r="D32">
            <v>0</v>
          </cell>
        </row>
        <row r="33">
          <cell r="A33" t="str">
            <v>OT2</v>
          </cell>
          <cell r="B33" t="str">
            <v>Overtime At Double</v>
          </cell>
          <cell r="C33" t="str">
            <v>O</v>
          </cell>
          <cell r="D33">
            <v>0</v>
          </cell>
        </row>
        <row r="34">
          <cell r="A34" t="str">
            <v>OTC</v>
          </cell>
          <cell r="B34" t="str">
            <v>Overtime half pay commission</v>
          </cell>
          <cell r="C34" t="str">
            <v>O</v>
          </cell>
          <cell r="D34">
            <v>0</v>
          </cell>
        </row>
        <row r="35">
          <cell r="A35" t="str">
            <v>OTP</v>
          </cell>
          <cell r="B35" t="str">
            <v>Overtime At 1.5</v>
          </cell>
          <cell r="C35" t="str">
            <v>O</v>
          </cell>
          <cell r="D35">
            <v>0</v>
          </cell>
        </row>
        <row r="36">
          <cell r="A36" t="str">
            <v>OV1</v>
          </cell>
          <cell r="B36" t="str">
            <v>Overtime At 1.5</v>
          </cell>
          <cell r="C36" t="str">
            <v>O</v>
          </cell>
          <cell r="D36">
            <v>0</v>
          </cell>
        </row>
        <row r="37">
          <cell r="A37" t="str">
            <v>OV2</v>
          </cell>
          <cell r="B37" t="str">
            <v>Overtime At 1.5 - 2</v>
          </cell>
          <cell r="C37" t="str">
            <v>O</v>
          </cell>
          <cell r="D37">
            <v>0</v>
          </cell>
        </row>
        <row r="38">
          <cell r="A38" t="str">
            <v>OV3</v>
          </cell>
          <cell r="B38" t="str">
            <v>Overtime At 1.5 - 3</v>
          </cell>
          <cell r="C38" t="str">
            <v>O</v>
          </cell>
          <cell r="D38">
            <v>0</v>
          </cell>
        </row>
        <row r="39">
          <cell r="A39" t="str">
            <v>OV4</v>
          </cell>
          <cell r="B39" t="str">
            <v>Overtime At 1.5 - 4</v>
          </cell>
          <cell r="C39" t="str">
            <v>O</v>
          </cell>
          <cell r="D39">
            <v>0</v>
          </cell>
        </row>
        <row r="40">
          <cell r="A40" t="str">
            <v>OV6</v>
          </cell>
          <cell r="B40" t="str">
            <v>Overtime At 1.5 - 6</v>
          </cell>
          <cell r="C40" t="str">
            <v>O</v>
          </cell>
          <cell r="D40">
            <v>0</v>
          </cell>
        </row>
        <row r="41">
          <cell r="A41" t="str">
            <v>PD1</v>
          </cell>
          <cell r="B41" t="str">
            <v>Saturday Premium</v>
          </cell>
          <cell r="C41" t="str">
            <v>O</v>
          </cell>
          <cell r="D41">
            <v>0</v>
          </cell>
        </row>
        <row r="42">
          <cell r="A42" t="str">
            <v>PD2</v>
          </cell>
          <cell r="B42" t="str">
            <v>Sunday Premium Pay</v>
          </cell>
          <cell r="C42" t="str">
            <v>O</v>
          </cell>
          <cell r="D42">
            <v>0</v>
          </cell>
        </row>
        <row r="43">
          <cell r="A43" t="str">
            <v>PO1</v>
          </cell>
          <cell r="B43" t="str">
            <v>Saturday Premium</v>
          </cell>
          <cell r="C43" t="str">
            <v>O</v>
          </cell>
          <cell r="D43">
            <v>0</v>
          </cell>
        </row>
        <row r="44">
          <cell r="A44" t="str">
            <v>PO2</v>
          </cell>
          <cell r="B44" t="str">
            <v>Sunday</v>
          </cell>
          <cell r="C44" t="str">
            <v>O</v>
          </cell>
          <cell r="D44">
            <v>0</v>
          </cell>
        </row>
        <row r="45">
          <cell r="A45" t="str">
            <v>PR1</v>
          </cell>
          <cell r="B45" t="str">
            <v>Saturday - Regular</v>
          </cell>
          <cell r="C45" t="str">
            <v>O</v>
          </cell>
          <cell r="D45">
            <v>0</v>
          </cell>
        </row>
        <row r="46">
          <cell r="A46" t="str">
            <v>PR2</v>
          </cell>
          <cell r="B46" t="str">
            <v>Sunday - Regular</v>
          </cell>
          <cell r="C46" t="str">
            <v>O</v>
          </cell>
          <cell r="D46">
            <v>0</v>
          </cell>
        </row>
        <row r="47">
          <cell r="A47" t="str">
            <v>SH1</v>
          </cell>
          <cell r="B47" t="str">
            <v>Swingshift Differential</v>
          </cell>
          <cell r="C47" t="str">
            <v>O</v>
          </cell>
          <cell r="D47">
            <v>0</v>
          </cell>
        </row>
        <row r="48">
          <cell r="A48" t="str">
            <v>SH2</v>
          </cell>
          <cell r="B48" t="str">
            <v>Graveyard Shift Differentl</v>
          </cell>
          <cell r="C48" t="str">
            <v>O</v>
          </cell>
          <cell r="D48">
            <v>0</v>
          </cell>
        </row>
        <row r="49">
          <cell r="A49" t="str">
            <v>SH3</v>
          </cell>
          <cell r="B49" t="str">
            <v>Swing Differential OT</v>
          </cell>
          <cell r="C49" t="str">
            <v>O</v>
          </cell>
          <cell r="D49">
            <v>0</v>
          </cell>
        </row>
        <row r="50">
          <cell r="A50" t="str">
            <v>SH4</v>
          </cell>
          <cell r="B50" t="str">
            <v>Grave Differential OT</v>
          </cell>
          <cell r="C50" t="str">
            <v>O</v>
          </cell>
          <cell r="D50">
            <v>0</v>
          </cell>
        </row>
        <row r="51">
          <cell r="A51" t="str">
            <v>SH5</v>
          </cell>
          <cell r="B51" t="str">
            <v>Swing Differential DT</v>
          </cell>
          <cell r="C51" t="str">
            <v>O</v>
          </cell>
          <cell r="D51">
            <v>0</v>
          </cell>
        </row>
        <row r="52">
          <cell r="A52" t="str">
            <v>SH6</v>
          </cell>
          <cell r="B52" t="str">
            <v>Grave Differential DT</v>
          </cell>
          <cell r="C52" t="str">
            <v>O</v>
          </cell>
          <cell r="D52">
            <v>0</v>
          </cell>
        </row>
        <row r="53">
          <cell r="A53" t="str">
            <v>SHA</v>
          </cell>
          <cell r="B53" t="str">
            <v>7th Day Swing Diff @2</v>
          </cell>
          <cell r="C53" t="str">
            <v>O</v>
          </cell>
          <cell r="D53">
            <v>0</v>
          </cell>
        </row>
        <row r="54">
          <cell r="A54" t="str">
            <v>SHB</v>
          </cell>
          <cell r="B54" t="str">
            <v>7th Day Grave Diff @2</v>
          </cell>
          <cell r="C54" t="str">
            <v>O</v>
          </cell>
          <cell r="D54">
            <v>0</v>
          </cell>
        </row>
        <row r="55">
          <cell r="A55" t="str">
            <v>STB</v>
          </cell>
          <cell r="B55" t="str">
            <v>Stand By</v>
          </cell>
          <cell r="C55" t="str">
            <v>O</v>
          </cell>
          <cell r="D55">
            <v>0</v>
          </cell>
        </row>
        <row r="56">
          <cell r="A56" t="str">
            <v>CAR</v>
          </cell>
          <cell r="B56" t="str">
            <v>Auto Allowance</v>
          </cell>
          <cell r="C56" t="str">
            <v>R</v>
          </cell>
          <cell r="D56">
            <v>0</v>
          </cell>
        </row>
        <row r="57">
          <cell r="A57" t="str">
            <v>COM</v>
          </cell>
          <cell r="B57" t="str">
            <v>Commissions Earned</v>
          </cell>
          <cell r="C57" t="str">
            <v>R</v>
          </cell>
          <cell r="D57">
            <v>0</v>
          </cell>
        </row>
        <row r="58">
          <cell r="A58" t="str">
            <v>GIL</v>
          </cell>
          <cell r="B58" t="str">
            <v>Gill Ranch Storage</v>
          </cell>
          <cell r="C58" t="str">
            <v>R</v>
          </cell>
          <cell r="D58">
            <v>1</v>
          </cell>
        </row>
        <row r="59">
          <cell r="A59" t="str">
            <v>LMP</v>
          </cell>
          <cell r="B59" t="str">
            <v>Lump Sum</v>
          </cell>
          <cell r="C59" t="str">
            <v>R</v>
          </cell>
          <cell r="D59">
            <v>1</v>
          </cell>
        </row>
        <row r="60">
          <cell r="A60" t="str">
            <v>REG</v>
          </cell>
          <cell r="B60" t="str">
            <v>Regular Pay</v>
          </cell>
          <cell r="C60" t="str">
            <v>R</v>
          </cell>
          <cell r="D60">
            <v>1</v>
          </cell>
        </row>
        <row r="61">
          <cell r="A61" t="str">
            <v>RET</v>
          </cell>
          <cell r="B61" t="str">
            <v>Retroactive Pay Adjust</v>
          </cell>
          <cell r="C61" t="str">
            <v>R</v>
          </cell>
          <cell r="D61">
            <v>1</v>
          </cell>
        </row>
        <row r="62">
          <cell r="A62" t="str">
            <v>RG1</v>
          </cell>
          <cell r="B62" t="str">
            <v>Regular Pay</v>
          </cell>
          <cell r="C62" t="str">
            <v>R</v>
          </cell>
          <cell r="D62">
            <v>1</v>
          </cell>
        </row>
        <row r="63">
          <cell r="A63" t="str">
            <v>RG2</v>
          </cell>
          <cell r="B63" t="str">
            <v>Regular Pay - 2</v>
          </cell>
          <cell r="C63" t="str">
            <v>R</v>
          </cell>
          <cell r="D63">
            <v>1</v>
          </cell>
        </row>
        <row r="64">
          <cell r="A64" t="str">
            <v>RG3</v>
          </cell>
          <cell r="B64" t="str">
            <v>Regular Pay - 3</v>
          </cell>
          <cell r="C64" t="str">
            <v>R</v>
          </cell>
          <cell r="D64">
            <v>1</v>
          </cell>
        </row>
        <row r="65">
          <cell r="A65" t="str">
            <v>RG4</v>
          </cell>
          <cell r="B65" t="str">
            <v>Regular Pay - 4</v>
          </cell>
          <cell r="C65" t="str">
            <v>R</v>
          </cell>
          <cell r="D65">
            <v>1</v>
          </cell>
        </row>
        <row r="66">
          <cell r="A66" t="str">
            <v>RG5</v>
          </cell>
          <cell r="B66" t="str">
            <v>Regular Pay - 5</v>
          </cell>
          <cell r="C66" t="str">
            <v>R</v>
          </cell>
          <cell r="D66">
            <v>1</v>
          </cell>
        </row>
        <row r="67">
          <cell r="A67" t="str">
            <v>RG6</v>
          </cell>
          <cell r="B67" t="str">
            <v>Regular Pay - 6</v>
          </cell>
          <cell r="C67" t="str">
            <v>R</v>
          </cell>
          <cell r="D67">
            <v>1</v>
          </cell>
        </row>
        <row r="68">
          <cell r="A68" t="str">
            <v>RG7</v>
          </cell>
          <cell r="B68" t="str">
            <v>Regular Pay - 7</v>
          </cell>
          <cell r="C68" t="str">
            <v>R</v>
          </cell>
          <cell r="D68">
            <v>1</v>
          </cell>
        </row>
        <row r="69">
          <cell r="A69" t="str">
            <v>RG8</v>
          </cell>
          <cell r="B69" t="str">
            <v>Regular Pay - 8</v>
          </cell>
          <cell r="C69" t="str">
            <v>R</v>
          </cell>
          <cell r="D69">
            <v>1</v>
          </cell>
        </row>
        <row r="70">
          <cell r="A70" t="str">
            <v>RGA</v>
          </cell>
          <cell r="B70" t="str">
            <v>Regular Pay A</v>
          </cell>
          <cell r="C70" t="str">
            <v>R</v>
          </cell>
          <cell r="D70">
            <v>1</v>
          </cell>
        </row>
        <row r="71">
          <cell r="A71" t="str">
            <v>ACC</v>
          </cell>
          <cell r="B71" t="str">
            <v>One-Time Accrual</v>
          </cell>
          <cell r="C71" t="str">
            <v>V</v>
          </cell>
          <cell r="D71">
            <v>1</v>
          </cell>
        </row>
        <row r="72">
          <cell r="A72" t="str">
            <v>DIS</v>
          </cell>
          <cell r="B72" t="str">
            <v>Sick Pay</v>
          </cell>
          <cell r="C72" t="str">
            <v>V</v>
          </cell>
          <cell r="D72">
            <v>1</v>
          </cell>
        </row>
        <row r="73">
          <cell r="A73" t="str">
            <v>DOT</v>
          </cell>
          <cell r="B73" t="str">
            <v>Donation of Leave Time</v>
          </cell>
          <cell r="C73" t="str">
            <v>V</v>
          </cell>
          <cell r="D73">
            <v>1</v>
          </cell>
        </row>
        <row r="74">
          <cell r="A74" t="str">
            <v>FLH</v>
          </cell>
          <cell r="B74" t="str">
            <v>Floating Holiday</v>
          </cell>
          <cell r="C74" t="str">
            <v>V</v>
          </cell>
          <cell r="D74">
            <v>1</v>
          </cell>
        </row>
        <row r="75">
          <cell r="A75" t="str">
            <v>FNL</v>
          </cell>
          <cell r="B75" t="str">
            <v>Funeral Leave</v>
          </cell>
          <cell r="C75" t="str">
            <v>V</v>
          </cell>
          <cell r="D75">
            <v>1</v>
          </cell>
        </row>
        <row r="76">
          <cell r="A76" t="str">
            <v>HOL</v>
          </cell>
          <cell r="B76" t="str">
            <v>Holiday Pay</v>
          </cell>
          <cell r="C76" t="str">
            <v>V</v>
          </cell>
          <cell r="D76">
            <v>1</v>
          </cell>
        </row>
        <row r="77">
          <cell r="A77" t="str">
            <v>IDS</v>
          </cell>
          <cell r="B77" t="str">
            <v>Industrial Disability</v>
          </cell>
          <cell r="C77" t="str">
            <v>V</v>
          </cell>
          <cell r="D77">
            <v>1</v>
          </cell>
        </row>
        <row r="78">
          <cell r="A78" t="str">
            <v>JUR</v>
          </cell>
          <cell r="B78" t="str">
            <v>Jury Duty</v>
          </cell>
          <cell r="C78" t="str">
            <v>V</v>
          </cell>
          <cell r="D78">
            <v>1</v>
          </cell>
        </row>
        <row r="79">
          <cell r="A79" t="str">
            <v>PTO</v>
          </cell>
          <cell r="B79" t="str">
            <v>Personal Time Off</v>
          </cell>
          <cell r="C79" t="str">
            <v>V</v>
          </cell>
          <cell r="D79">
            <v>1</v>
          </cell>
        </row>
        <row r="80">
          <cell r="A80" t="str">
            <v>PTP</v>
          </cell>
          <cell r="B80" t="str">
            <v>Personal Time - Paid</v>
          </cell>
          <cell r="C80" t="str">
            <v>V</v>
          </cell>
          <cell r="D80">
            <v>0</v>
          </cell>
        </row>
        <row r="81">
          <cell r="A81" t="str">
            <v>SCK</v>
          </cell>
          <cell r="B81" t="str">
            <v>Sick Pay</v>
          </cell>
          <cell r="C81" t="str">
            <v>V</v>
          </cell>
          <cell r="D81">
            <v>1</v>
          </cell>
        </row>
        <row r="82">
          <cell r="A82" t="str">
            <v>STD</v>
          </cell>
          <cell r="B82" t="str">
            <v>Short Term Disability</v>
          </cell>
          <cell r="C82" t="str">
            <v>V</v>
          </cell>
          <cell r="D82">
            <v>1</v>
          </cell>
        </row>
        <row r="83">
          <cell r="A83" t="str">
            <v>VAC</v>
          </cell>
          <cell r="B83" t="str">
            <v>Vacation Pay</v>
          </cell>
          <cell r="C83" t="str">
            <v>V</v>
          </cell>
          <cell r="D83">
            <v>1</v>
          </cell>
        </row>
        <row r="84">
          <cell r="A84" t="str">
            <v>SEV</v>
          </cell>
          <cell r="B84" t="str">
            <v>Severance Pay</v>
          </cell>
          <cell r="C84" t="str">
            <v>Z</v>
          </cell>
          <cell r="D84">
            <v>0</v>
          </cell>
        </row>
        <row r="85">
          <cell r="A85" t="str">
            <v>SVR</v>
          </cell>
          <cell r="B85" t="str">
            <v>Severance Pay r</v>
          </cell>
          <cell r="C85" t="str">
            <v>Z</v>
          </cell>
          <cell r="D85">
            <v>0</v>
          </cell>
        </row>
        <row r="86">
          <cell r="A86" t="str">
            <v>ADV</v>
          </cell>
          <cell r="B86" t="str">
            <v>Advance</v>
          </cell>
          <cell r="C86" t="str">
            <v>ZZZ</v>
          </cell>
          <cell r="D86">
            <v>0</v>
          </cell>
        </row>
        <row r="87">
          <cell r="A87" t="str">
            <v>BDD</v>
          </cell>
          <cell r="B87" t="str">
            <v>Benefit Allowance DP Dental</v>
          </cell>
          <cell r="C87" t="str">
            <v>ZZZ</v>
          </cell>
          <cell r="D87">
            <v>0</v>
          </cell>
        </row>
        <row r="88">
          <cell r="A88" t="str">
            <v>BDM</v>
          </cell>
          <cell r="B88" t="str">
            <v>Benefit Allowance DP Medical</v>
          </cell>
          <cell r="C88" t="str">
            <v>ZZZ</v>
          </cell>
          <cell r="D88">
            <v>0</v>
          </cell>
        </row>
        <row r="89">
          <cell r="A89" t="str">
            <v>BEN</v>
          </cell>
          <cell r="B89" t="str">
            <v>Benefit Allowance</v>
          </cell>
          <cell r="C89" t="str">
            <v>ZZZ</v>
          </cell>
          <cell r="D89">
            <v>0</v>
          </cell>
        </row>
        <row r="90">
          <cell r="A90" t="str">
            <v>BFD</v>
          </cell>
          <cell r="B90" t="str">
            <v>$100 Cash Gift Gross-Up</v>
          </cell>
          <cell r="C90" t="str">
            <v>ZZZ</v>
          </cell>
          <cell r="D90">
            <v>0</v>
          </cell>
        </row>
        <row r="91">
          <cell r="A91" t="str">
            <v>BND</v>
          </cell>
          <cell r="B91" t="str">
            <v>Benefit Allowance Dental</v>
          </cell>
          <cell r="C91" t="str">
            <v>ZZZ</v>
          </cell>
          <cell r="D91">
            <v>0</v>
          </cell>
        </row>
        <row r="92">
          <cell r="A92" t="str">
            <v>BNM</v>
          </cell>
          <cell r="B92" t="str">
            <v>Benefit Allowance Medical</v>
          </cell>
          <cell r="C92" t="str">
            <v>ZZZ</v>
          </cell>
          <cell r="D92">
            <v>0</v>
          </cell>
        </row>
        <row r="93">
          <cell r="A93" t="str">
            <v>CEL</v>
          </cell>
          <cell r="B93" t="str">
            <v>Cell Phone Reimbursement</v>
          </cell>
          <cell r="C93" t="str">
            <v>ZZZ</v>
          </cell>
          <cell r="D93">
            <v>0</v>
          </cell>
        </row>
        <row r="94">
          <cell r="A94" t="str">
            <v>EDP</v>
          </cell>
          <cell r="B94" t="str">
            <v>EDC distribution</v>
          </cell>
          <cell r="C94" t="str">
            <v>ZZZ</v>
          </cell>
          <cell r="D94">
            <v>0</v>
          </cell>
        </row>
        <row r="95">
          <cell r="A95" t="str">
            <v>ELC</v>
          </cell>
          <cell r="B95" t="str">
            <v>Electric Steal Award</v>
          </cell>
          <cell r="C95" t="str">
            <v>ZZZ</v>
          </cell>
          <cell r="D95">
            <v>0</v>
          </cell>
        </row>
        <row r="96">
          <cell r="A96" t="str">
            <v>HMO</v>
          </cell>
          <cell r="B96" t="str">
            <v>Dental Insurance Refund</v>
          </cell>
          <cell r="C96" t="str">
            <v>ZZZ</v>
          </cell>
          <cell r="D96">
            <v>0</v>
          </cell>
        </row>
        <row r="97">
          <cell r="A97" t="str">
            <v>LWO</v>
          </cell>
          <cell r="B97" t="str">
            <v>Leave Without Pay</v>
          </cell>
          <cell r="C97" t="str">
            <v>ZZZ</v>
          </cell>
          <cell r="D97">
            <v>0</v>
          </cell>
        </row>
        <row r="98">
          <cell r="A98" t="str">
            <v>MIL</v>
          </cell>
          <cell r="B98" t="str">
            <v>Mileage Reimbursement</v>
          </cell>
          <cell r="C98" t="str">
            <v>ZZZ</v>
          </cell>
          <cell r="D98">
            <v>0</v>
          </cell>
        </row>
        <row r="99">
          <cell r="A99" t="str">
            <v>NCF</v>
          </cell>
          <cell r="B99" t="str">
            <v>Non-Cash Fringe Benefit</v>
          </cell>
          <cell r="C99" t="str">
            <v>ZZZ</v>
          </cell>
          <cell r="D99">
            <v>0</v>
          </cell>
        </row>
        <row r="100">
          <cell r="A100" t="str">
            <v>NQS</v>
          </cell>
          <cell r="B100" t="str">
            <v>Non-Qualified Stock Options</v>
          </cell>
          <cell r="C100" t="str">
            <v>ZZZ</v>
          </cell>
          <cell r="D100">
            <v>0</v>
          </cell>
        </row>
        <row r="101">
          <cell r="A101" t="str">
            <v>RAR</v>
          </cell>
          <cell r="B101" t="str">
            <v>Remote Access Reimbursement</v>
          </cell>
          <cell r="C101" t="str">
            <v>ZZZ</v>
          </cell>
          <cell r="D101">
            <v>0</v>
          </cell>
        </row>
        <row r="102">
          <cell r="A102" t="str">
            <v>UCR</v>
          </cell>
          <cell r="B102" t="str">
            <v>Company Car</v>
          </cell>
          <cell r="C102" t="str">
            <v>ZZZ</v>
          </cell>
          <cell r="D102">
            <v>0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B81F-F729-4170-8E28-12345882005D}">
  <sheetPr>
    <pageSetUpPr fitToPage="1"/>
  </sheetPr>
  <dimension ref="A1:V166"/>
  <sheetViews>
    <sheetView zoomScale="85" zoomScaleNormal="85" workbookViewId="0">
      <selection activeCell="A10" sqref="A10:M166"/>
    </sheetView>
  </sheetViews>
  <sheetFormatPr defaultColWidth="9.140625" defaultRowHeight="15.75"/>
  <cols>
    <col min="1" max="1" width="9.140625" style="1"/>
    <col min="2" max="2" width="10.42578125" style="1" customWidth="1"/>
    <col min="3" max="3" width="9" style="1" customWidth="1"/>
    <col min="4" max="4" width="42.42578125" style="1" customWidth="1"/>
    <col min="5" max="5" width="15.42578125" style="1" customWidth="1"/>
    <col min="6" max="6" width="14.5703125" style="1" customWidth="1"/>
    <col min="7" max="7" width="17.7109375" style="1" customWidth="1"/>
    <col min="8" max="9" width="13.42578125" style="1" customWidth="1"/>
    <col min="10" max="10" width="16.140625" style="1" customWidth="1"/>
    <col min="11" max="11" width="15" style="1" customWidth="1"/>
    <col min="12" max="12" width="15.140625" style="1" customWidth="1"/>
    <col min="13" max="13" width="15.7109375" style="1" customWidth="1"/>
    <col min="14" max="14" width="9.140625" style="1" customWidth="1"/>
    <col min="15" max="15" width="10.7109375" style="1" hidden="1" customWidth="1"/>
    <col min="16" max="19" width="0" style="1" hidden="1" customWidth="1"/>
    <col min="20" max="20" width="11.85546875" style="1" hidden="1" customWidth="1"/>
    <col min="21" max="21" width="13.85546875" style="1" hidden="1" customWidth="1"/>
    <col min="22" max="22" width="12.140625" style="1" hidden="1" customWidth="1"/>
    <col min="23" max="46" width="0" style="1" hidden="1" customWidth="1"/>
    <col min="47" max="16384" width="9.140625" style="1"/>
  </cols>
  <sheetData>
    <row r="1" spans="1:22">
      <c r="A1" s="5" t="s">
        <v>0</v>
      </c>
      <c r="M1" s="105" t="s">
        <v>502</v>
      </c>
    </row>
    <row r="2" spans="1:22">
      <c r="A2" s="5" t="s">
        <v>3</v>
      </c>
      <c r="E2" s="98" t="s">
        <v>499</v>
      </c>
      <c r="F2" s="97">
        <v>2021</v>
      </c>
      <c r="G2" s="97">
        <v>2022</v>
      </c>
      <c r="H2" s="97">
        <v>2023</v>
      </c>
      <c r="I2" s="97">
        <v>2024</v>
      </c>
      <c r="J2" s="107" t="s">
        <v>1</v>
      </c>
      <c r="K2" s="107"/>
      <c r="L2" s="107"/>
      <c r="O2" s="2" t="s">
        <v>2</v>
      </c>
      <c r="P2" s="2"/>
      <c r="Q2" s="2"/>
    </row>
    <row r="3" spans="1:22">
      <c r="C3" s="106" t="s">
        <v>506</v>
      </c>
      <c r="E3" s="98" t="s">
        <v>500</v>
      </c>
      <c r="F3" s="99">
        <v>4.2000000000000003E-2</v>
      </c>
      <c r="G3" s="99">
        <v>3.6999999999999998E-2</v>
      </c>
      <c r="H3" s="99">
        <v>2.4E-2</v>
      </c>
      <c r="I3" s="99">
        <v>2.3E-2</v>
      </c>
      <c r="J3" s="3">
        <v>2018</v>
      </c>
      <c r="K3" s="3">
        <v>2019</v>
      </c>
      <c r="L3" s="3">
        <v>2020</v>
      </c>
      <c r="M3" s="4" t="s">
        <v>4</v>
      </c>
      <c r="O3" s="2" t="s">
        <v>5</v>
      </c>
      <c r="P3" s="2"/>
      <c r="Q3" s="2"/>
    </row>
    <row r="4" spans="1:22" ht="16.5" thickBot="1">
      <c r="A4" s="5" t="s">
        <v>503</v>
      </c>
      <c r="F4" s="1" t="s">
        <v>6</v>
      </c>
      <c r="H4" s="101" t="str">
        <f>M4</f>
        <v>N/A</v>
      </c>
      <c r="I4" s="5"/>
      <c r="J4" s="6">
        <v>146848</v>
      </c>
      <c r="K4" s="6">
        <v>155757</v>
      </c>
      <c r="L4" s="6">
        <v>167561</v>
      </c>
      <c r="M4" s="104" t="s">
        <v>501</v>
      </c>
      <c r="O4" s="2" t="s">
        <v>7</v>
      </c>
      <c r="P4" s="2"/>
      <c r="Q4" s="2"/>
      <c r="U4" s="1" t="s">
        <v>8</v>
      </c>
    </row>
    <row r="5" spans="1:22" ht="16.5" thickTop="1">
      <c r="A5" s="1" t="s">
        <v>9</v>
      </c>
      <c r="H5" s="7"/>
      <c r="K5" s="100"/>
      <c r="L5" s="100"/>
      <c r="M5" s="8"/>
      <c r="O5" s="2" t="s">
        <v>10</v>
      </c>
      <c r="P5" s="2"/>
      <c r="Q5" s="2"/>
      <c r="U5" s="1" t="s">
        <v>11</v>
      </c>
    </row>
    <row r="6" spans="1:22">
      <c r="A6" s="1" t="s">
        <v>12</v>
      </c>
      <c r="H6" s="7"/>
      <c r="L6" s="8"/>
      <c r="O6" s="2" t="s">
        <v>13</v>
      </c>
      <c r="P6" s="2"/>
      <c r="Q6" s="2"/>
      <c r="U6" s="1" t="s">
        <v>14</v>
      </c>
      <c r="V6" s="1" t="s">
        <v>15</v>
      </c>
    </row>
    <row r="7" spans="1:22" ht="16.5" thickBot="1">
      <c r="A7" s="1" t="s">
        <v>16</v>
      </c>
      <c r="E7" s="1">
        <v>0.65539999999999998</v>
      </c>
      <c r="F7" s="1" t="s">
        <v>17</v>
      </c>
      <c r="K7" s="9" t="s">
        <v>18</v>
      </c>
      <c r="M7" s="9" t="s">
        <v>19</v>
      </c>
      <c r="O7" s="2" t="s">
        <v>20</v>
      </c>
      <c r="P7" s="2"/>
      <c r="Q7" s="2"/>
      <c r="T7" s="1" t="s">
        <v>21</v>
      </c>
    </row>
    <row r="8" spans="1:22">
      <c r="F8" s="108" t="s">
        <v>22</v>
      </c>
      <c r="G8" s="109"/>
      <c r="H8" s="110"/>
      <c r="I8" s="10" t="s">
        <v>23</v>
      </c>
      <c r="J8" s="11" t="s">
        <v>24</v>
      </c>
      <c r="K8" s="12" t="s">
        <v>25</v>
      </c>
      <c r="L8" s="11" t="s">
        <v>26</v>
      </c>
      <c r="M8" s="12" t="s">
        <v>27</v>
      </c>
      <c r="O8" s="2" t="s">
        <v>28</v>
      </c>
      <c r="P8" s="2"/>
      <c r="Q8" s="2"/>
      <c r="U8" s="11" t="s">
        <v>29</v>
      </c>
    </row>
    <row r="9" spans="1:22" ht="16.5" thickBot="1">
      <c r="A9" s="1" t="s">
        <v>30</v>
      </c>
      <c r="B9" s="1" t="s">
        <v>31</v>
      </c>
      <c r="C9" s="1" t="s">
        <v>32</v>
      </c>
      <c r="E9" s="11" t="s">
        <v>33</v>
      </c>
      <c r="F9" s="13" t="s">
        <v>34</v>
      </c>
      <c r="G9" s="14" t="s">
        <v>35</v>
      </c>
      <c r="H9" s="15" t="s">
        <v>36</v>
      </c>
      <c r="I9" s="16" t="s">
        <v>37</v>
      </c>
      <c r="J9" s="11" t="s">
        <v>38</v>
      </c>
      <c r="K9" s="102">
        <f>(1+$F3/4)*(1+$G3)*(1+$H3)-1</f>
        <v>7.3037823999999807E-2</v>
      </c>
      <c r="L9" s="102">
        <f>(1+$F3/4)*(1+$G3)*(1+$H3)*(1+$I3)-1</f>
        <v>9.7717693951999696E-2</v>
      </c>
      <c r="M9" s="103">
        <v>2024</v>
      </c>
      <c r="O9" s="2" t="s">
        <v>39</v>
      </c>
      <c r="P9" s="2"/>
      <c r="Q9" s="2"/>
      <c r="T9" s="1" t="s">
        <v>31</v>
      </c>
      <c r="U9" s="11" t="s">
        <v>40</v>
      </c>
    </row>
    <row r="10" spans="1:22">
      <c r="A10" s="11">
        <v>1</v>
      </c>
      <c r="B10" s="17" t="s">
        <v>41</v>
      </c>
      <c r="C10" s="18"/>
      <c r="D10" s="18"/>
      <c r="K10" s="2"/>
      <c r="M10" s="2"/>
      <c r="O10" s="2" t="s">
        <v>42</v>
      </c>
      <c r="P10" s="2"/>
      <c r="Q10" s="2"/>
    </row>
    <row r="11" spans="1:22">
      <c r="A11" s="11">
        <v>2</v>
      </c>
      <c r="B11" s="18"/>
      <c r="C11" s="19" t="s">
        <v>43</v>
      </c>
      <c r="D11" s="18"/>
      <c r="K11" s="2"/>
      <c r="M11" s="2"/>
      <c r="O11" s="2" t="s">
        <v>44</v>
      </c>
      <c r="P11" s="2"/>
      <c r="Q11" s="2"/>
      <c r="T11" s="20" t="s">
        <v>45</v>
      </c>
      <c r="U11" s="21">
        <v>200221.2460420001</v>
      </c>
    </row>
    <row r="12" spans="1:22">
      <c r="A12" s="11">
        <v>3</v>
      </c>
      <c r="B12" s="18" t="s">
        <v>46</v>
      </c>
      <c r="C12" s="18" t="s">
        <v>47</v>
      </c>
      <c r="D12" s="18" t="s">
        <v>48</v>
      </c>
      <c r="E12" s="22">
        <v>237162</v>
      </c>
      <c r="F12" s="22">
        <f>U11</f>
        <v>200221.2460420001</v>
      </c>
      <c r="J12" s="23">
        <f>E12-SUM(F12:H12)+I12</f>
        <v>36940.753957999899</v>
      </c>
      <c r="K12" s="24">
        <f>$J12*K$9</f>
        <v>2698.072286011693</v>
      </c>
      <c r="L12" s="23">
        <f>$J12*L$9</f>
        <v>3609.7652896239556</v>
      </c>
      <c r="M12" s="24">
        <f>L12-K12</f>
        <v>911.6930036122626</v>
      </c>
      <c r="O12" s="2" t="s">
        <v>49</v>
      </c>
      <c r="P12" s="2"/>
      <c r="Q12" s="2"/>
      <c r="T12" s="20" t="s">
        <v>50</v>
      </c>
      <c r="U12" s="21">
        <v>588776.97771599994</v>
      </c>
    </row>
    <row r="13" spans="1:22">
      <c r="A13" s="11">
        <v>4</v>
      </c>
      <c r="B13" s="18" t="s">
        <v>51</v>
      </c>
      <c r="C13" s="18" t="s">
        <v>47</v>
      </c>
      <c r="D13" s="18" t="s">
        <v>52</v>
      </c>
      <c r="E13" s="22">
        <v>20744881</v>
      </c>
      <c r="F13" s="22">
        <f>U12</f>
        <v>588776.97771599994</v>
      </c>
      <c r="G13" s="22">
        <v>19925000</v>
      </c>
      <c r="J13" s="23">
        <f t="shared" ref="J13:J26" si="0">E13-SUM(F13:H13)+I13</f>
        <v>231104.02228400111</v>
      </c>
      <c r="K13" s="24">
        <f t="shared" ref="K13:L20" si="1">$J13*K$9</f>
        <v>16879.334905270905</v>
      </c>
      <c r="L13" s="23">
        <f t="shared" si="1"/>
        <v>22582.952120624137</v>
      </c>
      <c r="M13" s="24">
        <f t="shared" ref="M13:M26" si="2">L13-K13</f>
        <v>5703.6172153532316</v>
      </c>
      <c r="O13" s="2" t="s">
        <v>53</v>
      </c>
      <c r="T13" s="20" t="s">
        <v>54</v>
      </c>
      <c r="U13" s="21">
        <v>360144.78396600031</v>
      </c>
    </row>
    <row r="14" spans="1:22">
      <c r="A14" s="11">
        <v>5</v>
      </c>
      <c r="B14" s="18" t="s">
        <v>55</v>
      </c>
      <c r="C14" s="18" t="s">
        <v>47</v>
      </c>
      <c r="D14" s="18" t="s">
        <v>56</v>
      </c>
      <c r="E14" s="22">
        <v>2112141</v>
      </c>
      <c r="F14" s="22">
        <f t="shared" ref="F14" si="3">U13</f>
        <v>360144.78396600031</v>
      </c>
      <c r="J14" s="23">
        <f t="shared" si="0"/>
        <v>1751996.2160339998</v>
      </c>
      <c r="K14" s="24">
        <f t="shared" si="1"/>
        <v>127961.99127535692</v>
      </c>
      <c r="L14" s="23">
        <f t="shared" si="1"/>
        <v>171201.03004347192</v>
      </c>
      <c r="M14" s="24">
        <f t="shared" si="2"/>
        <v>43239.038768115002</v>
      </c>
      <c r="O14" s="2" t="s">
        <v>57</v>
      </c>
      <c r="T14" s="20" t="s">
        <v>58</v>
      </c>
      <c r="U14" s="21">
        <v>398997.10569400014</v>
      </c>
    </row>
    <row r="15" spans="1:22">
      <c r="A15" s="11">
        <v>6</v>
      </c>
      <c r="B15" s="18" t="s">
        <v>59</v>
      </c>
      <c r="C15" s="18" t="s">
        <v>47</v>
      </c>
      <c r="D15" s="18" t="s">
        <v>60</v>
      </c>
      <c r="E15" s="22">
        <v>0</v>
      </c>
      <c r="F15" s="22">
        <v>0</v>
      </c>
      <c r="J15" s="23">
        <f t="shared" si="0"/>
        <v>0</v>
      </c>
      <c r="K15" s="24">
        <f t="shared" si="1"/>
        <v>0</v>
      </c>
      <c r="L15" s="23">
        <f t="shared" si="1"/>
        <v>0</v>
      </c>
      <c r="M15" s="24">
        <f t="shared" si="2"/>
        <v>0</v>
      </c>
      <c r="O15" s="2" t="s">
        <v>61</v>
      </c>
      <c r="T15" s="20" t="s">
        <v>62</v>
      </c>
      <c r="U15" s="21">
        <v>126058.36452400002</v>
      </c>
    </row>
    <row r="16" spans="1:22">
      <c r="A16" s="11">
        <v>7</v>
      </c>
      <c r="B16" s="18" t="s">
        <v>63</v>
      </c>
      <c r="C16" s="18" t="s">
        <v>47</v>
      </c>
      <c r="D16" s="18" t="s">
        <v>64</v>
      </c>
      <c r="E16" s="22">
        <v>0</v>
      </c>
      <c r="F16" s="22">
        <v>0</v>
      </c>
      <c r="J16" s="23">
        <f t="shared" si="0"/>
        <v>0</v>
      </c>
      <c r="K16" s="24">
        <f t="shared" si="1"/>
        <v>0</v>
      </c>
      <c r="L16" s="23">
        <f t="shared" si="1"/>
        <v>0</v>
      </c>
      <c r="M16" s="24">
        <f t="shared" si="2"/>
        <v>0</v>
      </c>
      <c r="T16" s="20" t="s">
        <v>65</v>
      </c>
      <c r="U16" s="21">
        <v>84479.146232000014</v>
      </c>
    </row>
    <row r="17" spans="1:21">
      <c r="A17" s="11">
        <v>8</v>
      </c>
      <c r="B17" s="18" t="s">
        <v>66</v>
      </c>
      <c r="C17" s="18" t="s">
        <v>47</v>
      </c>
      <c r="D17" s="18" t="s">
        <v>67</v>
      </c>
      <c r="E17" s="22">
        <v>521740</v>
      </c>
      <c r="F17" s="22">
        <f>U14</f>
        <v>398997.10569400014</v>
      </c>
      <c r="J17" s="23">
        <f t="shared" si="0"/>
        <v>122742.89430599986</v>
      </c>
      <c r="K17" s="24">
        <f t="shared" si="1"/>
        <v>8964.8739115721964</v>
      </c>
      <c r="L17" s="23">
        <f t="shared" si="1"/>
        <v>11994.152580576339</v>
      </c>
      <c r="M17" s="24">
        <f t="shared" si="2"/>
        <v>3029.278669004143</v>
      </c>
      <c r="T17" s="20" t="s">
        <v>68</v>
      </c>
      <c r="U17" s="21">
        <v>8755.7114359999978</v>
      </c>
    </row>
    <row r="18" spans="1:21">
      <c r="A18" s="11">
        <v>9</v>
      </c>
      <c r="B18" s="18" t="s">
        <v>69</v>
      </c>
      <c r="C18" s="18" t="s">
        <v>47</v>
      </c>
      <c r="D18" s="18" t="s">
        <v>70</v>
      </c>
      <c r="E18" s="22">
        <v>3679210</v>
      </c>
      <c r="F18" s="22">
        <f>U15</f>
        <v>126058.36452400002</v>
      </c>
      <c r="J18" s="23">
        <f t="shared" si="0"/>
        <v>3553151.6354760001</v>
      </c>
      <c r="K18" s="24">
        <f t="shared" si="1"/>
        <v>259514.46379720757</v>
      </c>
      <c r="L18" s="23">
        <f t="shared" si="1"/>
        <v>347205.78408049099</v>
      </c>
      <c r="M18" s="24">
        <f t="shared" si="2"/>
        <v>87691.320283283421</v>
      </c>
      <c r="T18" s="20" t="s">
        <v>71</v>
      </c>
      <c r="U18" s="21">
        <v>507048.23724600015</v>
      </c>
    </row>
    <row r="19" spans="1:21">
      <c r="A19" s="11">
        <v>10</v>
      </c>
      <c r="B19" s="18" t="s">
        <v>72</v>
      </c>
      <c r="C19" s="18" t="s">
        <v>47</v>
      </c>
      <c r="D19" s="18" t="s">
        <v>73</v>
      </c>
      <c r="E19" s="22">
        <v>0</v>
      </c>
      <c r="F19" s="22">
        <v>0</v>
      </c>
      <c r="J19" s="23">
        <f t="shared" si="0"/>
        <v>0</v>
      </c>
      <c r="K19" s="24">
        <f t="shared" si="1"/>
        <v>0</v>
      </c>
      <c r="L19" s="23">
        <f t="shared" si="1"/>
        <v>0</v>
      </c>
      <c r="M19" s="24">
        <f t="shared" si="2"/>
        <v>0</v>
      </c>
      <c r="T19" s="20" t="s">
        <v>74</v>
      </c>
      <c r="U19" s="21">
        <v>32973.527915999992</v>
      </c>
    </row>
    <row r="20" spans="1:21">
      <c r="A20" s="11">
        <v>11</v>
      </c>
      <c r="B20" s="18" t="s">
        <v>75</v>
      </c>
      <c r="C20" s="18" t="s">
        <v>47</v>
      </c>
      <c r="D20" s="18" t="s">
        <v>76</v>
      </c>
      <c r="E20" s="22">
        <v>0</v>
      </c>
      <c r="F20" s="22">
        <v>0</v>
      </c>
      <c r="J20" s="23">
        <f t="shared" si="0"/>
        <v>0</v>
      </c>
      <c r="K20" s="24">
        <f t="shared" si="1"/>
        <v>0</v>
      </c>
      <c r="L20" s="23">
        <f t="shared" si="1"/>
        <v>0</v>
      </c>
      <c r="M20" s="24">
        <f t="shared" si="2"/>
        <v>0</v>
      </c>
      <c r="T20" s="20" t="s">
        <v>77</v>
      </c>
      <c r="U20" s="21">
        <v>64388.376997999992</v>
      </c>
    </row>
    <row r="21" spans="1:21">
      <c r="A21" s="11">
        <v>12</v>
      </c>
      <c r="B21" s="17"/>
      <c r="C21" s="17" t="s">
        <v>78</v>
      </c>
      <c r="D21" s="17"/>
      <c r="E21" s="25">
        <f t="shared" ref="E21:K21" si="4">SUM(E12:E20)</f>
        <v>27295134</v>
      </c>
      <c r="F21" s="25">
        <f t="shared" si="4"/>
        <v>1674198.4779420006</v>
      </c>
      <c r="G21" s="25">
        <f t="shared" si="4"/>
        <v>19925000</v>
      </c>
      <c r="H21" s="25">
        <f t="shared" si="4"/>
        <v>0</v>
      </c>
      <c r="I21" s="25">
        <f t="shared" si="4"/>
        <v>0</v>
      </c>
      <c r="J21" s="25">
        <f t="shared" si="4"/>
        <v>5695935.5220580008</v>
      </c>
      <c r="K21" s="26">
        <f t="shared" si="4"/>
        <v>416018.7361754193</v>
      </c>
      <c r="L21" s="25">
        <f t="shared" ref="L21:M21" si="5">SUM(L12:L20)</f>
        <v>556593.68411478738</v>
      </c>
      <c r="M21" s="26">
        <f t="shared" si="5"/>
        <v>140574.94793936808</v>
      </c>
      <c r="O21" s="23"/>
      <c r="T21" s="20" t="s">
        <v>79</v>
      </c>
      <c r="U21" s="21">
        <v>928840.25325000123</v>
      </c>
    </row>
    <row r="22" spans="1:21">
      <c r="A22" s="11">
        <v>13</v>
      </c>
      <c r="B22" s="18" t="s">
        <v>80</v>
      </c>
      <c r="C22" s="18" t="s">
        <v>47</v>
      </c>
      <c r="D22" s="18" t="s">
        <v>48</v>
      </c>
      <c r="E22" s="22">
        <v>549736</v>
      </c>
      <c r="F22" s="22">
        <f>U16</f>
        <v>84479.146232000014</v>
      </c>
      <c r="J22" s="23">
        <f t="shared" si="0"/>
        <v>465256.85376799997</v>
      </c>
      <c r="K22" s="24">
        <f t="shared" ref="K22:L26" si="6">$J22*K$9</f>
        <v>33981.348200300832</v>
      </c>
      <c r="L22" s="23">
        <f t="shared" si="6"/>
        <v>45463.826845571697</v>
      </c>
      <c r="M22" s="24">
        <f t="shared" si="2"/>
        <v>11482.478645270865</v>
      </c>
      <c r="T22" s="20" t="s">
        <v>81</v>
      </c>
      <c r="U22" s="21">
        <v>22827.942469999991</v>
      </c>
    </row>
    <row r="23" spans="1:21">
      <c r="A23" s="11">
        <v>14</v>
      </c>
      <c r="B23" s="18" t="s">
        <v>82</v>
      </c>
      <c r="C23" s="18" t="s">
        <v>47</v>
      </c>
      <c r="D23" s="18" t="s">
        <v>83</v>
      </c>
      <c r="E23" s="22">
        <v>492318</v>
      </c>
      <c r="F23" s="22">
        <f t="shared" ref="F23:F26" si="7">U17</f>
        <v>8755.7114359999978</v>
      </c>
      <c r="J23" s="23">
        <f t="shared" si="0"/>
        <v>483562.28856399999</v>
      </c>
      <c r="K23" s="24">
        <f t="shared" si="6"/>
        <v>35318.337325174551</v>
      </c>
      <c r="L23" s="23">
        <f t="shared" si="6"/>
        <v>47252.591720625511</v>
      </c>
      <c r="M23" s="24">
        <f t="shared" si="2"/>
        <v>11934.25439545096</v>
      </c>
      <c r="T23" s="20" t="s">
        <v>84</v>
      </c>
      <c r="U23" s="21">
        <v>380225.63699799997</v>
      </c>
    </row>
    <row r="24" spans="1:21">
      <c r="A24" s="11">
        <v>15</v>
      </c>
      <c r="B24" s="18" t="s">
        <v>85</v>
      </c>
      <c r="C24" s="18" t="s">
        <v>47</v>
      </c>
      <c r="D24" s="18" t="s">
        <v>86</v>
      </c>
      <c r="E24" s="22">
        <v>6131837</v>
      </c>
      <c r="F24" s="22">
        <f t="shared" si="7"/>
        <v>507048.23724600015</v>
      </c>
      <c r="H24" s="22">
        <f>5133337*E7</f>
        <v>3364389.0697999997</v>
      </c>
      <c r="J24" s="23">
        <f>E24-SUM(F24:H24)+I24</f>
        <v>2260399.6929540001</v>
      </c>
      <c r="K24" s="24">
        <f t="shared" si="6"/>
        <v>165094.67494362785</v>
      </c>
      <c r="L24" s="23">
        <f t="shared" si="6"/>
        <v>220881.04540527306</v>
      </c>
      <c r="M24" s="24">
        <f t="shared" si="2"/>
        <v>55786.370461645216</v>
      </c>
      <c r="T24" s="20" t="s">
        <v>87</v>
      </c>
      <c r="U24" s="21">
        <v>3581238.5347820097</v>
      </c>
    </row>
    <row r="25" spans="1:21">
      <c r="A25" s="11">
        <v>16</v>
      </c>
      <c r="B25" s="18" t="s">
        <v>88</v>
      </c>
      <c r="C25" s="18" t="s">
        <v>47</v>
      </c>
      <c r="D25" s="18" t="s">
        <v>89</v>
      </c>
      <c r="E25" s="22">
        <v>2095657</v>
      </c>
      <c r="F25" s="22">
        <f t="shared" si="7"/>
        <v>32973.527915999992</v>
      </c>
      <c r="J25" s="23">
        <f t="shared" si="0"/>
        <v>2062683.472084</v>
      </c>
      <c r="K25" s="24">
        <f t="shared" si="6"/>
        <v>150653.9124017797</v>
      </c>
      <c r="L25" s="23">
        <f t="shared" si="6"/>
        <v>201560.67224495241</v>
      </c>
      <c r="M25" s="24">
        <f t="shared" si="2"/>
        <v>50906.759843172709</v>
      </c>
      <c r="T25" s="20" t="s">
        <v>90</v>
      </c>
      <c r="U25" s="21">
        <v>130159.98880400004</v>
      </c>
    </row>
    <row r="26" spans="1:21">
      <c r="A26" s="11">
        <v>17</v>
      </c>
      <c r="B26" s="18" t="s">
        <v>91</v>
      </c>
      <c r="C26" s="18" t="s">
        <v>47</v>
      </c>
      <c r="D26" s="18" t="s">
        <v>92</v>
      </c>
      <c r="E26" s="22">
        <v>925145</v>
      </c>
      <c r="F26" s="22">
        <f t="shared" si="7"/>
        <v>64388.376997999992</v>
      </c>
      <c r="J26" s="23">
        <f t="shared" si="0"/>
        <v>860756.62300200004</v>
      </c>
      <c r="K26" s="24">
        <f t="shared" si="6"/>
        <v>62867.790737654264</v>
      </c>
      <c r="L26" s="23">
        <f t="shared" si="6"/>
        <v>84111.152253666223</v>
      </c>
      <c r="M26" s="24">
        <f t="shared" si="2"/>
        <v>21243.361516011959</v>
      </c>
      <c r="T26" s="20" t="s">
        <v>93</v>
      </c>
      <c r="U26" s="21">
        <v>323664.68253799988</v>
      </c>
    </row>
    <row r="27" spans="1:21">
      <c r="A27" s="11">
        <v>18</v>
      </c>
      <c r="B27" s="17"/>
      <c r="C27" s="17" t="s">
        <v>94</v>
      </c>
      <c r="D27" s="17"/>
      <c r="E27" s="25">
        <f t="shared" ref="E27:F27" si="8">SUM(E22:E26)</f>
        <v>10194693</v>
      </c>
      <c r="F27" s="25">
        <f t="shared" si="8"/>
        <v>697644.99982800009</v>
      </c>
      <c r="G27" s="25">
        <f t="shared" ref="G27:M27" si="9">SUM(G22:G26)</f>
        <v>0</v>
      </c>
      <c r="H27" s="25">
        <f t="shared" si="9"/>
        <v>3364389.0697999997</v>
      </c>
      <c r="I27" s="25">
        <f t="shared" si="9"/>
        <v>0</v>
      </c>
      <c r="J27" s="25">
        <f t="shared" si="9"/>
        <v>6132658.9303719997</v>
      </c>
      <c r="K27" s="26">
        <f t="shared" si="9"/>
        <v>447916.0636085372</v>
      </c>
      <c r="L27" s="25">
        <f t="shared" si="9"/>
        <v>599269.28847008885</v>
      </c>
      <c r="M27" s="26">
        <f t="shared" si="9"/>
        <v>151353.22486155172</v>
      </c>
      <c r="T27" s="20" t="s">
        <v>95</v>
      </c>
      <c r="U27" s="21">
        <v>245905.14277800007</v>
      </c>
    </row>
    <row r="28" spans="1:21">
      <c r="A28" s="11">
        <v>19</v>
      </c>
      <c r="B28" s="17"/>
      <c r="C28" s="17" t="s">
        <v>96</v>
      </c>
      <c r="D28" s="17"/>
      <c r="E28" s="25">
        <f t="shared" ref="E28:M28" si="10">E21+E27</f>
        <v>37489827</v>
      </c>
      <c r="F28" s="25">
        <f t="shared" si="10"/>
        <v>2371843.4777700007</v>
      </c>
      <c r="G28" s="25">
        <f t="shared" si="10"/>
        <v>19925000</v>
      </c>
      <c r="H28" s="25">
        <f t="shared" si="10"/>
        <v>3364389.0697999997</v>
      </c>
      <c r="I28" s="25">
        <f t="shared" si="10"/>
        <v>0</v>
      </c>
      <c r="J28" s="25">
        <f t="shared" si="10"/>
        <v>11828594.452430001</v>
      </c>
      <c r="K28" s="26">
        <f t="shared" si="10"/>
        <v>863934.79978395649</v>
      </c>
      <c r="L28" s="25">
        <f t="shared" si="10"/>
        <v>1155862.9725848762</v>
      </c>
      <c r="M28" s="26">
        <f t="shared" si="10"/>
        <v>291928.1728009198</v>
      </c>
      <c r="T28" s="20" t="s">
        <v>97</v>
      </c>
      <c r="U28" s="21">
        <v>140675.34437599999</v>
      </c>
    </row>
    <row r="29" spans="1:21">
      <c r="A29" s="11">
        <v>20</v>
      </c>
      <c r="B29" s="18"/>
      <c r="C29" s="18"/>
      <c r="D29" s="18"/>
      <c r="F29" s="22"/>
      <c r="K29" s="2"/>
      <c r="M29" s="2"/>
      <c r="T29" s="20" t="s">
        <v>98</v>
      </c>
      <c r="U29" s="21">
        <v>1594626.272186002</v>
      </c>
    </row>
    <row r="30" spans="1:21">
      <c r="A30" s="11">
        <v>21</v>
      </c>
      <c r="B30" s="18" t="s">
        <v>99</v>
      </c>
      <c r="C30" s="18" t="s">
        <v>100</v>
      </c>
      <c r="D30" s="18" t="s">
        <v>48</v>
      </c>
      <c r="E30" s="22">
        <v>1376643</v>
      </c>
      <c r="F30" s="22">
        <f>U21</f>
        <v>928840.25325000123</v>
      </c>
      <c r="J30" s="23">
        <f t="shared" ref="J30:J35" si="11">E30-SUM(F30:H30)+I30</f>
        <v>447802.74674999877</v>
      </c>
      <c r="K30" s="24">
        <f t="shared" ref="K30:L35" si="12">$J30*K$9</f>
        <v>32706.538203842894</v>
      </c>
      <c r="L30" s="23">
        <f t="shared" si="12"/>
        <v>43758.251757781203</v>
      </c>
      <c r="M30" s="24">
        <f t="shared" ref="M30:M35" si="13">L30-K30</f>
        <v>11051.713553938309</v>
      </c>
      <c r="T30" s="20" t="s">
        <v>101</v>
      </c>
      <c r="U30" s="21">
        <v>195302.69187800016</v>
      </c>
    </row>
    <row r="31" spans="1:21">
      <c r="A31" s="11">
        <v>22</v>
      </c>
      <c r="B31" s="18" t="s">
        <v>102</v>
      </c>
      <c r="C31" s="18" t="s">
        <v>100</v>
      </c>
      <c r="D31" s="18" t="s">
        <v>103</v>
      </c>
      <c r="E31" s="22">
        <v>873873</v>
      </c>
      <c r="F31" s="22">
        <f t="shared" ref="F31:F34" si="14">U22</f>
        <v>22827.942469999991</v>
      </c>
      <c r="J31" s="23">
        <f t="shared" si="11"/>
        <v>851045.05752999999</v>
      </c>
      <c r="K31" s="24">
        <f t="shared" si="12"/>
        <v>62158.479127945851</v>
      </c>
      <c r="L31" s="23">
        <f t="shared" si="12"/>
        <v>83162.160471078518</v>
      </c>
      <c r="M31" s="24">
        <f t="shared" si="13"/>
        <v>21003.681343132666</v>
      </c>
      <c r="T31" s="20" t="s">
        <v>104</v>
      </c>
      <c r="U31" s="21">
        <v>251917.55298800001</v>
      </c>
    </row>
    <row r="32" spans="1:21">
      <c r="A32" s="11">
        <v>23</v>
      </c>
      <c r="B32" s="18" t="s">
        <v>105</v>
      </c>
      <c r="C32" s="18" t="s">
        <v>100</v>
      </c>
      <c r="D32" s="18" t="s">
        <v>106</v>
      </c>
      <c r="E32" s="22">
        <v>5948918</v>
      </c>
      <c r="F32" s="22">
        <f t="shared" si="14"/>
        <v>380225.63699799997</v>
      </c>
      <c r="J32" s="23">
        <f t="shared" si="11"/>
        <v>5568692.3630020004</v>
      </c>
      <c r="K32" s="24">
        <f t="shared" si="12"/>
        <v>406725.17271908314</v>
      </c>
      <c r="L32" s="23">
        <f t="shared" si="12"/>
        <v>544159.77604066744</v>
      </c>
      <c r="M32" s="24">
        <f t="shared" si="13"/>
        <v>137434.60332158429</v>
      </c>
      <c r="T32" s="20" t="s">
        <v>107</v>
      </c>
      <c r="U32" s="21">
        <v>196617.87650400007</v>
      </c>
    </row>
    <row r="33" spans="1:21">
      <c r="A33" s="11">
        <v>24</v>
      </c>
      <c r="B33" s="18" t="s">
        <v>108</v>
      </c>
      <c r="C33" s="18" t="s">
        <v>100</v>
      </c>
      <c r="D33" s="18" t="s">
        <v>67</v>
      </c>
      <c r="E33" s="22">
        <v>3791526</v>
      </c>
      <c r="F33" s="22">
        <f t="shared" si="14"/>
        <v>3581238.5347820097</v>
      </c>
      <c r="J33" s="23">
        <f t="shared" si="11"/>
        <v>210287.46521799034</v>
      </c>
      <c r="K33" s="24">
        <f t="shared" si="12"/>
        <v>15358.938873997658</v>
      </c>
      <c r="L33" s="23">
        <f t="shared" si="12"/>
        <v>20548.806168113362</v>
      </c>
      <c r="M33" s="24">
        <f t="shared" si="13"/>
        <v>5189.8672941157038</v>
      </c>
      <c r="T33" s="20" t="s">
        <v>109</v>
      </c>
      <c r="U33" s="21">
        <v>106305.73581200001</v>
      </c>
    </row>
    <row r="34" spans="1:21">
      <c r="A34" s="11">
        <v>25</v>
      </c>
      <c r="B34" s="18" t="s">
        <v>110</v>
      </c>
      <c r="C34" s="18" t="s">
        <v>100</v>
      </c>
      <c r="D34" s="18" t="s">
        <v>70</v>
      </c>
      <c r="E34" s="22">
        <v>790505</v>
      </c>
      <c r="F34" s="22">
        <f t="shared" si="14"/>
        <v>130159.98880400004</v>
      </c>
      <c r="J34" s="23">
        <f t="shared" si="11"/>
        <v>660345.01119599992</v>
      </c>
      <c r="K34" s="24">
        <f t="shared" si="12"/>
        <v>48230.162707011346</v>
      </c>
      <c r="L34" s="23">
        <f t="shared" si="12"/>
        <v>64527.391706780531</v>
      </c>
      <c r="M34" s="24">
        <f t="shared" si="13"/>
        <v>16297.228999769184</v>
      </c>
      <c r="T34" s="20" t="s">
        <v>111</v>
      </c>
      <c r="U34" s="21">
        <v>264713.68089799996</v>
      </c>
    </row>
    <row r="35" spans="1:21">
      <c r="A35" s="11">
        <v>26</v>
      </c>
      <c r="B35" s="18" t="s">
        <v>112</v>
      </c>
      <c r="C35" s="18" t="s">
        <v>100</v>
      </c>
      <c r="D35" s="18" t="s">
        <v>73</v>
      </c>
      <c r="E35" s="22">
        <f>1070559+3377404</f>
        <v>4447963</v>
      </c>
      <c r="F35" s="22">
        <v>0</v>
      </c>
      <c r="H35" s="22">
        <v>3377404</v>
      </c>
      <c r="J35" s="23">
        <f t="shared" si="11"/>
        <v>1070559</v>
      </c>
      <c r="K35" s="24">
        <f t="shared" si="12"/>
        <v>78191.299823615787</v>
      </c>
      <c r="L35" s="23">
        <f t="shared" si="12"/>
        <v>104612.55671955884</v>
      </c>
      <c r="M35" s="24">
        <f t="shared" si="13"/>
        <v>26421.25689594305</v>
      </c>
      <c r="T35" s="20" t="s">
        <v>113</v>
      </c>
      <c r="U35" s="21">
        <v>4759.5672320000003</v>
      </c>
    </row>
    <row r="36" spans="1:21">
      <c r="A36" s="11">
        <v>27</v>
      </c>
      <c r="B36" s="17"/>
      <c r="C36" s="17" t="s">
        <v>114</v>
      </c>
      <c r="D36" s="17"/>
      <c r="E36" s="25">
        <f t="shared" ref="E36" si="15">SUM(E30:E35)</f>
        <v>17229428</v>
      </c>
      <c r="F36" s="25">
        <f t="shared" ref="F36:M36" si="16">SUM(F30:F35)</f>
        <v>5043292.3563040113</v>
      </c>
      <c r="G36" s="25">
        <f t="shared" si="16"/>
        <v>0</v>
      </c>
      <c r="H36" s="25">
        <f t="shared" si="16"/>
        <v>3377404</v>
      </c>
      <c r="I36" s="25">
        <f t="shared" si="16"/>
        <v>0</v>
      </c>
      <c r="J36" s="25">
        <f t="shared" si="16"/>
        <v>8808731.6436959878</v>
      </c>
      <c r="K36" s="26">
        <f t="shared" si="16"/>
        <v>643370.59145549673</v>
      </c>
      <c r="L36" s="25">
        <f t="shared" si="16"/>
        <v>860768.94286397984</v>
      </c>
      <c r="M36" s="26">
        <f t="shared" si="16"/>
        <v>217398.3514084832</v>
      </c>
      <c r="T36" s="20" t="s">
        <v>115</v>
      </c>
      <c r="U36" s="21">
        <v>193901.21073399991</v>
      </c>
    </row>
    <row r="37" spans="1:21">
      <c r="A37" s="11">
        <v>28</v>
      </c>
      <c r="B37" s="18" t="s">
        <v>116</v>
      </c>
      <c r="C37" s="18" t="s">
        <v>100</v>
      </c>
      <c r="D37" s="18" t="s">
        <v>48</v>
      </c>
      <c r="E37" s="22">
        <v>399089</v>
      </c>
      <c r="F37" s="22">
        <f>U26</f>
        <v>323664.68253799988</v>
      </c>
      <c r="J37" s="23">
        <f t="shared" ref="J37:J41" si="17">E37-SUM(F37:H37)+I37</f>
        <v>75424.317462000123</v>
      </c>
      <c r="K37" s="24">
        <f t="shared" ref="K37:L41" si="18">$J37*K$9</f>
        <v>5508.8280241096772</v>
      </c>
      <c r="L37" s="23">
        <f t="shared" si="18"/>
        <v>7370.290370290194</v>
      </c>
      <c r="M37" s="24">
        <f t="shared" ref="M37:M41" si="19">L37-K37</f>
        <v>1861.4623461805168</v>
      </c>
      <c r="T37" s="20" t="s">
        <v>117</v>
      </c>
      <c r="U37" s="21">
        <v>115762.12883400005</v>
      </c>
    </row>
    <row r="38" spans="1:21">
      <c r="A38" s="11">
        <v>29</v>
      </c>
      <c r="B38" s="18" t="s">
        <v>118</v>
      </c>
      <c r="C38" s="18" t="s">
        <v>100</v>
      </c>
      <c r="D38" s="18" t="s">
        <v>83</v>
      </c>
      <c r="E38" s="22">
        <v>504221</v>
      </c>
      <c r="F38" s="22">
        <f t="shared" ref="F38:F41" si="20">U27</f>
        <v>245905.14277800007</v>
      </c>
      <c r="J38" s="23">
        <f t="shared" si="17"/>
        <v>258315.85722199993</v>
      </c>
      <c r="K38" s="24">
        <f t="shared" si="18"/>
        <v>18866.82811618951</v>
      </c>
      <c r="L38" s="23">
        <f t="shared" si="18"/>
        <v>25242.029878967838</v>
      </c>
      <c r="M38" s="24">
        <f t="shared" si="19"/>
        <v>6375.201762778328</v>
      </c>
      <c r="T38" s="20" t="s">
        <v>119</v>
      </c>
      <c r="U38" s="21">
        <v>174087.68225400001</v>
      </c>
    </row>
    <row r="39" spans="1:21">
      <c r="A39" s="11">
        <v>30</v>
      </c>
      <c r="B39" s="18" t="s">
        <v>120</v>
      </c>
      <c r="C39" s="18" t="s">
        <v>100</v>
      </c>
      <c r="D39" s="18" t="s">
        <v>121</v>
      </c>
      <c r="E39" s="22">
        <v>381980</v>
      </c>
      <c r="F39" s="22">
        <f t="shared" si="20"/>
        <v>140675.34437599999</v>
      </c>
      <c r="J39" s="23">
        <f t="shared" si="17"/>
        <v>241304.65562400001</v>
      </c>
      <c r="K39" s="24">
        <f t="shared" si="18"/>
        <v>17624.366967846276</v>
      </c>
      <c r="L39" s="23">
        <f t="shared" si="18"/>
        <v>23579.734487458714</v>
      </c>
      <c r="M39" s="24">
        <f t="shared" si="19"/>
        <v>5955.3675196124386</v>
      </c>
      <c r="T39" s="20" t="s">
        <v>122</v>
      </c>
      <c r="U39" s="21">
        <v>2868560.6516439999</v>
      </c>
    </row>
    <row r="40" spans="1:21">
      <c r="A40" s="11">
        <v>31</v>
      </c>
      <c r="B40" s="18" t="s">
        <v>123</v>
      </c>
      <c r="C40" s="18" t="s">
        <v>100</v>
      </c>
      <c r="D40" s="18" t="s">
        <v>89</v>
      </c>
      <c r="E40" s="22">
        <v>2220088</v>
      </c>
      <c r="F40" s="22">
        <f t="shared" si="20"/>
        <v>1594626.272186002</v>
      </c>
      <c r="J40" s="23">
        <f t="shared" si="17"/>
        <v>625461.727813998</v>
      </c>
      <c r="K40" s="24">
        <f t="shared" si="18"/>
        <v>45682.363594814567</v>
      </c>
      <c r="L40" s="23">
        <f t="shared" si="18"/>
        <v>61118.677697217194</v>
      </c>
      <c r="M40" s="24">
        <f t="shared" si="19"/>
        <v>15436.314102402626</v>
      </c>
      <c r="T40" s="20" t="s">
        <v>124</v>
      </c>
      <c r="U40" s="21">
        <v>993507.72578400024</v>
      </c>
    </row>
    <row r="41" spans="1:21">
      <c r="A41" s="11">
        <v>32</v>
      </c>
      <c r="B41" s="18" t="s">
        <v>125</v>
      </c>
      <c r="C41" s="18" t="s">
        <v>100</v>
      </c>
      <c r="D41" s="18" t="s">
        <v>92</v>
      </c>
      <c r="E41" s="22">
        <v>377009</v>
      </c>
      <c r="F41" s="22">
        <f t="shared" si="20"/>
        <v>195302.69187800016</v>
      </c>
      <c r="J41" s="23">
        <f t="shared" si="17"/>
        <v>181706.30812199984</v>
      </c>
      <c r="K41" s="24">
        <f t="shared" si="18"/>
        <v>13271.433352304361</v>
      </c>
      <c r="L41" s="23">
        <f t="shared" si="18"/>
        <v>17755.921406213336</v>
      </c>
      <c r="M41" s="24">
        <f t="shared" si="19"/>
        <v>4484.4880539089754</v>
      </c>
      <c r="T41" s="20" t="s">
        <v>126</v>
      </c>
      <c r="U41" s="21">
        <v>39283.135809999971</v>
      </c>
    </row>
    <row r="42" spans="1:21">
      <c r="A42" s="11">
        <v>33</v>
      </c>
      <c r="B42" s="17"/>
      <c r="C42" s="17" t="s">
        <v>127</v>
      </c>
      <c r="D42" s="17"/>
      <c r="E42" s="25">
        <f t="shared" ref="E42" si="21">SUM(E37:E41)</f>
        <v>3882387</v>
      </c>
      <c r="F42" s="25">
        <f t="shared" ref="F42:M42" si="22">SUM(F37:F41)</f>
        <v>2500174.1337560024</v>
      </c>
      <c r="G42" s="25">
        <f t="shared" si="22"/>
        <v>0</v>
      </c>
      <c r="H42" s="25">
        <f t="shared" si="22"/>
        <v>0</v>
      </c>
      <c r="I42" s="25">
        <f t="shared" si="22"/>
        <v>0</v>
      </c>
      <c r="J42" s="25">
        <f t="shared" si="22"/>
        <v>1382212.8662439981</v>
      </c>
      <c r="K42" s="26">
        <f t="shared" si="22"/>
        <v>100953.8200552644</v>
      </c>
      <c r="L42" s="25">
        <f t="shared" si="22"/>
        <v>135066.65384014728</v>
      </c>
      <c r="M42" s="26">
        <f t="shared" si="22"/>
        <v>34112.833784882881</v>
      </c>
      <c r="T42" s="20" t="s">
        <v>128</v>
      </c>
      <c r="U42" s="21">
        <v>18480.326907999999</v>
      </c>
    </row>
    <row r="43" spans="1:21">
      <c r="A43" s="11">
        <v>34</v>
      </c>
      <c r="B43" s="17"/>
      <c r="C43" s="17" t="s">
        <v>129</v>
      </c>
      <c r="D43" s="17"/>
      <c r="E43" s="25">
        <f t="shared" ref="E43:M43" si="23">E36+E42</f>
        <v>21111815</v>
      </c>
      <c r="F43" s="25">
        <f t="shared" si="23"/>
        <v>7543466.4900600137</v>
      </c>
      <c r="G43" s="25">
        <f t="shared" si="23"/>
        <v>0</v>
      </c>
      <c r="H43" s="25">
        <f t="shared" si="23"/>
        <v>3377404</v>
      </c>
      <c r="I43" s="25">
        <f t="shared" si="23"/>
        <v>0</v>
      </c>
      <c r="J43" s="25">
        <f t="shared" si="23"/>
        <v>10190944.509939985</v>
      </c>
      <c r="K43" s="26">
        <f t="shared" si="23"/>
        <v>744324.41151076113</v>
      </c>
      <c r="L43" s="25">
        <f t="shared" si="23"/>
        <v>995835.59670412715</v>
      </c>
      <c r="M43" s="26">
        <f t="shared" si="23"/>
        <v>251511.18519336608</v>
      </c>
      <c r="T43" s="20" t="s">
        <v>130</v>
      </c>
      <c r="U43" s="21">
        <v>409435.36656399991</v>
      </c>
    </row>
    <row r="44" spans="1:21">
      <c r="A44" s="11">
        <v>35</v>
      </c>
      <c r="B44" s="18"/>
      <c r="C44" s="18"/>
      <c r="D44" s="18"/>
      <c r="E44" s="22"/>
      <c r="F44" s="22"/>
      <c r="K44" s="2"/>
      <c r="M44" s="2"/>
      <c r="T44" s="20" t="s">
        <v>131</v>
      </c>
      <c r="U44" s="21">
        <v>638705.95923800033</v>
      </c>
    </row>
    <row r="45" spans="1:21">
      <c r="A45" s="11">
        <v>36</v>
      </c>
      <c r="B45" s="18" t="s">
        <v>132</v>
      </c>
      <c r="C45" s="18" t="s">
        <v>133</v>
      </c>
      <c r="D45" s="18" t="s">
        <v>48</v>
      </c>
      <c r="E45" s="22">
        <v>290901</v>
      </c>
      <c r="F45" s="22">
        <f>U31</f>
        <v>251917.55298800001</v>
      </c>
      <c r="J45" s="23">
        <f t="shared" ref="J45:J56" si="24">E45-SUM(F45:H45)+I45</f>
        <v>38983.44701199999</v>
      </c>
      <c r="K45" s="24">
        <f t="shared" ref="K45:L50" si="25">$J45*K$9</f>
        <v>2847.2661417757736</v>
      </c>
      <c r="L45" s="23">
        <f t="shared" si="25"/>
        <v>3809.3725443126118</v>
      </c>
      <c r="M45" s="24">
        <f t="shared" ref="M45:M50" si="26">L45-K45</f>
        <v>962.10640253683823</v>
      </c>
      <c r="T45" s="20" t="s">
        <v>134</v>
      </c>
      <c r="U45" s="21">
        <v>313441.32077400008</v>
      </c>
    </row>
    <row r="46" spans="1:21">
      <c r="A46" s="11">
        <v>37</v>
      </c>
      <c r="B46" s="18" t="s">
        <v>135</v>
      </c>
      <c r="C46" s="18" t="s">
        <v>133</v>
      </c>
      <c r="D46" s="18" t="s">
        <v>52</v>
      </c>
      <c r="E46" s="22">
        <v>51191412</v>
      </c>
      <c r="F46" s="22">
        <v>0</v>
      </c>
      <c r="G46" s="22">
        <v>51191412</v>
      </c>
      <c r="J46" s="23">
        <f t="shared" si="24"/>
        <v>0</v>
      </c>
      <c r="K46" s="24">
        <f t="shared" si="25"/>
        <v>0</v>
      </c>
      <c r="L46" s="23">
        <f t="shared" si="25"/>
        <v>0</v>
      </c>
      <c r="M46" s="24">
        <f t="shared" si="26"/>
        <v>0</v>
      </c>
      <c r="T46" s="20" t="s">
        <v>136</v>
      </c>
      <c r="U46" s="21">
        <v>121581.34678599995</v>
      </c>
    </row>
    <row r="47" spans="1:21">
      <c r="A47" s="11">
        <v>38</v>
      </c>
      <c r="B47" s="18" t="s">
        <v>137</v>
      </c>
      <c r="C47" s="18" t="s">
        <v>133</v>
      </c>
      <c r="D47" s="18" t="s">
        <v>138</v>
      </c>
      <c r="E47" s="22">
        <f>1280980-E48</f>
        <v>1280980</v>
      </c>
      <c r="F47" s="22">
        <f>U32</f>
        <v>196617.87650400007</v>
      </c>
      <c r="J47" s="23">
        <f t="shared" si="24"/>
        <v>1084362.123496</v>
      </c>
      <c r="K47" s="24">
        <f t="shared" si="25"/>
        <v>79199.449928166898</v>
      </c>
      <c r="L47" s="23">
        <f t="shared" si="25"/>
        <v>105961.36611692263</v>
      </c>
      <c r="M47" s="24">
        <f t="shared" si="26"/>
        <v>26761.916188755727</v>
      </c>
      <c r="T47" s="20" t="s">
        <v>139</v>
      </c>
      <c r="U47" s="21">
        <v>47552.317609999976</v>
      </c>
    </row>
    <row r="48" spans="1:21">
      <c r="A48" s="11">
        <v>39</v>
      </c>
      <c r="B48" s="18" t="s">
        <v>140</v>
      </c>
      <c r="C48" s="18" t="s">
        <v>133</v>
      </c>
      <c r="D48" s="18" t="s">
        <v>141</v>
      </c>
      <c r="E48" s="22">
        <v>0</v>
      </c>
      <c r="F48" s="22">
        <v>0</v>
      </c>
      <c r="J48" s="23">
        <f t="shared" si="24"/>
        <v>0</v>
      </c>
      <c r="K48" s="24">
        <f t="shared" si="25"/>
        <v>0</v>
      </c>
      <c r="L48" s="23">
        <f t="shared" si="25"/>
        <v>0</v>
      </c>
      <c r="M48" s="24">
        <f t="shared" si="26"/>
        <v>0</v>
      </c>
      <c r="T48" s="20" t="s">
        <v>142</v>
      </c>
      <c r="U48" s="21">
        <v>920387.46114000084</v>
      </c>
    </row>
    <row r="49" spans="1:21">
      <c r="A49" s="11">
        <v>40</v>
      </c>
      <c r="B49" s="18" t="s">
        <v>143</v>
      </c>
      <c r="C49" s="18" t="s">
        <v>133</v>
      </c>
      <c r="D49" s="18" t="s">
        <v>70</v>
      </c>
      <c r="E49" s="22">
        <v>511040</v>
      </c>
      <c r="F49" s="22">
        <f>U33</f>
        <v>106305.73581200001</v>
      </c>
      <c r="J49" s="23">
        <f t="shared" si="24"/>
        <v>404734.264188</v>
      </c>
      <c r="K49" s="24">
        <f t="shared" si="25"/>
        <v>29560.90995453257</v>
      </c>
      <c r="L49" s="23">
        <f t="shared" si="25"/>
        <v>39549.698959810776</v>
      </c>
      <c r="M49" s="24">
        <f t="shared" si="26"/>
        <v>9988.7890052782059</v>
      </c>
      <c r="T49" s="20" t="s">
        <v>144</v>
      </c>
      <c r="U49" s="21">
        <v>246071.31289399997</v>
      </c>
    </row>
    <row r="50" spans="1:21">
      <c r="A50" s="11">
        <v>41</v>
      </c>
      <c r="B50" s="18" t="s">
        <v>145</v>
      </c>
      <c r="C50" s="18" t="s">
        <v>133</v>
      </c>
      <c r="D50" s="18" t="s">
        <v>73</v>
      </c>
      <c r="E50" s="22">
        <v>57100</v>
      </c>
      <c r="F50" s="22">
        <v>0</v>
      </c>
      <c r="J50" s="23">
        <f t="shared" si="24"/>
        <v>57100</v>
      </c>
      <c r="K50" s="24">
        <f t="shared" si="25"/>
        <v>4170.4597503999894</v>
      </c>
      <c r="L50" s="23">
        <f t="shared" si="25"/>
        <v>5579.6803246591826</v>
      </c>
      <c r="M50" s="24">
        <f t="shared" si="26"/>
        <v>1409.2205742591932</v>
      </c>
      <c r="T50" s="20" t="s">
        <v>146</v>
      </c>
      <c r="U50" s="21">
        <v>242065.08871599997</v>
      </c>
    </row>
    <row r="51" spans="1:21">
      <c r="A51" s="11">
        <v>42</v>
      </c>
      <c r="B51" s="17"/>
      <c r="C51" s="17" t="s">
        <v>147</v>
      </c>
      <c r="D51" s="17"/>
      <c r="E51" s="25">
        <f t="shared" ref="E51:F51" si="27">SUM(E45:E50)</f>
        <v>53331433</v>
      </c>
      <c r="F51" s="25">
        <f t="shared" si="27"/>
        <v>554841.16530400014</v>
      </c>
      <c r="G51" s="25">
        <f t="shared" ref="G51:M51" si="28">SUM(G45:G50)</f>
        <v>51191412</v>
      </c>
      <c r="H51" s="25">
        <f t="shared" si="28"/>
        <v>0</v>
      </c>
      <c r="I51" s="25">
        <f t="shared" si="28"/>
        <v>0</v>
      </c>
      <c r="J51" s="25">
        <f t="shared" si="28"/>
        <v>1585179.834696</v>
      </c>
      <c r="K51" s="26">
        <f t="shared" si="28"/>
        <v>115778.08577487523</v>
      </c>
      <c r="L51" s="25">
        <f t="shared" si="28"/>
        <v>154900.11794570522</v>
      </c>
      <c r="M51" s="26">
        <f t="shared" si="28"/>
        <v>39122.03217082996</v>
      </c>
      <c r="T51" s="20" t="s">
        <v>148</v>
      </c>
      <c r="U51" s="21">
        <v>238455.01435799978</v>
      </c>
    </row>
    <row r="52" spans="1:21">
      <c r="A52" s="11">
        <v>43</v>
      </c>
      <c r="B52" s="18" t="s">
        <v>149</v>
      </c>
      <c r="C52" s="18" t="s">
        <v>133</v>
      </c>
      <c r="D52" s="18" t="s">
        <v>48</v>
      </c>
      <c r="E52" s="22">
        <v>484611</v>
      </c>
      <c r="F52" s="22">
        <f>U34</f>
        <v>264713.68089799996</v>
      </c>
      <c r="G52" s="22"/>
      <c r="H52" s="22"/>
      <c r="I52" s="22"/>
      <c r="J52" s="23">
        <f t="shared" si="24"/>
        <v>219897.31910200004</v>
      </c>
      <c r="K52" s="24">
        <f t="shared" ref="K52:L56" si="29">$J52*K$9</f>
        <v>16060.821690643674</v>
      </c>
      <c r="L52" s="23">
        <f t="shared" si="29"/>
        <v>21487.858928874455</v>
      </c>
      <c r="M52" s="24">
        <f t="shared" ref="M52:M56" si="30">L52-K52</f>
        <v>5427.0372382307814</v>
      </c>
      <c r="T52" s="20" t="s">
        <v>150</v>
      </c>
      <c r="U52" s="21">
        <v>35143.921122</v>
      </c>
    </row>
    <row r="53" spans="1:21">
      <c r="A53" s="11">
        <v>44</v>
      </c>
      <c r="B53" s="18" t="s">
        <v>151</v>
      </c>
      <c r="C53" s="18" t="s">
        <v>133</v>
      </c>
      <c r="D53" s="18" t="s">
        <v>83</v>
      </c>
      <c r="E53" s="22">
        <v>63286</v>
      </c>
      <c r="F53" s="22">
        <f t="shared" ref="F53:F54" si="31">U35</f>
        <v>4759.5672320000003</v>
      </c>
      <c r="G53" s="22"/>
      <c r="H53" s="22"/>
      <c r="I53" s="22"/>
      <c r="J53" s="23">
        <f t="shared" si="24"/>
        <v>58526.432767999999</v>
      </c>
      <c r="K53" s="24">
        <f t="shared" si="29"/>
        <v>4274.6432958570058</v>
      </c>
      <c r="L53" s="23">
        <f t="shared" si="29"/>
        <v>5719.06804532571</v>
      </c>
      <c r="M53" s="24">
        <f t="shared" si="30"/>
        <v>1444.4247494687042</v>
      </c>
      <c r="T53" s="20" t="s">
        <v>152</v>
      </c>
      <c r="U53" s="21">
        <v>13258.291206</v>
      </c>
    </row>
    <row r="54" spans="1:21">
      <c r="A54" s="11">
        <v>45</v>
      </c>
      <c r="B54" s="18" t="s">
        <v>153</v>
      </c>
      <c r="C54" s="18" t="s">
        <v>133</v>
      </c>
      <c r="D54" s="18" t="s">
        <v>154</v>
      </c>
      <c r="E54" s="22">
        <f>3288524-E55</f>
        <v>3288524</v>
      </c>
      <c r="F54" s="22">
        <f t="shared" si="31"/>
        <v>193901.21073399991</v>
      </c>
      <c r="G54" s="22"/>
      <c r="I54" s="22"/>
      <c r="J54" s="23">
        <f t="shared" si="24"/>
        <v>3094622.789266</v>
      </c>
      <c r="K54" s="24">
        <f t="shared" si="29"/>
        <v>226024.51462879861</v>
      </c>
      <c r="L54" s="23">
        <f t="shared" si="29"/>
        <v>302399.40261837863</v>
      </c>
      <c r="M54" s="24">
        <f t="shared" si="30"/>
        <v>76374.88798958002</v>
      </c>
      <c r="T54" s="20" t="s">
        <v>155</v>
      </c>
      <c r="U54" s="21">
        <v>7342.7374620000001</v>
      </c>
    </row>
    <row r="55" spans="1:21">
      <c r="A55" s="11">
        <v>46</v>
      </c>
      <c r="B55" s="18" t="s">
        <v>156</v>
      </c>
      <c r="C55" s="18" t="s">
        <v>133</v>
      </c>
      <c r="D55" s="18" t="s">
        <v>157</v>
      </c>
      <c r="E55" s="22">
        <v>0</v>
      </c>
      <c r="F55" s="22">
        <v>0</v>
      </c>
      <c r="G55" s="22"/>
      <c r="H55" s="22"/>
      <c r="I55" s="22"/>
      <c r="J55" s="23">
        <f t="shared" si="24"/>
        <v>0</v>
      </c>
      <c r="K55" s="24">
        <f t="shared" si="29"/>
        <v>0</v>
      </c>
      <c r="L55" s="23">
        <f t="shared" si="29"/>
        <v>0</v>
      </c>
      <c r="M55" s="24">
        <f t="shared" si="30"/>
        <v>0</v>
      </c>
      <c r="T55" s="20" t="s">
        <v>158</v>
      </c>
      <c r="U55" s="21">
        <v>2185491.5740193008</v>
      </c>
    </row>
    <row r="56" spans="1:21">
      <c r="A56" s="11">
        <v>47</v>
      </c>
      <c r="B56" s="18" t="s">
        <v>159</v>
      </c>
      <c r="C56" s="18" t="s">
        <v>133</v>
      </c>
      <c r="D56" s="18" t="s">
        <v>92</v>
      </c>
      <c r="E56" s="22">
        <v>345054</v>
      </c>
      <c r="F56" s="22">
        <f>U37</f>
        <v>115762.12883400005</v>
      </c>
      <c r="G56" s="22"/>
      <c r="H56" s="22"/>
      <c r="I56" s="22"/>
      <c r="J56" s="23">
        <f t="shared" si="24"/>
        <v>229291.87116599997</v>
      </c>
      <c r="K56" s="24">
        <f t="shared" si="29"/>
        <v>16746.979330852937</v>
      </c>
      <c r="L56" s="23">
        <f t="shared" si="29"/>
        <v>22405.872892280528</v>
      </c>
      <c r="M56" s="24">
        <f t="shared" si="30"/>
        <v>5658.8935614275906</v>
      </c>
      <c r="T56" s="20" t="s">
        <v>160</v>
      </c>
      <c r="U56" s="21">
        <v>362637.3855595999</v>
      </c>
    </row>
    <row r="57" spans="1:21">
      <c r="A57" s="11">
        <v>48</v>
      </c>
      <c r="B57" s="17"/>
      <c r="C57" s="17" t="s">
        <v>161</v>
      </c>
      <c r="D57" s="17"/>
      <c r="E57" s="25">
        <f t="shared" ref="E57:F57" si="32">SUM(E52:E56)</f>
        <v>4181475</v>
      </c>
      <c r="F57" s="25">
        <f t="shared" si="32"/>
        <v>579136.5876979999</v>
      </c>
      <c r="G57" s="25">
        <f t="shared" ref="G57:M57" si="33">SUM(G52:G56)</f>
        <v>0</v>
      </c>
      <c r="H57" s="25">
        <f t="shared" si="33"/>
        <v>0</v>
      </c>
      <c r="I57" s="25">
        <f t="shared" si="33"/>
        <v>0</v>
      </c>
      <c r="J57" s="25">
        <f t="shared" si="33"/>
        <v>3602338.4123020004</v>
      </c>
      <c r="K57" s="26">
        <f t="shared" si="33"/>
        <v>263106.95894615224</v>
      </c>
      <c r="L57" s="25">
        <f t="shared" si="33"/>
        <v>352012.20248485933</v>
      </c>
      <c r="M57" s="26">
        <f t="shared" si="33"/>
        <v>88905.243538707087</v>
      </c>
      <c r="T57" s="20" t="s">
        <v>162</v>
      </c>
      <c r="U57" s="21">
        <v>849122.3713549996</v>
      </c>
    </row>
    <row r="58" spans="1:21">
      <c r="A58" s="11">
        <v>49</v>
      </c>
      <c r="B58" s="17"/>
      <c r="C58" s="17" t="s">
        <v>163</v>
      </c>
      <c r="D58" s="17"/>
      <c r="E58" s="25">
        <f t="shared" ref="E58:M58" si="34">E51+E57</f>
        <v>57512908</v>
      </c>
      <c r="F58" s="25">
        <f t="shared" si="34"/>
        <v>1133977.753002</v>
      </c>
      <c r="G58" s="25">
        <f t="shared" si="34"/>
        <v>51191412</v>
      </c>
      <c r="H58" s="25">
        <f t="shared" si="34"/>
        <v>0</v>
      </c>
      <c r="I58" s="25">
        <f t="shared" si="34"/>
        <v>0</v>
      </c>
      <c r="J58" s="25">
        <f t="shared" si="34"/>
        <v>5187518.2469980009</v>
      </c>
      <c r="K58" s="26">
        <f t="shared" si="34"/>
        <v>378885.04472102749</v>
      </c>
      <c r="L58" s="25">
        <f t="shared" si="34"/>
        <v>506912.32043056458</v>
      </c>
      <c r="M58" s="26">
        <f t="shared" si="34"/>
        <v>128027.27570953705</v>
      </c>
      <c r="T58" s="20" t="s">
        <v>164</v>
      </c>
      <c r="U58" s="21">
        <v>410498.11000000063</v>
      </c>
    </row>
    <row r="59" spans="1:21">
      <c r="A59" s="11">
        <v>50</v>
      </c>
      <c r="B59" s="18"/>
      <c r="C59" s="18"/>
      <c r="D59" s="18"/>
      <c r="E59" s="22"/>
      <c r="F59" s="22"/>
      <c r="G59" s="22"/>
      <c r="H59" s="22"/>
      <c r="I59" s="22"/>
      <c r="J59" s="22"/>
      <c r="K59" s="2"/>
      <c r="M59" s="2"/>
      <c r="T59" s="20" t="s">
        <v>165</v>
      </c>
      <c r="U59" s="21">
        <v>2883.4399999999996</v>
      </c>
    </row>
    <row r="60" spans="1:21">
      <c r="A60" s="11">
        <v>51</v>
      </c>
      <c r="B60" s="18" t="s">
        <v>166</v>
      </c>
      <c r="C60" s="18" t="s">
        <v>167</v>
      </c>
      <c r="D60" s="18"/>
      <c r="E60" s="22">
        <f>95038795-E61</f>
        <v>96714652.799999997</v>
      </c>
      <c r="F60" s="22">
        <v>0</v>
      </c>
      <c r="G60" s="22">
        <v>96714653</v>
      </c>
      <c r="H60" s="22"/>
      <c r="I60" s="22"/>
      <c r="J60" s="23">
        <f t="shared" ref="J60:J63" si="35">E60-SUM(F60:H60)+I60</f>
        <v>-0.20000000298023224</v>
      </c>
      <c r="K60" s="24">
        <f t="shared" ref="K60:L63" si="36">$J60*K$9</f>
        <v>-1.4607565017669639E-2</v>
      </c>
      <c r="L60" s="23">
        <f t="shared" si="36"/>
        <v>-1.9543539081621361E-2</v>
      </c>
      <c r="M60" s="24">
        <f t="shared" ref="M60:M63" si="37">L60-K60</f>
        <v>-4.9359740639517216E-3</v>
      </c>
      <c r="T60" s="20" t="s">
        <v>168</v>
      </c>
      <c r="U60" s="21">
        <v>1148943.3335855003</v>
      </c>
    </row>
    <row r="61" spans="1:21">
      <c r="A61" s="11">
        <v>52</v>
      </c>
      <c r="B61" s="18" t="s">
        <v>169</v>
      </c>
      <c r="C61" s="18" t="s">
        <v>170</v>
      </c>
      <c r="D61" s="18"/>
      <c r="E61" s="22">
        <f>-2557000*E7</f>
        <v>-1675857.8</v>
      </c>
      <c r="F61" s="22">
        <v>0</v>
      </c>
      <c r="G61" s="22">
        <v>-1675858</v>
      </c>
      <c r="H61" s="22"/>
      <c r="I61" s="22"/>
      <c r="J61" s="23">
        <f t="shared" si="35"/>
        <v>0.19999999995343387</v>
      </c>
      <c r="K61" s="24">
        <f t="shared" si="36"/>
        <v>1.4607564796598872E-2</v>
      </c>
      <c r="L61" s="23">
        <f t="shared" si="36"/>
        <v>1.9543538785849603E-2</v>
      </c>
      <c r="M61" s="24">
        <f t="shared" si="37"/>
        <v>4.9359739892507314E-3</v>
      </c>
      <c r="T61" s="20" t="s">
        <v>171</v>
      </c>
      <c r="U61" s="21">
        <v>343529.86786650011</v>
      </c>
    </row>
    <row r="62" spans="1:21">
      <c r="A62" s="11">
        <v>53</v>
      </c>
      <c r="B62" s="18" t="s">
        <v>172</v>
      </c>
      <c r="C62" s="18" t="s">
        <v>173</v>
      </c>
      <c r="D62" s="18"/>
      <c r="E62" s="22">
        <v>479467</v>
      </c>
      <c r="F62" s="22">
        <f>U38</f>
        <v>174087.68225400001</v>
      </c>
      <c r="G62" s="22"/>
      <c r="H62" s="22"/>
      <c r="I62" s="22"/>
      <c r="J62" s="23">
        <f t="shared" si="35"/>
        <v>305379.31774600002</v>
      </c>
      <c r="K62" s="24">
        <f t="shared" si="36"/>
        <v>22304.240862772367</v>
      </c>
      <c r="L62" s="23">
        <f t="shared" si="36"/>
        <v>29840.9627107741</v>
      </c>
      <c r="M62" s="24">
        <f t="shared" si="37"/>
        <v>7536.7218480017327</v>
      </c>
      <c r="T62" s="20" t="s">
        <v>174</v>
      </c>
      <c r="U62" s="21">
        <v>2509912.6303528007</v>
      </c>
    </row>
    <row r="63" spans="1:21">
      <c r="A63" s="11">
        <v>54</v>
      </c>
      <c r="B63" s="18" t="s">
        <v>175</v>
      </c>
      <c r="C63" s="18" t="s">
        <v>176</v>
      </c>
      <c r="D63" s="18"/>
      <c r="E63" s="22">
        <v>19891551</v>
      </c>
      <c r="F63" s="22">
        <f>U39</f>
        <v>2868560.6516439999</v>
      </c>
      <c r="G63" s="22">
        <v>16334090</v>
      </c>
      <c r="H63" s="22"/>
      <c r="I63" s="22"/>
      <c r="J63" s="23">
        <f t="shared" si="35"/>
        <v>688900.34835600108</v>
      </c>
      <c r="K63" s="24">
        <f t="shared" si="36"/>
        <v>50315.78239676416</v>
      </c>
      <c r="L63" s="23">
        <f t="shared" si="36"/>
        <v>67317.753404077695</v>
      </c>
      <c r="M63" s="24">
        <f t="shared" si="37"/>
        <v>17001.971007313536</v>
      </c>
      <c r="T63" s="20" t="s">
        <v>177</v>
      </c>
      <c r="U63" s="21">
        <v>625613.48170710006</v>
      </c>
    </row>
    <row r="64" spans="1:21">
      <c r="A64" s="11">
        <v>55</v>
      </c>
      <c r="B64" s="17"/>
      <c r="C64" s="17"/>
      <c r="D64" s="17" t="s">
        <v>178</v>
      </c>
      <c r="E64" s="25">
        <f>E28+E61+E43+E58+E60+E62+E63</f>
        <v>231524363</v>
      </c>
      <c r="F64" s="25">
        <f t="shared" ref="F64:M64" si="38">F28+F61+F43+F58+F60+F62+F63</f>
        <v>14091936.054730013</v>
      </c>
      <c r="G64" s="25">
        <f t="shared" si="38"/>
        <v>182489297</v>
      </c>
      <c r="H64" s="25">
        <f>H28+H61+H43+H58+H60+H62+H63</f>
        <v>6741793.0697999997</v>
      </c>
      <c r="I64" s="25">
        <f t="shared" si="38"/>
        <v>0</v>
      </c>
      <c r="J64" s="25">
        <f t="shared" si="38"/>
        <v>28201336.875469983</v>
      </c>
      <c r="K64" s="26">
        <f t="shared" si="38"/>
        <v>2059764.2792752816</v>
      </c>
      <c r="L64" s="25">
        <f t="shared" si="38"/>
        <v>2755769.6058344194</v>
      </c>
      <c r="M64" s="26">
        <f t="shared" si="38"/>
        <v>696005.32655913825</v>
      </c>
      <c r="T64" s="20" t="s">
        <v>179</v>
      </c>
      <c r="U64" s="21">
        <v>155164.76887799986</v>
      </c>
    </row>
    <row r="65" spans="1:21">
      <c r="A65" s="11">
        <v>56</v>
      </c>
      <c r="B65" s="18"/>
      <c r="C65" s="18"/>
      <c r="D65" s="18"/>
      <c r="E65" s="22"/>
      <c r="F65" s="22"/>
      <c r="K65" s="2"/>
      <c r="M65" s="2"/>
      <c r="T65" s="20" t="s">
        <v>180</v>
      </c>
      <c r="U65" s="21">
        <v>255828.04155410005</v>
      </c>
    </row>
    <row r="66" spans="1:21">
      <c r="A66" s="11">
        <v>57</v>
      </c>
      <c r="B66" s="18"/>
      <c r="C66" s="19" t="s">
        <v>181</v>
      </c>
      <c r="D66" s="18"/>
      <c r="E66" s="27"/>
      <c r="F66" s="27"/>
      <c r="K66" s="2"/>
      <c r="M66" s="2"/>
      <c r="T66" s="20" t="s">
        <v>182</v>
      </c>
      <c r="U66" s="21">
        <v>1841902.3200000015</v>
      </c>
    </row>
    <row r="67" spans="1:21">
      <c r="A67" s="11">
        <v>58</v>
      </c>
      <c r="B67" s="18" t="s">
        <v>183</v>
      </c>
      <c r="C67" s="18" t="s">
        <v>48</v>
      </c>
      <c r="D67" s="18"/>
      <c r="E67" s="22">
        <v>1334965</v>
      </c>
      <c r="F67" s="22">
        <f>U40</f>
        <v>993507.72578400024</v>
      </c>
      <c r="H67" s="22">
        <f>417650*E7</f>
        <v>273727.81</v>
      </c>
      <c r="J67" s="23">
        <f t="shared" ref="J67:J81" si="39">E67-SUM(F67:H67)+I67</f>
        <v>67729.464215999702</v>
      </c>
      <c r="K67" s="24">
        <f t="shared" ref="K67:L81" si="40">$J67*K$9</f>
        <v>4946.8126870224714</v>
      </c>
      <c r="L67" s="23">
        <f t="shared" si="40"/>
        <v>6618.3670557919741</v>
      </c>
      <c r="M67" s="24">
        <f t="shared" ref="M67:M81" si="41">L67-K67</f>
        <v>1671.5543687695026</v>
      </c>
      <c r="T67" s="20" t="s">
        <v>184</v>
      </c>
      <c r="U67" s="21">
        <v>331060.80000000051</v>
      </c>
    </row>
    <row r="68" spans="1:21">
      <c r="A68" s="11">
        <v>59</v>
      </c>
      <c r="B68" s="18" t="s">
        <v>185</v>
      </c>
      <c r="C68" s="18" t="s">
        <v>186</v>
      </c>
      <c r="D68" s="18"/>
      <c r="E68" s="22">
        <f>1811738-SUM(E69:E75)</f>
        <v>194877.34180000005</v>
      </c>
      <c r="F68" s="22">
        <f>U41+U42</f>
        <v>57763.462717999966</v>
      </c>
      <c r="J68" s="23">
        <f t="shared" si="39"/>
        <v>137113.87908200009</v>
      </c>
      <c r="K68" s="24">
        <f t="shared" si="40"/>
        <v>10014.499368348377</v>
      </c>
      <c r="L68" s="23">
        <f t="shared" si="40"/>
        <v>13398.452072706377</v>
      </c>
      <c r="M68" s="24">
        <f t="shared" si="41"/>
        <v>3383.9527043580001</v>
      </c>
      <c r="T68" s="20" t="s">
        <v>187</v>
      </c>
      <c r="U68" s="21">
        <v>216588.59000000035</v>
      </c>
    </row>
    <row r="69" spans="1:21">
      <c r="A69" s="11">
        <v>60</v>
      </c>
      <c r="B69" s="18" t="s">
        <v>188</v>
      </c>
      <c r="C69" s="18" t="s">
        <v>189</v>
      </c>
      <c r="D69" s="18"/>
      <c r="E69" s="22">
        <f>939198*$E$7</f>
        <v>615550.36919999996</v>
      </c>
      <c r="F69" s="22">
        <f>U43</f>
        <v>409435.36656399991</v>
      </c>
      <c r="J69" s="23">
        <f t="shared" si="39"/>
        <v>206115.00263600005</v>
      </c>
      <c r="K69" s="24">
        <f t="shared" si="40"/>
        <v>15054.191286287667</v>
      </c>
      <c r="L69" s="23">
        <f t="shared" si="40"/>
        <v>20141.082746500262</v>
      </c>
      <c r="M69" s="24">
        <f t="shared" si="41"/>
        <v>5086.8914602125951</v>
      </c>
      <c r="T69" s="20" t="s">
        <v>190</v>
      </c>
      <c r="U69" s="21">
        <v>50095.109999999993</v>
      </c>
    </row>
    <row r="70" spans="1:21">
      <c r="A70" s="11">
        <v>61</v>
      </c>
      <c r="B70" s="18" t="s">
        <v>191</v>
      </c>
      <c r="C70" s="18" t="s">
        <v>192</v>
      </c>
      <c r="D70" s="18"/>
      <c r="E70" s="22">
        <f>1021013*$E$7</f>
        <v>669171.92019999993</v>
      </c>
      <c r="F70" s="22">
        <f>U44</f>
        <v>638705.95923800033</v>
      </c>
      <c r="J70" s="23">
        <f t="shared" si="39"/>
        <v>30465.960961999604</v>
      </c>
      <c r="K70" s="24">
        <f t="shared" si="40"/>
        <v>2225.1674947333918</v>
      </c>
      <c r="L70" s="23">
        <f t="shared" si="40"/>
        <v>2977.0634492382474</v>
      </c>
      <c r="M70" s="24">
        <f t="shared" si="41"/>
        <v>751.89595450485558</v>
      </c>
      <c r="T70" s="20" t="s">
        <v>193</v>
      </c>
      <c r="U70" s="21">
        <v>28000.279999999984</v>
      </c>
    </row>
    <row r="71" spans="1:21">
      <c r="A71" s="11">
        <v>62</v>
      </c>
      <c r="B71" s="18" t="s">
        <v>194</v>
      </c>
      <c r="C71" s="18" t="s">
        <v>195</v>
      </c>
      <c r="D71" s="18"/>
      <c r="E71" s="22">
        <v>0</v>
      </c>
      <c r="F71" s="22">
        <v>0</v>
      </c>
      <c r="J71" s="23">
        <f t="shared" si="39"/>
        <v>0</v>
      </c>
      <c r="K71" s="24">
        <f t="shared" si="40"/>
        <v>0</v>
      </c>
      <c r="L71" s="23">
        <f t="shared" si="40"/>
        <v>0</v>
      </c>
      <c r="M71" s="24">
        <f t="shared" si="41"/>
        <v>0</v>
      </c>
      <c r="T71" s="20" t="s">
        <v>196</v>
      </c>
      <c r="U71" s="21">
        <v>662646.90133740008</v>
      </c>
    </row>
    <row r="72" spans="1:21">
      <c r="A72" s="11">
        <v>63</v>
      </c>
      <c r="B72" s="18" t="s">
        <v>197</v>
      </c>
      <c r="C72" s="18" t="s">
        <v>198</v>
      </c>
      <c r="D72" s="18"/>
      <c r="E72" s="22">
        <f>501751*E7</f>
        <v>328847.6054</v>
      </c>
      <c r="F72" s="22">
        <f>U45</f>
        <v>313441.32077400008</v>
      </c>
      <c r="J72" s="23">
        <f t="shared" si="39"/>
        <v>15406.284625999921</v>
      </c>
      <c r="K72" s="24">
        <f t="shared" si="40"/>
        <v>1125.241505007685</v>
      </c>
      <c r="L72" s="23">
        <f t="shared" si="40"/>
        <v>1505.4666060208583</v>
      </c>
      <c r="M72" s="24">
        <f t="shared" si="41"/>
        <v>380.22510101317334</v>
      </c>
      <c r="T72" s="20" t="s">
        <v>199</v>
      </c>
      <c r="U72" s="21">
        <v>110816.18653210004</v>
      </c>
    </row>
    <row r="73" spans="1:21">
      <c r="A73" s="11">
        <v>64</v>
      </c>
      <c r="B73" s="18" t="s">
        <v>200</v>
      </c>
      <c r="C73" s="18" t="s">
        <v>201</v>
      </c>
      <c r="D73" s="18"/>
      <c r="E73" s="22">
        <f>655*E7</f>
        <v>429.28699999999998</v>
      </c>
      <c r="F73" s="22">
        <v>0</v>
      </c>
      <c r="J73" s="23">
        <f t="shared" si="39"/>
        <v>429.28699999999998</v>
      </c>
      <c r="K73" s="24">
        <f t="shared" si="40"/>
        <v>31.354188351487917</v>
      </c>
      <c r="L73" s="23">
        <f t="shared" si="40"/>
        <v>41.948935683572088</v>
      </c>
      <c r="M73" s="24">
        <f t="shared" si="41"/>
        <v>10.594747332084172</v>
      </c>
      <c r="T73" s="20" t="s">
        <v>202</v>
      </c>
      <c r="U73" s="21">
        <v>526735.52278620005</v>
      </c>
    </row>
    <row r="74" spans="1:21">
      <c r="A74" s="11">
        <v>65</v>
      </c>
      <c r="B74" s="18" t="s">
        <v>203</v>
      </c>
      <c r="C74" s="18" t="s">
        <v>204</v>
      </c>
      <c r="D74" s="18"/>
      <c r="E74" s="22">
        <f>4366*E7</f>
        <v>2861.4764</v>
      </c>
      <c r="F74" s="22">
        <v>0</v>
      </c>
      <c r="J74" s="23">
        <f t="shared" si="39"/>
        <v>2861.4764</v>
      </c>
      <c r="K74" s="24">
        <f t="shared" si="40"/>
        <v>208.99600968335304</v>
      </c>
      <c r="L74" s="23">
        <f t="shared" si="40"/>
        <v>279.61687510606987</v>
      </c>
      <c r="M74" s="24">
        <f t="shared" si="41"/>
        <v>70.620865422716832</v>
      </c>
      <c r="T74" s="20" t="s">
        <v>205</v>
      </c>
      <c r="U74" s="21">
        <v>2671984.0554793957</v>
      </c>
    </row>
    <row r="75" spans="1:21">
      <c r="A75" s="11">
        <v>66</v>
      </c>
      <c r="B75" s="18" t="s">
        <v>206</v>
      </c>
      <c r="C75" s="18" t="s">
        <v>207</v>
      </c>
      <c r="D75" s="18"/>
      <c r="E75" s="22">
        <v>0</v>
      </c>
      <c r="F75" s="22">
        <v>0</v>
      </c>
      <c r="J75" s="23">
        <f t="shared" si="39"/>
        <v>0</v>
      </c>
      <c r="K75" s="24">
        <f t="shared" si="40"/>
        <v>0</v>
      </c>
      <c r="L75" s="23">
        <f t="shared" si="40"/>
        <v>0</v>
      </c>
      <c r="M75" s="24">
        <f t="shared" si="41"/>
        <v>0</v>
      </c>
      <c r="T75" s="20" t="s">
        <v>208</v>
      </c>
      <c r="U75" s="21">
        <v>62271.119493799888</v>
      </c>
    </row>
    <row r="76" spans="1:21">
      <c r="A76" s="11">
        <v>67</v>
      </c>
      <c r="B76" s="18" t="s">
        <v>209</v>
      </c>
      <c r="C76" s="18" t="s">
        <v>210</v>
      </c>
      <c r="D76" s="18"/>
      <c r="E76" s="22">
        <v>224340</v>
      </c>
      <c r="F76" s="22">
        <f>U46</f>
        <v>121581.34678599995</v>
      </c>
      <c r="J76" s="23">
        <f t="shared" si="39"/>
        <v>102758.65321400005</v>
      </c>
      <c r="K76" s="24">
        <f t="shared" si="40"/>
        <v>7505.2684279211499</v>
      </c>
      <c r="L76" s="23">
        <f t="shared" si="40"/>
        <v>10041.338625685326</v>
      </c>
      <c r="M76" s="24">
        <f t="shared" si="41"/>
        <v>2536.0701977641766</v>
      </c>
      <c r="T76" s="20" t="s">
        <v>211</v>
      </c>
      <c r="U76" s="21">
        <v>150326.19800179999</v>
      </c>
    </row>
    <row r="77" spans="1:21">
      <c r="A77" s="11">
        <v>68</v>
      </c>
      <c r="B77" s="18" t="s">
        <v>212</v>
      </c>
      <c r="C77" s="18" t="s">
        <v>213</v>
      </c>
      <c r="D77" s="18"/>
      <c r="E77" s="22">
        <v>402681</v>
      </c>
      <c r="F77" s="22">
        <f>U47</f>
        <v>47552.317609999976</v>
      </c>
      <c r="J77" s="23">
        <f t="shared" si="39"/>
        <v>355128.68239000003</v>
      </c>
      <c r="K77" s="24">
        <f t="shared" si="40"/>
        <v>25937.826201752654</v>
      </c>
      <c r="L77" s="23">
        <f t="shared" si="40"/>
        <v>34702.355899362927</v>
      </c>
      <c r="M77" s="24">
        <f t="shared" si="41"/>
        <v>8764.5296976102727</v>
      </c>
      <c r="T77" s="20" t="s">
        <v>214</v>
      </c>
      <c r="U77" s="21">
        <v>36837.230586099991</v>
      </c>
    </row>
    <row r="78" spans="1:21">
      <c r="A78" s="11">
        <v>69</v>
      </c>
      <c r="B78" s="18" t="s">
        <v>215</v>
      </c>
      <c r="C78" s="18" t="s">
        <v>216</v>
      </c>
      <c r="D78" s="18"/>
      <c r="E78" s="22">
        <v>0</v>
      </c>
      <c r="F78" s="22">
        <v>0</v>
      </c>
      <c r="J78" s="23">
        <f t="shared" si="39"/>
        <v>0</v>
      </c>
      <c r="K78" s="24">
        <f t="shared" si="40"/>
        <v>0</v>
      </c>
      <c r="L78" s="23">
        <f t="shared" si="40"/>
        <v>0</v>
      </c>
      <c r="M78" s="24">
        <f t="shared" si="41"/>
        <v>0</v>
      </c>
      <c r="T78" s="20" t="s">
        <v>217</v>
      </c>
      <c r="U78" s="21">
        <v>33946.2988081</v>
      </c>
    </row>
    <row r="79" spans="1:21">
      <c r="A79" s="11">
        <v>70</v>
      </c>
      <c r="B79" s="18" t="s">
        <v>218</v>
      </c>
      <c r="C79" s="18" t="s">
        <v>219</v>
      </c>
      <c r="D79" s="18"/>
      <c r="E79" s="22">
        <v>11623690</v>
      </c>
      <c r="F79" s="22">
        <v>0</v>
      </c>
      <c r="G79" s="22">
        <v>11623690</v>
      </c>
      <c r="H79" s="22"/>
      <c r="J79" s="23">
        <f t="shared" si="39"/>
        <v>0</v>
      </c>
      <c r="K79" s="24">
        <f t="shared" si="40"/>
        <v>0</v>
      </c>
      <c r="L79" s="23">
        <f t="shared" si="40"/>
        <v>0</v>
      </c>
      <c r="M79" s="24">
        <f t="shared" si="41"/>
        <v>0</v>
      </c>
      <c r="T79" s="20" t="s">
        <v>220</v>
      </c>
      <c r="U79" s="21">
        <v>16939088.900658023</v>
      </c>
    </row>
    <row r="80" spans="1:21">
      <c r="A80" s="11">
        <v>71</v>
      </c>
      <c r="B80" s="18" t="s">
        <v>221</v>
      </c>
      <c r="C80" s="18" t="s">
        <v>222</v>
      </c>
      <c r="D80" s="18"/>
      <c r="E80" s="22">
        <v>2179130</v>
      </c>
      <c r="F80" s="22">
        <f>U48</f>
        <v>920387.46114000084</v>
      </c>
      <c r="H80" s="22">
        <v>898000</v>
      </c>
      <c r="J80" s="23">
        <f t="shared" si="39"/>
        <v>360742.53885999927</v>
      </c>
      <c r="K80" s="24">
        <f t="shared" si="40"/>
        <v>26347.850062569716</v>
      </c>
      <c r="L80" s="23">
        <f t="shared" si="40"/>
        <v>35250.929007788764</v>
      </c>
      <c r="M80" s="24">
        <f t="shared" si="41"/>
        <v>8903.0789452190475</v>
      </c>
      <c r="T80" s="20" t="s">
        <v>223</v>
      </c>
      <c r="U80" s="21">
        <v>194947.50974380696</v>
      </c>
    </row>
    <row r="81" spans="1:22">
      <c r="A81" s="11">
        <v>72</v>
      </c>
      <c r="B81" s="18" t="s">
        <v>224</v>
      </c>
      <c r="C81" s="18" t="s">
        <v>73</v>
      </c>
      <c r="D81" s="18"/>
      <c r="E81" s="22">
        <v>121286</v>
      </c>
      <c r="F81" s="22">
        <v>0</v>
      </c>
      <c r="J81" s="23">
        <f t="shared" si="39"/>
        <v>121286</v>
      </c>
      <c r="K81" s="24">
        <f t="shared" si="40"/>
        <v>8858.4655216639767</v>
      </c>
      <c r="L81" s="23">
        <f t="shared" si="40"/>
        <v>11851.788228662235</v>
      </c>
      <c r="M81" s="24">
        <f t="shared" si="41"/>
        <v>2993.3227069982586</v>
      </c>
      <c r="T81" s="20" t="s">
        <v>225</v>
      </c>
      <c r="U81" s="21">
        <v>18921.492018000004</v>
      </c>
    </row>
    <row r="82" spans="1:22">
      <c r="A82" s="11">
        <v>73</v>
      </c>
      <c r="B82" s="17"/>
      <c r="C82" s="17" t="s">
        <v>226</v>
      </c>
      <c r="D82" s="17"/>
      <c r="E82" s="25">
        <f t="shared" ref="E82:F82" si="42">SUM(E67:E81)</f>
        <v>17697830</v>
      </c>
      <c r="F82" s="25">
        <f t="shared" si="42"/>
        <v>3502374.9606140009</v>
      </c>
      <c r="G82" s="25">
        <f t="shared" ref="G82:M82" si="43">SUM(G67:G81)</f>
        <v>11623690</v>
      </c>
      <c r="H82" s="25">
        <f t="shared" si="43"/>
        <v>1171727.81</v>
      </c>
      <c r="I82" s="25">
        <f t="shared" si="43"/>
        <v>0</v>
      </c>
      <c r="J82" s="25">
        <f t="shared" si="43"/>
        <v>1400037.2293859988</v>
      </c>
      <c r="K82" s="26">
        <f t="shared" si="43"/>
        <v>102255.67275334193</v>
      </c>
      <c r="L82" s="25">
        <f t="shared" si="43"/>
        <v>136808.40950254662</v>
      </c>
      <c r="M82" s="26">
        <f t="shared" si="43"/>
        <v>34552.736749204683</v>
      </c>
      <c r="T82" s="20" t="s">
        <v>227</v>
      </c>
      <c r="U82" s="21">
        <v>67.692565600000009</v>
      </c>
    </row>
    <row r="83" spans="1:22">
      <c r="A83" s="11">
        <v>74</v>
      </c>
      <c r="B83" s="18" t="s">
        <v>228</v>
      </c>
      <c r="C83" s="18" t="s">
        <v>48</v>
      </c>
      <c r="D83" s="18"/>
      <c r="E83" s="22">
        <v>276449</v>
      </c>
      <c r="F83" s="22">
        <f>U49</f>
        <v>246071.31289399997</v>
      </c>
      <c r="G83" s="22"/>
      <c r="H83" s="22"/>
      <c r="I83" s="22"/>
      <c r="J83" s="23">
        <f t="shared" ref="J83:J92" si="44">E83-SUM(F83:H83)+I83</f>
        <v>30377.687106000027</v>
      </c>
      <c r="K83" s="24">
        <f t="shared" ref="K83:L92" si="45">$J83*K$9</f>
        <v>2218.7201643750936</v>
      </c>
      <c r="L83" s="23">
        <f t="shared" si="45"/>
        <v>2968.4375315937177</v>
      </c>
      <c r="M83" s="24">
        <f t="shared" ref="M83:M92" si="46">L83-K83</f>
        <v>749.71736721862408</v>
      </c>
      <c r="T83" s="20" t="s">
        <v>229</v>
      </c>
      <c r="U83" s="21">
        <v>139846.77261180009</v>
      </c>
    </row>
    <row r="84" spans="1:22">
      <c r="A84" s="11">
        <v>75</v>
      </c>
      <c r="B84" s="18" t="s">
        <v>230</v>
      </c>
      <c r="C84" s="18" t="s">
        <v>83</v>
      </c>
      <c r="D84" s="18"/>
      <c r="E84" s="22">
        <f>384188-SUM(E85:E88)</f>
        <v>384188</v>
      </c>
      <c r="F84" s="22">
        <f>U50</f>
        <v>242065.08871599997</v>
      </c>
      <c r="G84" s="22"/>
      <c r="H84" s="22"/>
      <c r="I84" s="22"/>
      <c r="J84" s="23">
        <f t="shared" si="44"/>
        <v>142122.91128400003</v>
      </c>
      <c r="K84" s="24">
        <f t="shared" si="45"/>
        <v>10380.348180728381</v>
      </c>
      <c r="L84" s="23">
        <f t="shared" si="45"/>
        <v>13887.92314841712</v>
      </c>
      <c r="M84" s="24">
        <f t="shared" si="46"/>
        <v>3507.574967688739</v>
      </c>
      <c r="T84" s="20" t="s">
        <v>231</v>
      </c>
      <c r="U84" s="21">
        <v>1254992.4553079999</v>
      </c>
    </row>
    <row r="85" spans="1:22">
      <c r="A85" s="11">
        <v>76</v>
      </c>
      <c r="B85" s="18" t="s">
        <v>232</v>
      </c>
      <c r="C85" s="18" t="s">
        <v>233</v>
      </c>
      <c r="D85" s="18"/>
      <c r="E85" s="22">
        <v>0</v>
      </c>
      <c r="F85" s="22">
        <v>0</v>
      </c>
      <c r="G85" s="22"/>
      <c r="H85" s="22"/>
      <c r="I85" s="22"/>
      <c r="J85" s="23">
        <f t="shared" si="44"/>
        <v>0</v>
      </c>
      <c r="K85" s="24">
        <f t="shared" si="45"/>
        <v>0</v>
      </c>
      <c r="L85" s="23">
        <f t="shared" si="45"/>
        <v>0</v>
      </c>
      <c r="M85" s="24">
        <f t="shared" si="46"/>
        <v>0</v>
      </c>
      <c r="T85" s="20" t="s">
        <v>234</v>
      </c>
      <c r="U85" s="21">
        <v>578219.8892603995</v>
      </c>
    </row>
    <row r="86" spans="1:22">
      <c r="A86" s="11">
        <v>77</v>
      </c>
      <c r="B86" s="18" t="s">
        <v>235</v>
      </c>
      <c r="C86" s="18" t="s">
        <v>236</v>
      </c>
      <c r="D86" s="18"/>
      <c r="E86" s="22">
        <v>0</v>
      </c>
      <c r="F86" s="22">
        <v>0</v>
      </c>
      <c r="G86" s="22"/>
      <c r="H86" s="22"/>
      <c r="I86" s="22"/>
      <c r="J86" s="23">
        <f t="shared" si="44"/>
        <v>0</v>
      </c>
      <c r="K86" s="24">
        <f t="shared" si="45"/>
        <v>0</v>
      </c>
      <c r="L86" s="23">
        <f t="shared" si="45"/>
        <v>0</v>
      </c>
      <c r="M86" s="24">
        <f t="shared" si="46"/>
        <v>0</v>
      </c>
      <c r="T86" s="20" t="s">
        <v>237</v>
      </c>
      <c r="U86" s="21">
        <v>130.04673000000003</v>
      </c>
    </row>
    <row r="87" spans="1:22">
      <c r="A87" s="11">
        <v>78</v>
      </c>
      <c r="B87" s="18" t="s">
        <v>238</v>
      </c>
      <c r="C87" s="18" t="s">
        <v>239</v>
      </c>
      <c r="D87" s="18"/>
      <c r="E87" s="22">
        <v>0</v>
      </c>
      <c r="F87" s="22">
        <v>0</v>
      </c>
      <c r="G87" s="22"/>
      <c r="H87" s="22"/>
      <c r="I87" s="22"/>
      <c r="J87" s="23">
        <f t="shared" si="44"/>
        <v>0</v>
      </c>
      <c r="K87" s="24">
        <f t="shared" si="45"/>
        <v>0</v>
      </c>
      <c r="L87" s="23">
        <f t="shared" si="45"/>
        <v>0</v>
      </c>
      <c r="M87" s="24">
        <f t="shared" si="46"/>
        <v>0</v>
      </c>
      <c r="T87" s="20" t="s">
        <v>240</v>
      </c>
      <c r="U87" s="21">
        <v>1095584.6118281998</v>
      </c>
    </row>
    <row r="88" spans="1:22">
      <c r="A88" s="11">
        <v>79</v>
      </c>
      <c r="B88" s="18" t="s">
        <v>241</v>
      </c>
      <c r="C88" s="18" t="s">
        <v>242</v>
      </c>
      <c r="D88" s="18"/>
      <c r="E88" s="22">
        <v>0</v>
      </c>
      <c r="F88" s="22">
        <v>0</v>
      </c>
      <c r="G88" s="22"/>
      <c r="H88" s="22"/>
      <c r="I88" s="22"/>
      <c r="J88" s="23">
        <f t="shared" si="44"/>
        <v>0</v>
      </c>
      <c r="K88" s="24">
        <f t="shared" si="45"/>
        <v>0</v>
      </c>
      <c r="L88" s="23">
        <f t="shared" si="45"/>
        <v>0</v>
      </c>
      <c r="M88" s="24">
        <f t="shared" si="46"/>
        <v>0</v>
      </c>
      <c r="U88" s="21">
        <v>54171282.369728632</v>
      </c>
    </row>
    <row r="89" spans="1:22">
      <c r="A89" s="11">
        <v>80</v>
      </c>
      <c r="B89" s="18" t="s">
        <v>243</v>
      </c>
      <c r="C89" s="18" t="s">
        <v>244</v>
      </c>
      <c r="D89" s="18"/>
      <c r="E89" s="22">
        <v>542292</v>
      </c>
      <c r="F89" s="22">
        <f>U51</f>
        <v>238455.01435799978</v>
      </c>
      <c r="G89" s="22"/>
      <c r="H89" s="22"/>
      <c r="I89" s="22"/>
      <c r="J89" s="23">
        <f t="shared" si="44"/>
        <v>303836.98564200022</v>
      </c>
      <c r="K89" s="24">
        <f t="shared" si="45"/>
        <v>22191.592282010879</v>
      </c>
      <c r="L89" s="23">
        <f t="shared" si="45"/>
        <v>29690.249574263104</v>
      </c>
      <c r="M89" s="24">
        <f t="shared" si="46"/>
        <v>7498.6572922522246</v>
      </c>
    </row>
    <row r="90" spans="1:22">
      <c r="A90" s="11">
        <v>81</v>
      </c>
      <c r="B90" s="18" t="s">
        <v>245</v>
      </c>
      <c r="C90" s="18" t="s">
        <v>246</v>
      </c>
      <c r="D90" s="18"/>
      <c r="E90" s="22">
        <v>847448</v>
      </c>
      <c r="F90" s="22">
        <f t="shared" ref="F90:F92" si="47">U52</f>
        <v>35143.921122</v>
      </c>
      <c r="G90" s="22"/>
      <c r="H90" s="22"/>
      <c r="I90" s="22"/>
      <c r="J90" s="23">
        <f t="shared" si="44"/>
        <v>812304.07887800003</v>
      </c>
      <c r="K90" s="24">
        <f t="shared" si="45"/>
        <v>59328.922347573323</v>
      </c>
      <c r="L90" s="23">
        <f t="shared" si="45"/>
        <v>79376.481375761432</v>
      </c>
      <c r="M90" s="24">
        <f t="shared" si="46"/>
        <v>20047.559028188109</v>
      </c>
    </row>
    <row r="91" spans="1:22">
      <c r="A91" s="11">
        <v>82</v>
      </c>
      <c r="B91" s="18" t="s">
        <v>247</v>
      </c>
      <c r="C91" s="18" t="s">
        <v>248</v>
      </c>
      <c r="D91" s="18"/>
      <c r="E91" s="22">
        <v>15511</v>
      </c>
      <c r="F91" s="22">
        <f t="shared" si="47"/>
        <v>13258.291206</v>
      </c>
      <c r="G91" s="22"/>
      <c r="H91" s="22"/>
      <c r="I91" s="22"/>
      <c r="J91" s="23">
        <f t="shared" si="44"/>
        <v>2252.7087940000001</v>
      </c>
      <c r="K91" s="24">
        <f t="shared" si="45"/>
        <v>164.53294841942383</v>
      </c>
      <c r="L91" s="23">
        <f t="shared" si="45"/>
        <v>220.12950849507035</v>
      </c>
      <c r="M91" s="24">
        <f t="shared" si="46"/>
        <v>55.596560075646522</v>
      </c>
      <c r="R91" s="28" t="s">
        <v>249</v>
      </c>
      <c r="U91" s="11" t="s">
        <v>40</v>
      </c>
      <c r="V91" s="11" t="s">
        <v>250</v>
      </c>
    </row>
    <row r="92" spans="1:22">
      <c r="A92" s="11">
        <v>83</v>
      </c>
      <c r="B92" s="18" t="s">
        <v>251</v>
      </c>
      <c r="C92" s="18" t="s">
        <v>92</v>
      </c>
      <c r="D92" s="18"/>
      <c r="E92" s="22">
        <v>36529</v>
      </c>
      <c r="F92" s="22">
        <f t="shared" si="47"/>
        <v>7342.7374620000001</v>
      </c>
      <c r="G92" s="22"/>
      <c r="H92" s="22"/>
      <c r="I92" s="22"/>
      <c r="J92" s="23">
        <f t="shared" si="44"/>
        <v>29186.262537999999</v>
      </c>
      <c r="K92" s="24">
        <f t="shared" si="45"/>
        <v>2131.7011064682315</v>
      </c>
      <c r="L92" s="23">
        <f t="shared" si="45"/>
        <v>2852.014270290998</v>
      </c>
      <c r="M92" s="24">
        <f t="shared" si="46"/>
        <v>720.31316382276646</v>
      </c>
      <c r="R92" s="1" t="s">
        <v>252</v>
      </c>
      <c r="S92" s="29">
        <v>0.69998000000000005</v>
      </c>
      <c r="T92" s="29">
        <v>0.68266000000000004</v>
      </c>
      <c r="U92" s="21">
        <v>16740362</v>
      </c>
      <c r="V92" s="21">
        <f>U92*S92*T92</f>
        <v>7999354.3065335425</v>
      </c>
    </row>
    <row r="93" spans="1:22">
      <c r="A93" s="11">
        <v>84</v>
      </c>
      <c r="B93" s="17"/>
      <c r="C93" s="17" t="s">
        <v>253</v>
      </c>
      <c r="D93" s="17"/>
      <c r="E93" s="25">
        <f t="shared" ref="E93:F93" si="48">SUM(E83:E92)</f>
        <v>2102417</v>
      </c>
      <c r="F93" s="25">
        <f t="shared" si="48"/>
        <v>782336.36575799971</v>
      </c>
      <c r="G93" s="25">
        <f t="shared" ref="G93:M93" si="49">SUM(G83:G92)</f>
        <v>0</v>
      </c>
      <c r="H93" s="25">
        <f t="shared" si="49"/>
        <v>0</v>
      </c>
      <c r="I93" s="25">
        <f t="shared" si="49"/>
        <v>0</v>
      </c>
      <c r="J93" s="25">
        <f t="shared" si="49"/>
        <v>1320080.6342420005</v>
      </c>
      <c r="K93" s="26">
        <f t="shared" si="49"/>
        <v>96415.817029575337</v>
      </c>
      <c r="L93" s="25">
        <f t="shared" si="49"/>
        <v>128995.23540882143</v>
      </c>
      <c r="M93" s="26">
        <f t="shared" si="49"/>
        <v>32579.418379246108</v>
      </c>
      <c r="R93" s="1" t="s">
        <v>254</v>
      </c>
      <c r="S93" s="29">
        <v>0.77217999999999998</v>
      </c>
      <c r="T93" s="29">
        <v>0.68266000000000004</v>
      </c>
      <c r="U93" s="21">
        <v>81034</v>
      </c>
      <c r="V93" s="21">
        <f t="shared" ref="V93:V95" si="50">U93*S93*T93</f>
        <v>42715.970940359206</v>
      </c>
    </row>
    <row r="94" spans="1:22">
      <c r="A94" s="11">
        <v>85</v>
      </c>
      <c r="B94" s="17"/>
      <c r="C94" s="30"/>
      <c r="D94" s="17" t="s">
        <v>255</v>
      </c>
      <c r="E94" s="25">
        <f t="shared" ref="E94:M94" si="51">E82+E93</f>
        <v>19800247</v>
      </c>
      <c r="F94" s="25">
        <f t="shared" si="51"/>
        <v>4284711.3263720004</v>
      </c>
      <c r="G94" s="25">
        <f t="shared" si="51"/>
        <v>11623690</v>
      </c>
      <c r="H94" s="25">
        <f t="shared" si="51"/>
        <v>1171727.81</v>
      </c>
      <c r="I94" s="25">
        <f t="shared" si="51"/>
        <v>0</v>
      </c>
      <c r="J94" s="25">
        <f t="shared" si="51"/>
        <v>2720117.8636279991</v>
      </c>
      <c r="K94" s="26">
        <f t="shared" si="51"/>
        <v>198671.48978291726</v>
      </c>
      <c r="L94" s="25">
        <f t="shared" si="51"/>
        <v>265803.64491136803</v>
      </c>
      <c r="M94" s="26">
        <f t="shared" si="51"/>
        <v>67132.155128450788</v>
      </c>
      <c r="R94" s="1" t="s">
        <v>256</v>
      </c>
      <c r="S94" s="29">
        <v>1</v>
      </c>
      <c r="T94" s="29">
        <v>0.68266000000000004</v>
      </c>
      <c r="U94" s="21">
        <v>953915</v>
      </c>
      <c r="V94" s="21">
        <f t="shared" si="50"/>
        <v>651199.6139</v>
      </c>
    </row>
    <row r="95" spans="1:22">
      <c r="A95" s="11">
        <v>86</v>
      </c>
      <c r="B95" s="18"/>
      <c r="C95" s="18"/>
      <c r="D95" s="18"/>
      <c r="E95" s="22"/>
      <c r="F95" s="22"/>
      <c r="K95" s="2"/>
      <c r="M95" s="2"/>
      <c r="R95" s="1" t="s">
        <v>257</v>
      </c>
      <c r="S95" s="29">
        <v>1</v>
      </c>
      <c r="T95" s="29">
        <v>1</v>
      </c>
      <c r="U95" s="21">
        <v>126690</v>
      </c>
      <c r="V95" s="21">
        <f t="shared" si="50"/>
        <v>126690</v>
      </c>
    </row>
    <row r="96" spans="1:22">
      <c r="A96" s="11">
        <v>87</v>
      </c>
      <c r="B96" s="18"/>
      <c r="C96" s="19" t="s">
        <v>258</v>
      </c>
      <c r="D96" s="18"/>
      <c r="E96" s="22"/>
      <c r="F96" s="22"/>
      <c r="K96" s="2"/>
      <c r="M96" s="2"/>
      <c r="V96" s="31">
        <f>SUM(V92:V95)</f>
        <v>8819959.8913739007</v>
      </c>
    </row>
    <row r="97" spans="1:13">
      <c r="A97" s="11">
        <v>88</v>
      </c>
      <c r="B97" s="18" t="s">
        <v>259</v>
      </c>
      <c r="C97" s="18" t="s">
        <v>48</v>
      </c>
      <c r="D97" s="18"/>
      <c r="E97" s="22">
        <v>2564370</v>
      </c>
      <c r="F97" s="22">
        <f>U55</f>
        <v>2185491.5740193008</v>
      </c>
      <c r="J97" s="23">
        <f t="shared" ref="J97:J106" si="52">E97-SUM(F97:H97)+I97</f>
        <v>378878.42598069925</v>
      </c>
      <c r="K97" s="24">
        <f t="shared" ref="K97:L106" si="53">$J97*K$9</f>
        <v>27672.455794175265</v>
      </c>
      <c r="L97" s="23">
        <f t="shared" si="53"/>
        <v>37023.126074997337</v>
      </c>
      <c r="M97" s="24">
        <f t="shared" ref="M97:M106" si="54">L97-K97</f>
        <v>9350.6702808220725</v>
      </c>
    </row>
    <row r="98" spans="1:13">
      <c r="A98" s="11">
        <v>89</v>
      </c>
      <c r="B98" s="18" t="s">
        <v>260</v>
      </c>
      <c r="C98" s="18" t="s">
        <v>261</v>
      </c>
      <c r="D98" s="18"/>
      <c r="E98" s="22">
        <v>0</v>
      </c>
      <c r="F98" s="22">
        <v>0</v>
      </c>
      <c r="J98" s="23">
        <f t="shared" si="52"/>
        <v>0</v>
      </c>
      <c r="K98" s="24">
        <f t="shared" si="53"/>
        <v>0</v>
      </c>
      <c r="L98" s="23">
        <f t="shared" si="53"/>
        <v>0</v>
      </c>
      <c r="M98" s="24">
        <f t="shared" si="54"/>
        <v>0</v>
      </c>
    </row>
    <row r="99" spans="1:13">
      <c r="A99" s="11">
        <v>90</v>
      </c>
      <c r="B99" s="18" t="s">
        <v>262</v>
      </c>
      <c r="C99" s="18" t="s">
        <v>210</v>
      </c>
      <c r="D99" s="18"/>
      <c r="E99" s="22">
        <v>591131</v>
      </c>
      <c r="F99" s="22">
        <f>U56</f>
        <v>362637.3855595999</v>
      </c>
      <c r="J99" s="23">
        <f t="shared" si="52"/>
        <v>228493.6144404001</v>
      </c>
      <c r="K99" s="24">
        <f t="shared" si="53"/>
        <v>16688.676396621755</v>
      </c>
      <c r="L99" s="23">
        <f t="shared" si="53"/>
        <v>22327.869085873233</v>
      </c>
      <c r="M99" s="24">
        <f t="shared" si="54"/>
        <v>5639.1926892514784</v>
      </c>
    </row>
    <row r="100" spans="1:13">
      <c r="A100" s="11">
        <v>91</v>
      </c>
      <c r="B100" s="18" t="s">
        <v>263</v>
      </c>
      <c r="C100" s="18" t="s">
        <v>213</v>
      </c>
      <c r="D100" s="18"/>
      <c r="E100" s="22">
        <v>2019197</v>
      </c>
      <c r="F100" s="22">
        <f t="shared" ref="F100:F105" si="55">U57</f>
        <v>849122.3713549996</v>
      </c>
      <c r="J100" s="23">
        <f t="shared" si="52"/>
        <v>1170074.6286450005</v>
      </c>
      <c r="K100" s="24">
        <f t="shared" si="53"/>
        <v>85459.704793838682</v>
      </c>
      <c r="L100" s="23">
        <f t="shared" si="53"/>
        <v>114336.99446293186</v>
      </c>
      <c r="M100" s="24">
        <f t="shared" si="54"/>
        <v>28877.289669093181</v>
      </c>
    </row>
    <row r="101" spans="1:13">
      <c r="A101" s="11">
        <v>92</v>
      </c>
      <c r="B101" s="18" t="s">
        <v>264</v>
      </c>
      <c r="C101" s="18" t="s">
        <v>216</v>
      </c>
      <c r="D101" s="18"/>
      <c r="E101" s="22">
        <v>977644</v>
      </c>
      <c r="F101" s="22">
        <f t="shared" si="55"/>
        <v>410498.11000000063</v>
      </c>
      <c r="J101" s="23">
        <f t="shared" si="52"/>
        <v>567145.88999999943</v>
      </c>
      <c r="K101" s="24">
        <f t="shared" si="53"/>
        <v>41423.101696143211</v>
      </c>
      <c r="L101" s="23">
        <f t="shared" si="53"/>
        <v>55420.18850515443</v>
      </c>
      <c r="M101" s="24">
        <f t="shared" si="54"/>
        <v>13997.08680901122</v>
      </c>
    </row>
    <row r="102" spans="1:13">
      <c r="A102" s="11">
        <v>93</v>
      </c>
      <c r="B102" s="18" t="s">
        <v>265</v>
      </c>
      <c r="C102" s="18" t="s">
        <v>266</v>
      </c>
      <c r="D102" s="18"/>
      <c r="E102" s="22">
        <v>3028</v>
      </c>
      <c r="F102" s="22">
        <f t="shared" si="55"/>
        <v>2883.4399999999996</v>
      </c>
      <c r="J102" s="23">
        <f t="shared" si="52"/>
        <v>144.5600000000004</v>
      </c>
      <c r="K102" s="24">
        <f t="shared" si="53"/>
        <v>10.558347837440001</v>
      </c>
      <c r="L102" s="23">
        <f t="shared" si="53"/>
        <v>14.126069837701115</v>
      </c>
      <c r="M102" s="24">
        <f t="shared" si="54"/>
        <v>3.5677220002611136</v>
      </c>
    </row>
    <row r="103" spans="1:13">
      <c r="A103" s="11">
        <v>94</v>
      </c>
      <c r="B103" s="18" t="s">
        <v>267</v>
      </c>
      <c r="C103" s="18" t="s">
        <v>268</v>
      </c>
      <c r="D103" s="18"/>
      <c r="E103" s="22">
        <v>1614432</v>
      </c>
      <c r="F103" s="22">
        <f t="shared" si="55"/>
        <v>1148943.3335855003</v>
      </c>
      <c r="J103" s="23">
        <f t="shared" si="52"/>
        <v>465488.66641449975</v>
      </c>
      <c r="K103" s="24">
        <f t="shared" si="53"/>
        <v>33998.279291576851</v>
      </c>
      <c r="L103" s="23">
        <f t="shared" si="53"/>
        <v>45486.479042816565</v>
      </c>
      <c r="M103" s="24">
        <f t="shared" si="54"/>
        <v>11488.199751239714</v>
      </c>
    </row>
    <row r="104" spans="1:13">
      <c r="A104" s="11">
        <v>95</v>
      </c>
      <c r="B104" s="18" t="s">
        <v>269</v>
      </c>
      <c r="C104" s="18" t="s">
        <v>270</v>
      </c>
      <c r="D104" s="18"/>
      <c r="E104" s="22">
        <v>444884</v>
      </c>
      <c r="F104" s="22">
        <f t="shared" si="55"/>
        <v>343529.86786650011</v>
      </c>
      <c r="J104" s="23">
        <f t="shared" si="52"/>
        <v>101354.13213349989</v>
      </c>
      <c r="K104" s="24">
        <f t="shared" si="53"/>
        <v>7402.6852644392902</v>
      </c>
      <c r="L104" s="23">
        <f t="shared" si="53"/>
        <v>9904.0920645918814</v>
      </c>
      <c r="M104" s="24">
        <f t="shared" si="54"/>
        <v>2501.4068001525911</v>
      </c>
    </row>
    <row r="105" spans="1:13">
      <c r="A105" s="11">
        <v>96</v>
      </c>
      <c r="B105" s="18" t="s">
        <v>271</v>
      </c>
      <c r="C105" s="18" t="s">
        <v>222</v>
      </c>
      <c r="D105" s="18"/>
      <c r="E105" s="22">
        <v>3320979</v>
      </c>
      <c r="F105" s="22">
        <f t="shared" si="55"/>
        <v>2509912.6303528007</v>
      </c>
      <c r="J105" s="23">
        <f t="shared" si="52"/>
        <v>811066.36964719929</v>
      </c>
      <c r="K105" s="24">
        <f t="shared" si="53"/>
        <v>59238.522758610925</v>
      </c>
      <c r="L105" s="23">
        <f t="shared" si="53"/>
        <v>79255.535283944482</v>
      </c>
      <c r="M105" s="24">
        <f t="shared" si="54"/>
        <v>20017.012525333557</v>
      </c>
    </row>
    <row r="106" spans="1:13">
      <c r="A106" s="11">
        <v>97</v>
      </c>
      <c r="B106" s="18" t="s">
        <v>272</v>
      </c>
      <c r="C106" s="18" t="s">
        <v>73</v>
      </c>
      <c r="D106" s="18"/>
      <c r="E106" s="22">
        <v>205314</v>
      </c>
      <c r="F106" s="22">
        <v>0</v>
      </c>
      <c r="J106" s="23">
        <f t="shared" si="52"/>
        <v>205314</v>
      </c>
      <c r="K106" s="24">
        <f t="shared" si="53"/>
        <v>14995.68779673596</v>
      </c>
      <c r="L106" s="23">
        <f t="shared" si="53"/>
        <v>20062.810616060866</v>
      </c>
      <c r="M106" s="24">
        <f t="shared" si="54"/>
        <v>5067.1228193249062</v>
      </c>
    </row>
    <row r="107" spans="1:13">
      <c r="A107" s="11">
        <v>98</v>
      </c>
      <c r="B107" s="17"/>
      <c r="C107" s="17" t="s">
        <v>273</v>
      </c>
      <c r="D107" s="17"/>
      <c r="E107" s="25">
        <f t="shared" ref="E107:F107" si="56">SUM(E97:E106)</f>
        <v>11740979</v>
      </c>
      <c r="F107" s="25">
        <f t="shared" si="56"/>
        <v>7813018.7127387021</v>
      </c>
      <c r="G107" s="25">
        <f t="shared" ref="G107:M107" si="57">SUM(G97:G106)</f>
        <v>0</v>
      </c>
      <c r="H107" s="25">
        <f t="shared" si="57"/>
        <v>0</v>
      </c>
      <c r="I107" s="25">
        <f t="shared" si="57"/>
        <v>0</v>
      </c>
      <c r="J107" s="25">
        <f t="shared" si="57"/>
        <v>3927960.2872612979</v>
      </c>
      <c r="K107" s="26">
        <f t="shared" si="57"/>
        <v>286889.67213997938</v>
      </c>
      <c r="L107" s="25">
        <f t="shared" si="57"/>
        <v>383831.22120620834</v>
      </c>
      <c r="M107" s="26">
        <f t="shared" si="57"/>
        <v>96941.549066228981</v>
      </c>
    </row>
    <row r="108" spans="1:13">
      <c r="A108" s="11">
        <v>99</v>
      </c>
      <c r="B108" s="18" t="s">
        <v>274</v>
      </c>
      <c r="C108" s="18" t="s">
        <v>48</v>
      </c>
      <c r="D108" s="18"/>
      <c r="E108" s="22">
        <v>828091</v>
      </c>
      <c r="F108" s="22">
        <f>U63</f>
        <v>625613.48170710006</v>
      </c>
      <c r="G108" s="22"/>
      <c r="H108" s="22"/>
      <c r="I108" s="22"/>
      <c r="J108" s="23">
        <f t="shared" ref="J108:J117" si="58">E108-SUM(F108:H108)+I108</f>
        <v>202477.51829289994</v>
      </c>
      <c r="K108" s="24">
        <f t="shared" ref="K108:L117" si="59">$J108*K$9</f>
        <v>14788.517345033568</v>
      </c>
      <c r="L108" s="23">
        <f t="shared" si="59"/>
        <v>19785.636164706015</v>
      </c>
      <c r="M108" s="24">
        <f t="shared" ref="M108:M117" si="60">L108-K108</f>
        <v>4997.118819672447</v>
      </c>
    </row>
    <row r="109" spans="1:13">
      <c r="A109" s="11">
        <v>100</v>
      </c>
      <c r="B109" s="18" t="s">
        <v>275</v>
      </c>
      <c r="C109" s="18" t="s">
        <v>83</v>
      </c>
      <c r="D109" s="18"/>
      <c r="E109" s="22">
        <v>319757</v>
      </c>
      <c r="F109" s="22">
        <f>U64</f>
        <v>155164.76887799986</v>
      </c>
      <c r="G109" s="22"/>
      <c r="H109" s="22"/>
      <c r="I109" s="22"/>
      <c r="J109" s="23">
        <f t="shared" si="58"/>
        <v>164592.23112200014</v>
      </c>
      <c r="K109" s="24">
        <f t="shared" si="59"/>
        <v>12021.458408455937</v>
      </c>
      <c r="L109" s="23">
        <f t="shared" si="59"/>
        <v>16083.573267656409</v>
      </c>
      <c r="M109" s="24">
        <f t="shared" si="60"/>
        <v>4062.114859200472</v>
      </c>
    </row>
    <row r="110" spans="1:13">
      <c r="A110" s="11">
        <v>101</v>
      </c>
      <c r="B110" s="18" t="s">
        <v>276</v>
      </c>
      <c r="C110" s="18" t="s">
        <v>244</v>
      </c>
      <c r="D110" s="18"/>
      <c r="E110" s="22">
        <v>417656</v>
      </c>
      <c r="F110" s="22">
        <f>U65</f>
        <v>255828.04155410005</v>
      </c>
      <c r="G110" s="22"/>
      <c r="H110" s="22"/>
      <c r="I110" s="22"/>
      <c r="J110" s="23">
        <f t="shared" si="58"/>
        <v>161827.95844589995</v>
      </c>
      <c r="K110" s="24">
        <f t="shared" si="59"/>
        <v>11819.561947250922</v>
      </c>
      <c r="L110" s="23">
        <f t="shared" si="59"/>
        <v>15813.454916293374</v>
      </c>
      <c r="M110" s="24">
        <f t="shared" si="60"/>
        <v>3993.892969042452</v>
      </c>
    </row>
    <row r="111" spans="1:13">
      <c r="A111" s="11">
        <v>102</v>
      </c>
      <c r="B111" s="18" t="s">
        <v>277</v>
      </c>
      <c r="C111" s="18" t="s">
        <v>157</v>
      </c>
      <c r="D111" s="18"/>
      <c r="E111" s="22">
        <v>0</v>
      </c>
      <c r="F111" s="22">
        <v>0</v>
      </c>
      <c r="G111" s="22"/>
      <c r="H111" s="22"/>
      <c r="I111" s="22"/>
      <c r="J111" s="23">
        <f t="shared" si="58"/>
        <v>0</v>
      </c>
      <c r="K111" s="24">
        <f t="shared" si="59"/>
        <v>0</v>
      </c>
      <c r="L111" s="23">
        <f t="shared" si="59"/>
        <v>0</v>
      </c>
      <c r="M111" s="24">
        <f t="shared" si="60"/>
        <v>0</v>
      </c>
    </row>
    <row r="112" spans="1:13">
      <c r="A112" s="11">
        <v>103</v>
      </c>
      <c r="B112" s="18" t="s">
        <v>278</v>
      </c>
      <c r="C112" s="18" t="s">
        <v>246</v>
      </c>
      <c r="D112" s="18"/>
      <c r="E112" s="22">
        <v>9531340</v>
      </c>
      <c r="F112" s="22">
        <f>U66</f>
        <v>1841902.3200000015</v>
      </c>
      <c r="G112" s="22"/>
      <c r="H112" s="22">
        <v>1258000</v>
      </c>
      <c r="I112" s="22"/>
      <c r="J112" s="23">
        <f t="shared" si="58"/>
        <v>6431437.6799999988</v>
      </c>
      <c r="K112" s="24">
        <f t="shared" si="59"/>
        <v>469738.21333880699</v>
      </c>
      <c r="L112" s="23">
        <f t="shared" si="59"/>
        <v>628465.25888559886</v>
      </c>
      <c r="M112" s="24">
        <f t="shared" si="60"/>
        <v>158727.04554679187</v>
      </c>
    </row>
    <row r="113" spans="1:13">
      <c r="A113" s="11">
        <v>104</v>
      </c>
      <c r="B113" s="18" t="s">
        <v>279</v>
      </c>
      <c r="C113" s="18" t="s">
        <v>248</v>
      </c>
      <c r="D113" s="18"/>
      <c r="E113" s="22">
        <v>456493</v>
      </c>
      <c r="F113" s="22">
        <f t="shared" ref="F113:F117" si="61">U67</f>
        <v>331060.80000000051</v>
      </c>
      <c r="G113" s="22"/>
      <c r="H113" s="22"/>
      <c r="I113" s="22"/>
      <c r="J113" s="23">
        <f t="shared" si="58"/>
        <v>125432.19999999949</v>
      </c>
      <c r="K113" s="24">
        <f t="shared" si="59"/>
        <v>9161.2949475327387</v>
      </c>
      <c r="L113" s="23">
        <f t="shared" si="59"/>
        <v>12256.945331325966</v>
      </c>
      <c r="M113" s="24">
        <f t="shared" si="60"/>
        <v>3095.6503837932269</v>
      </c>
    </row>
    <row r="114" spans="1:13">
      <c r="A114" s="11">
        <v>105</v>
      </c>
      <c r="B114" s="18" t="s">
        <v>280</v>
      </c>
      <c r="C114" s="18" t="s">
        <v>281</v>
      </c>
      <c r="D114" s="18"/>
      <c r="E114" s="22">
        <v>292963</v>
      </c>
      <c r="F114" s="22">
        <f t="shared" si="61"/>
        <v>216588.59000000035</v>
      </c>
      <c r="G114" s="22"/>
      <c r="H114" s="22"/>
      <c r="I114" s="22"/>
      <c r="J114" s="23">
        <f t="shared" si="58"/>
        <v>76374.409999999654</v>
      </c>
      <c r="K114" s="24">
        <f t="shared" si="59"/>
        <v>5578.2207156838003</v>
      </c>
      <c r="L114" s="23">
        <f t="shared" si="59"/>
        <v>7463.1312221445114</v>
      </c>
      <c r="M114" s="24">
        <f t="shared" si="60"/>
        <v>1884.9105064607111</v>
      </c>
    </row>
    <row r="115" spans="1:13">
      <c r="A115" s="11">
        <v>106</v>
      </c>
      <c r="B115" s="18" t="s">
        <v>282</v>
      </c>
      <c r="C115" s="18" t="s">
        <v>266</v>
      </c>
      <c r="D115" s="18"/>
      <c r="E115" s="22">
        <v>96626</v>
      </c>
      <c r="F115" s="22">
        <f t="shared" si="61"/>
        <v>50095.109999999993</v>
      </c>
      <c r="G115" s="22"/>
      <c r="H115" s="22"/>
      <c r="I115" s="22"/>
      <c r="J115" s="23">
        <f t="shared" si="58"/>
        <v>46530.890000000007</v>
      </c>
      <c r="K115" s="24">
        <f t="shared" si="59"/>
        <v>3398.5149543833513</v>
      </c>
      <c r="L115" s="23">
        <f t="shared" si="59"/>
        <v>4546.8912683341641</v>
      </c>
      <c r="M115" s="24">
        <f t="shared" si="60"/>
        <v>1148.3763139508128</v>
      </c>
    </row>
    <row r="116" spans="1:13">
      <c r="A116" s="11">
        <v>107</v>
      </c>
      <c r="B116" s="18" t="s">
        <v>283</v>
      </c>
      <c r="C116" s="18" t="s">
        <v>284</v>
      </c>
      <c r="D116" s="18"/>
      <c r="E116" s="22">
        <v>37715</v>
      </c>
      <c r="F116" s="22">
        <f t="shared" si="61"/>
        <v>28000.279999999984</v>
      </c>
      <c r="G116" s="22"/>
      <c r="H116" s="22"/>
      <c r="I116" s="22"/>
      <c r="J116" s="23">
        <f t="shared" si="58"/>
        <v>9714.7200000000157</v>
      </c>
      <c r="K116" s="24">
        <f t="shared" si="59"/>
        <v>709.54200956927923</v>
      </c>
      <c r="L116" s="23">
        <f t="shared" si="59"/>
        <v>949.30003578937203</v>
      </c>
      <c r="M116" s="24">
        <f t="shared" si="60"/>
        <v>239.7580262200928</v>
      </c>
    </row>
    <row r="117" spans="1:13">
      <c r="A117" s="11">
        <v>108</v>
      </c>
      <c r="B117" s="18" t="s">
        <v>285</v>
      </c>
      <c r="C117" s="18" t="s">
        <v>92</v>
      </c>
      <c r="D117" s="18"/>
      <c r="E117" s="22">
        <v>899867</v>
      </c>
      <c r="F117" s="22">
        <f t="shared" si="61"/>
        <v>662646.90133740008</v>
      </c>
      <c r="G117" s="22"/>
      <c r="H117" s="22"/>
      <c r="I117" s="22"/>
      <c r="J117" s="23">
        <f t="shared" si="58"/>
        <v>237220.09866259992</v>
      </c>
      <c r="K117" s="24">
        <f t="shared" si="59"/>
        <v>17326.039815381562</v>
      </c>
      <c r="L117" s="23">
        <f t="shared" si="59"/>
        <v>23180.601000375111</v>
      </c>
      <c r="M117" s="24">
        <f t="shared" si="60"/>
        <v>5854.5611849935485</v>
      </c>
    </row>
    <row r="118" spans="1:13">
      <c r="A118" s="11">
        <v>109</v>
      </c>
      <c r="B118" s="17"/>
      <c r="C118" s="17" t="s">
        <v>286</v>
      </c>
      <c r="D118" s="17"/>
      <c r="E118" s="25">
        <f t="shared" ref="E118:F118" si="62">SUM(E108:E117)</f>
        <v>12880508</v>
      </c>
      <c r="F118" s="25">
        <f t="shared" si="62"/>
        <v>4166900.2934766025</v>
      </c>
      <c r="G118" s="25">
        <f t="shared" ref="G118:M118" si="63">SUM(G108:G117)</f>
        <v>0</v>
      </c>
      <c r="H118" s="25">
        <f t="shared" si="63"/>
        <v>1258000</v>
      </c>
      <c r="I118" s="25">
        <f t="shared" si="63"/>
        <v>0</v>
      </c>
      <c r="J118" s="25">
        <f t="shared" si="63"/>
        <v>7455607.706523397</v>
      </c>
      <c r="K118" s="26">
        <f t="shared" si="63"/>
        <v>544541.3634820981</v>
      </c>
      <c r="L118" s="25">
        <f t="shared" si="63"/>
        <v>728544.79209222377</v>
      </c>
      <c r="M118" s="26">
        <f t="shared" si="63"/>
        <v>184003.42861012559</v>
      </c>
    </row>
    <row r="119" spans="1:13">
      <c r="A119" s="11">
        <v>110</v>
      </c>
      <c r="B119" s="17"/>
      <c r="C119" s="30"/>
      <c r="D119" s="17" t="s">
        <v>287</v>
      </c>
      <c r="E119" s="25">
        <f t="shared" ref="E119:M119" si="64">E107+E118</f>
        <v>24621487</v>
      </c>
      <c r="F119" s="25">
        <f t="shared" si="64"/>
        <v>11979919.006215304</v>
      </c>
      <c r="G119" s="25">
        <f t="shared" si="64"/>
        <v>0</v>
      </c>
      <c r="H119" s="25">
        <f t="shared" si="64"/>
        <v>1258000</v>
      </c>
      <c r="I119" s="25">
        <f t="shared" si="64"/>
        <v>0</v>
      </c>
      <c r="J119" s="25">
        <f t="shared" si="64"/>
        <v>11383567.993784696</v>
      </c>
      <c r="K119" s="26">
        <f t="shared" si="64"/>
        <v>831431.03562207753</v>
      </c>
      <c r="L119" s="25">
        <f t="shared" si="64"/>
        <v>1112376.0132984321</v>
      </c>
      <c r="M119" s="26">
        <f t="shared" si="64"/>
        <v>280944.97767635458</v>
      </c>
    </row>
    <row r="120" spans="1:13">
      <c r="A120" s="11">
        <v>111</v>
      </c>
      <c r="B120" s="18"/>
      <c r="C120" s="18"/>
      <c r="D120" s="18"/>
      <c r="E120" s="22"/>
      <c r="F120" s="22"/>
      <c r="K120" s="2"/>
      <c r="M120" s="2"/>
    </row>
    <row r="121" spans="1:13">
      <c r="A121" s="11">
        <v>112</v>
      </c>
      <c r="B121" s="18"/>
      <c r="C121" s="19" t="s">
        <v>288</v>
      </c>
      <c r="D121" s="18"/>
      <c r="E121" s="22"/>
      <c r="F121" s="22"/>
      <c r="K121" s="2"/>
      <c r="M121" s="2"/>
    </row>
    <row r="122" spans="1:13">
      <c r="A122" s="11">
        <v>113</v>
      </c>
      <c r="B122" s="18" t="s">
        <v>289</v>
      </c>
      <c r="C122" s="18" t="s">
        <v>290</v>
      </c>
      <c r="D122" s="18"/>
      <c r="E122" s="22">
        <v>115976</v>
      </c>
      <c r="F122" s="22">
        <f>U72</f>
        <v>110816.18653210004</v>
      </c>
      <c r="J122" s="23">
        <f t="shared" ref="J122:J126" si="65">E122-SUM(F122:H122)+I122</f>
        <v>5159.8134678999631</v>
      </c>
      <c r="K122" s="24">
        <f t="shared" ref="K122:L126" si="66">$J122*K$9</f>
        <v>376.86154794130618</v>
      </c>
      <c r="L122" s="23">
        <f t="shared" si="66"/>
        <v>504.20507330565482</v>
      </c>
      <c r="M122" s="24">
        <f t="shared" ref="M122:M126" si="67">L122-K122</f>
        <v>127.34352536434864</v>
      </c>
    </row>
    <row r="123" spans="1:13">
      <c r="A123" s="11">
        <v>114</v>
      </c>
      <c r="B123" s="18" t="s">
        <v>291</v>
      </c>
      <c r="C123" s="18" t="s">
        <v>292</v>
      </c>
      <c r="D123" s="18"/>
      <c r="E123" s="22">
        <v>549853</v>
      </c>
      <c r="F123" s="22">
        <f t="shared" ref="F123:F124" si="68">U73</f>
        <v>526735.52278620005</v>
      </c>
      <c r="I123" s="22">
        <v>12</v>
      </c>
      <c r="J123" s="23">
        <f t="shared" si="65"/>
        <v>23129.477213799953</v>
      </c>
      <c r="K123" s="24">
        <f t="shared" si="66"/>
        <v>1689.326685953527</v>
      </c>
      <c r="L123" s="23">
        <f t="shared" si="66"/>
        <v>2260.1591756478547</v>
      </c>
      <c r="M123" s="24">
        <f t="shared" si="67"/>
        <v>570.83248969432771</v>
      </c>
    </row>
    <row r="124" spans="1:13">
      <c r="A124" s="11">
        <v>115</v>
      </c>
      <c r="B124" s="18" t="s">
        <v>293</v>
      </c>
      <c r="C124" s="18" t="s">
        <v>294</v>
      </c>
      <c r="D124" s="18"/>
      <c r="E124" s="22">
        <v>4621133</v>
      </c>
      <c r="F124" s="22">
        <f t="shared" si="68"/>
        <v>2671984.0554793957</v>
      </c>
      <c r="J124" s="23">
        <f t="shared" si="65"/>
        <v>1949148.9445206043</v>
      </c>
      <c r="K124" s="24">
        <f t="shared" si="66"/>
        <v>142361.59755968128</v>
      </c>
      <c r="L124" s="23">
        <f t="shared" si="66"/>
        <v>190466.34002752765</v>
      </c>
      <c r="M124" s="24">
        <f t="shared" si="67"/>
        <v>48104.742467846372</v>
      </c>
    </row>
    <row r="125" spans="1:13">
      <c r="A125" s="11">
        <v>116</v>
      </c>
      <c r="B125" s="18" t="s">
        <v>295</v>
      </c>
      <c r="C125" s="18" t="s">
        <v>296</v>
      </c>
      <c r="D125" s="18"/>
      <c r="E125" s="22">
        <v>10488199</v>
      </c>
      <c r="F125" s="22">
        <v>0</v>
      </c>
      <c r="H125" s="22">
        <v>10488199</v>
      </c>
      <c r="J125" s="23">
        <f t="shared" si="65"/>
        <v>0</v>
      </c>
      <c r="K125" s="24">
        <f t="shared" si="66"/>
        <v>0</v>
      </c>
      <c r="L125" s="23">
        <f t="shared" si="66"/>
        <v>0</v>
      </c>
      <c r="M125" s="24">
        <f t="shared" si="67"/>
        <v>0</v>
      </c>
    </row>
    <row r="126" spans="1:13">
      <c r="A126" s="11">
        <v>117</v>
      </c>
      <c r="B126" s="18" t="s">
        <v>297</v>
      </c>
      <c r="C126" s="18" t="s">
        <v>298</v>
      </c>
      <c r="D126" s="18"/>
      <c r="E126" s="22">
        <v>74288</v>
      </c>
      <c r="F126" s="22">
        <f>U75</f>
        <v>62271.119493799888</v>
      </c>
      <c r="J126" s="23">
        <f t="shared" si="65"/>
        <v>12016.880506200112</v>
      </c>
      <c r="K126" s="24">
        <f t="shared" si="66"/>
        <v>877.68680344087238</v>
      </c>
      <c r="L126" s="23">
        <f t="shared" si="66"/>
        <v>1174.2618515626136</v>
      </c>
      <c r="M126" s="24">
        <f t="shared" si="67"/>
        <v>296.57504812174125</v>
      </c>
    </row>
    <row r="127" spans="1:13">
      <c r="A127" s="11">
        <v>118</v>
      </c>
      <c r="B127" s="17"/>
      <c r="C127" s="30"/>
      <c r="D127" s="17" t="s">
        <v>299</v>
      </c>
      <c r="E127" s="25">
        <f t="shared" ref="E127:F127" si="69">SUM(E122:E126)</f>
        <v>15849449</v>
      </c>
      <c r="F127" s="25">
        <f t="shared" si="69"/>
        <v>3371806.8842914957</v>
      </c>
      <c r="G127" s="25">
        <f t="shared" ref="G127:M127" si="70">SUM(G122:G126)</f>
        <v>0</v>
      </c>
      <c r="H127" s="25">
        <f t="shared" si="70"/>
        <v>10488199</v>
      </c>
      <c r="I127" s="25">
        <f t="shared" si="70"/>
        <v>12</v>
      </c>
      <c r="J127" s="25">
        <f t="shared" si="70"/>
        <v>1989455.1157085043</v>
      </c>
      <c r="K127" s="26">
        <f t="shared" si="70"/>
        <v>145305.47259701698</v>
      </c>
      <c r="L127" s="25">
        <f t="shared" si="70"/>
        <v>194404.96612804377</v>
      </c>
      <c r="M127" s="26">
        <f t="shared" si="70"/>
        <v>49099.49353102679</v>
      </c>
    </row>
    <row r="128" spans="1:13">
      <c r="A128" s="11">
        <v>119</v>
      </c>
      <c r="B128" s="18"/>
      <c r="C128" s="18"/>
      <c r="D128" s="18"/>
      <c r="E128" s="22"/>
      <c r="F128" s="22"/>
      <c r="G128" s="22"/>
      <c r="H128" s="22"/>
      <c r="I128" s="22"/>
      <c r="J128" s="22"/>
      <c r="K128" s="2"/>
      <c r="M128" s="2"/>
    </row>
    <row r="129" spans="1:13">
      <c r="A129" s="11">
        <v>120</v>
      </c>
      <c r="B129" s="18"/>
      <c r="C129" s="19" t="s">
        <v>300</v>
      </c>
      <c r="D129" s="18"/>
      <c r="E129" s="27"/>
      <c r="F129" s="27"/>
      <c r="G129" s="27"/>
      <c r="H129" s="27"/>
      <c r="I129" s="27"/>
      <c r="J129" s="27"/>
      <c r="K129" s="2"/>
      <c r="M129" s="2"/>
    </row>
    <row r="130" spans="1:13">
      <c r="A130" s="11">
        <v>121</v>
      </c>
      <c r="B130" s="18" t="s">
        <v>301</v>
      </c>
      <c r="C130" s="18" t="s">
        <v>290</v>
      </c>
      <c r="D130" s="18"/>
      <c r="E130" s="22">
        <v>0</v>
      </c>
      <c r="F130" s="22">
        <v>0</v>
      </c>
      <c r="G130" s="22"/>
      <c r="H130" s="22"/>
      <c r="I130" s="22"/>
      <c r="J130" s="23">
        <f t="shared" ref="J130:J133" si="71">E130-SUM(F130:H130)+I130</f>
        <v>0</v>
      </c>
      <c r="K130" s="24">
        <f t="shared" ref="K130:L133" si="72">$J130*K$9</f>
        <v>0</v>
      </c>
      <c r="L130" s="23">
        <f t="shared" si="72"/>
        <v>0</v>
      </c>
      <c r="M130" s="24">
        <f t="shared" ref="M130:M133" si="73">L130-K130</f>
        <v>0</v>
      </c>
    </row>
    <row r="131" spans="1:13">
      <c r="A131" s="11">
        <v>122</v>
      </c>
      <c r="B131" s="18" t="s">
        <v>302</v>
      </c>
      <c r="C131" s="18" t="s">
        <v>303</v>
      </c>
      <c r="D131" s="18"/>
      <c r="E131" s="22">
        <v>24436994</v>
      </c>
      <c r="F131" s="22">
        <f>U76</f>
        <v>150326.19800179999</v>
      </c>
      <c r="G131" s="22"/>
      <c r="H131" s="22"/>
      <c r="I131" s="22">
        <v>-24041390</v>
      </c>
      <c r="J131" s="23">
        <f t="shared" si="71"/>
        <v>245277.80199820176</v>
      </c>
      <c r="K131" s="24">
        <f t="shared" si="72"/>
        <v>17914.556933451462</v>
      </c>
      <c r="L131" s="23">
        <f t="shared" si="72"/>
        <v>23967.981188879457</v>
      </c>
      <c r="M131" s="24">
        <f t="shared" si="73"/>
        <v>6053.4242554279954</v>
      </c>
    </row>
    <row r="132" spans="1:13">
      <c r="A132" s="11">
        <v>123</v>
      </c>
      <c r="B132" s="18" t="s">
        <v>304</v>
      </c>
      <c r="C132" s="18" t="s">
        <v>305</v>
      </c>
      <c r="D132" s="18"/>
      <c r="E132" s="22">
        <v>628210</v>
      </c>
      <c r="F132" s="22">
        <f t="shared" ref="F132:F133" si="74">U77</f>
        <v>36837.230586099991</v>
      </c>
      <c r="G132" s="22"/>
      <c r="H132" s="22"/>
      <c r="I132" s="22"/>
      <c r="J132" s="23">
        <f t="shared" si="71"/>
        <v>591372.76941389998</v>
      </c>
      <c r="K132" s="24">
        <f t="shared" si="72"/>
        <v>43192.580250844898</v>
      </c>
      <c r="L132" s="23">
        <f t="shared" si="72"/>
        <v>57787.583293133968</v>
      </c>
      <c r="M132" s="24">
        <f t="shared" si="73"/>
        <v>14595.00304228907</v>
      </c>
    </row>
    <row r="133" spans="1:13">
      <c r="A133" s="11">
        <v>124</v>
      </c>
      <c r="B133" s="18" t="s">
        <v>306</v>
      </c>
      <c r="C133" s="18" t="s">
        <v>307</v>
      </c>
      <c r="D133" s="18"/>
      <c r="E133" s="22">
        <v>179881</v>
      </c>
      <c r="F133" s="22">
        <f t="shared" si="74"/>
        <v>33946.2988081</v>
      </c>
      <c r="G133" s="22"/>
      <c r="H133" s="22"/>
      <c r="I133" s="22"/>
      <c r="J133" s="23">
        <f t="shared" si="71"/>
        <v>145934.70119190001</v>
      </c>
      <c r="K133" s="24">
        <f t="shared" si="72"/>
        <v>10658.753021146555</v>
      </c>
      <c r="L133" s="23">
        <f t="shared" si="72"/>
        <v>14260.40246804661</v>
      </c>
      <c r="M133" s="24">
        <f t="shared" si="73"/>
        <v>3601.6494469000554</v>
      </c>
    </row>
    <row r="134" spans="1:13">
      <c r="A134" s="11">
        <v>125</v>
      </c>
      <c r="B134" s="17"/>
      <c r="C134" s="30"/>
      <c r="D134" s="17" t="s">
        <v>308</v>
      </c>
      <c r="E134" s="25">
        <f t="shared" ref="E134:F134" si="75">SUM(E130:E133)</f>
        <v>25245085</v>
      </c>
      <c r="F134" s="25">
        <f t="shared" si="75"/>
        <v>221109.72739599997</v>
      </c>
      <c r="G134" s="25">
        <f t="shared" ref="G134:M134" si="76">SUM(G130:G133)</f>
        <v>0</v>
      </c>
      <c r="H134" s="25">
        <f t="shared" si="76"/>
        <v>0</v>
      </c>
      <c r="I134" s="25">
        <f t="shared" si="76"/>
        <v>-24041390</v>
      </c>
      <c r="J134" s="25">
        <f t="shared" si="76"/>
        <v>982585.27260400169</v>
      </c>
      <c r="K134" s="26">
        <f t="shared" si="76"/>
        <v>71765.890205442905</v>
      </c>
      <c r="L134" s="25">
        <f t="shared" si="76"/>
        <v>96015.966950060043</v>
      </c>
      <c r="M134" s="26">
        <f t="shared" si="76"/>
        <v>24250.076744617123</v>
      </c>
    </row>
    <row r="135" spans="1:13">
      <c r="A135" s="11">
        <v>126</v>
      </c>
      <c r="B135" s="18"/>
      <c r="C135" s="18"/>
      <c r="D135" s="18"/>
      <c r="E135" s="22"/>
      <c r="F135" s="22"/>
      <c r="G135" s="22"/>
      <c r="H135" s="22"/>
      <c r="I135" s="22"/>
      <c r="J135" s="22"/>
      <c r="K135" s="2"/>
      <c r="M135" s="2"/>
    </row>
    <row r="136" spans="1:13">
      <c r="A136" s="11">
        <v>127</v>
      </c>
      <c r="B136" s="18"/>
      <c r="C136" s="19" t="s">
        <v>309</v>
      </c>
      <c r="D136" s="18"/>
      <c r="E136" s="22"/>
      <c r="F136" s="22"/>
      <c r="G136" s="22"/>
      <c r="H136" s="22"/>
      <c r="I136" s="22"/>
      <c r="J136" s="22"/>
      <c r="K136" s="2"/>
      <c r="M136" s="2"/>
    </row>
    <row r="137" spans="1:13">
      <c r="A137" s="11">
        <v>128</v>
      </c>
      <c r="B137" s="18" t="s">
        <v>310</v>
      </c>
      <c r="C137" s="18" t="s">
        <v>290</v>
      </c>
      <c r="D137" s="18"/>
      <c r="E137" s="22">
        <v>0</v>
      </c>
      <c r="F137" s="22">
        <v>0</v>
      </c>
      <c r="G137" s="22"/>
      <c r="H137" s="22"/>
      <c r="I137" s="22"/>
      <c r="J137" s="23">
        <f t="shared" ref="J137:J140" si="77">E137-SUM(F137:H137)+I137</f>
        <v>0</v>
      </c>
      <c r="K137" s="24">
        <f t="shared" ref="K137:L140" si="78">$J137*K$9</f>
        <v>0</v>
      </c>
      <c r="L137" s="23">
        <f t="shared" si="78"/>
        <v>0</v>
      </c>
      <c r="M137" s="24">
        <f t="shared" ref="M137:M140" si="79">L137-K137</f>
        <v>0</v>
      </c>
    </row>
    <row r="138" spans="1:13">
      <c r="A138" s="11">
        <v>129</v>
      </c>
      <c r="B138" s="18" t="s">
        <v>311</v>
      </c>
      <c r="C138" s="18" t="s">
        <v>312</v>
      </c>
      <c r="D138" s="18"/>
      <c r="E138" s="22">
        <v>0</v>
      </c>
      <c r="F138" s="22">
        <v>0</v>
      </c>
      <c r="G138" s="22"/>
      <c r="H138" s="22"/>
      <c r="I138" s="22"/>
      <c r="J138" s="23">
        <f t="shared" si="77"/>
        <v>0</v>
      </c>
      <c r="K138" s="24">
        <f t="shared" si="78"/>
        <v>0</v>
      </c>
      <c r="L138" s="23">
        <f t="shared" si="78"/>
        <v>0</v>
      </c>
      <c r="M138" s="24">
        <f t="shared" si="79"/>
        <v>0</v>
      </c>
    </row>
    <row r="139" spans="1:13">
      <c r="A139" s="11">
        <v>130</v>
      </c>
      <c r="B139" s="18" t="s">
        <v>313</v>
      </c>
      <c r="C139" s="18" t="s">
        <v>314</v>
      </c>
      <c r="D139" s="18"/>
      <c r="E139" s="22">
        <v>0</v>
      </c>
      <c r="F139" s="22">
        <v>0</v>
      </c>
      <c r="G139" s="22"/>
      <c r="H139" s="22"/>
      <c r="I139" s="22"/>
      <c r="J139" s="23">
        <f t="shared" si="77"/>
        <v>0</v>
      </c>
      <c r="K139" s="24">
        <f t="shared" si="78"/>
        <v>0</v>
      </c>
      <c r="L139" s="23">
        <f t="shared" si="78"/>
        <v>0</v>
      </c>
      <c r="M139" s="24">
        <f t="shared" si="79"/>
        <v>0</v>
      </c>
    </row>
    <row r="140" spans="1:13">
      <c r="A140" s="11">
        <v>131</v>
      </c>
      <c r="B140" s="18" t="s">
        <v>315</v>
      </c>
      <c r="C140" s="18" t="s">
        <v>316</v>
      </c>
      <c r="D140" s="18"/>
      <c r="E140" s="22">
        <v>0</v>
      </c>
      <c r="F140" s="22">
        <v>0</v>
      </c>
      <c r="G140" s="22"/>
      <c r="H140" s="22"/>
      <c r="I140" s="22"/>
      <c r="J140" s="23">
        <f t="shared" si="77"/>
        <v>0</v>
      </c>
      <c r="K140" s="24">
        <f t="shared" si="78"/>
        <v>0</v>
      </c>
      <c r="L140" s="23">
        <f t="shared" si="78"/>
        <v>0</v>
      </c>
      <c r="M140" s="24">
        <f t="shared" si="79"/>
        <v>0</v>
      </c>
    </row>
    <row r="141" spans="1:13">
      <c r="A141" s="11">
        <v>132</v>
      </c>
      <c r="B141" s="17"/>
      <c r="C141" s="30"/>
      <c r="D141" s="17" t="s">
        <v>317</v>
      </c>
      <c r="E141" s="25">
        <f t="shared" ref="E141:F141" si="80">SUM(E137:E140)</f>
        <v>0</v>
      </c>
      <c r="F141" s="25">
        <f t="shared" si="80"/>
        <v>0</v>
      </c>
      <c r="G141" s="25">
        <f t="shared" ref="G141:M141" si="81">SUM(G137:G140)</f>
        <v>0</v>
      </c>
      <c r="H141" s="25">
        <f t="shared" si="81"/>
        <v>0</v>
      </c>
      <c r="I141" s="25">
        <f t="shared" si="81"/>
        <v>0</v>
      </c>
      <c r="J141" s="25">
        <f t="shared" si="81"/>
        <v>0</v>
      </c>
      <c r="K141" s="26">
        <f t="shared" si="81"/>
        <v>0</v>
      </c>
      <c r="L141" s="25">
        <f t="shared" si="81"/>
        <v>0</v>
      </c>
      <c r="M141" s="26">
        <f t="shared" si="81"/>
        <v>0</v>
      </c>
    </row>
    <row r="142" spans="1:13">
      <c r="A142" s="11">
        <v>133</v>
      </c>
      <c r="B142" s="18"/>
      <c r="C142" s="18"/>
      <c r="D142" s="18"/>
      <c r="E142" s="22"/>
      <c r="F142" s="22"/>
      <c r="G142" s="22"/>
      <c r="H142" s="22"/>
      <c r="I142" s="22"/>
      <c r="J142" s="22"/>
      <c r="K142" s="2"/>
      <c r="M142" s="2"/>
    </row>
    <row r="143" spans="1:13">
      <c r="A143" s="11">
        <v>134</v>
      </c>
      <c r="B143" s="17"/>
      <c r="C143" s="17" t="s">
        <v>318</v>
      </c>
      <c r="D143" s="17"/>
      <c r="E143" s="32">
        <f t="shared" ref="E143:M143" si="82">E64+E94+E119+E127+E134+E141</f>
        <v>317040631</v>
      </c>
      <c r="F143" s="32">
        <f t="shared" si="82"/>
        <v>33949482.999004811</v>
      </c>
      <c r="G143" s="32">
        <f t="shared" si="82"/>
        <v>194112987</v>
      </c>
      <c r="H143" s="32">
        <f t="shared" si="82"/>
        <v>19659719.879799999</v>
      </c>
      <c r="I143" s="32">
        <f t="shared" si="82"/>
        <v>-24041378</v>
      </c>
      <c r="J143" s="32">
        <f t="shared" si="82"/>
        <v>45277063.12119519</v>
      </c>
      <c r="K143" s="33">
        <f t="shared" si="82"/>
        <v>3306938.1674827361</v>
      </c>
      <c r="L143" s="32">
        <f t="shared" si="82"/>
        <v>4424370.1971223233</v>
      </c>
      <c r="M143" s="33">
        <f t="shared" si="82"/>
        <v>1117432.0296395877</v>
      </c>
    </row>
    <row r="144" spans="1:13">
      <c r="A144" s="11">
        <v>135</v>
      </c>
      <c r="B144" s="18"/>
      <c r="C144" s="18"/>
      <c r="D144" s="18"/>
      <c r="E144" s="22"/>
      <c r="F144" s="22"/>
      <c r="K144" s="2"/>
      <c r="M144" s="2"/>
    </row>
    <row r="145" spans="1:13">
      <c r="A145" s="11">
        <v>136</v>
      </c>
      <c r="B145" s="18"/>
      <c r="C145" s="19" t="s">
        <v>319</v>
      </c>
      <c r="D145" s="18"/>
      <c r="E145" s="22"/>
      <c r="F145" s="22"/>
      <c r="K145" s="2"/>
      <c r="M145" s="2"/>
    </row>
    <row r="146" spans="1:13">
      <c r="A146" s="11">
        <v>137</v>
      </c>
      <c r="B146" s="18" t="s">
        <v>320</v>
      </c>
      <c r="C146" s="18" t="s">
        <v>321</v>
      </c>
      <c r="D146" s="18"/>
      <c r="E146" s="22">
        <v>18500924</v>
      </c>
      <c r="F146" s="22">
        <f>U79</f>
        <v>16939088.900658023</v>
      </c>
      <c r="H146" s="34">
        <f>(402805+377447)*S93*T93</f>
        <v>411299.22943649761</v>
      </c>
      <c r="I146" s="22">
        <v>-878246</v>
      </c>
      <c r="J146" s="23">
        <f t="shared" ref="J146:J159" si="83">E146-SUM(F146:H146)+I146</f>
        <v>272289.86990547925</v>
      </c>
      <c r="K146" s="24">
        <f t="shared" ref="K146:L159" si="84">$J146*K$9</f>
        <v>19887.459595139237</v>
      </c>
      <c r="L146" s="23">
        <f t="shared" si="84"/>
        <v>26607.538173653433</v>
      </c>
      <c r="M146" s="24">
        <f t="shared" ref="M146:M159" si="85">L146-K146</f>
        <v>6720.0785785141961</v>
      </c>
    </row>
    <row r="147" spans="1:13">
      <c r="A147" s="11">
        <v>138</v>
      </c>
      <c r="B147" s="18" t="s">
        <v>322</v>
      </c>
      <c r="C147" s="18" t="s">
        <v>323</v>
      </c>
      <c r="D147" s="18"/>
      <c r="E147" s="22">
        <v>2914344</v>
      </c>
      <c r="F147" s="22">
        <f>U80</f>
        <v>194947.50974380696</v>
      </c>
      <c r="H147" s="22">
        <v>720336</v>
      </c>
      <c r="I147" s="22">
        <v>-4358</v>
      </c>
      <c r="J147" s="23">
        <f t="shared" si="83"/>
        <v>1994702.4902561931</v>
      </c>
      <c r="K147" s="24">
        <f t="shared" si="84"/>
        <v>145688.72941569317</v>
      </c>
      <c r="L147" s="23">
        <f t="shared" si="84"/>
        <v>194917.72746814633</v>
      </c>
      <c r="M147" s="24">
        <f t="shared" si="85"/>
        <v>49228.998052453157</v>
      </c>
    </row>
    <row r="148" spans="1:13">
      <c r="A148" s="11">
        <v>139</v>
      </c>
      <c r="B148" s="18" t="s">
        <v>324</v>
      </c>
      <c r="C148" s="18" t="s">
        <v>325</v>
      </c>
      <c r="D148" s="18"/>
      <c r="E148" s="22">
        <v>-68015</v>
      </c>
      <c r="F148" s="22">
        <v>0</v>
      </c>
      <c r="H148" s="22">
        <v>-68015</v>
      </c>
      <c r="I148" s="22"/>
      <c r="J148" s="23">
        <f t="shared" si="83"/>
        <v>0</v>
      </c>
      <c r="K148" s="24">
        <f t="shared" si="84"/>
        <v>0</v>
      </c>
      <c r="L148" s="23">
        <f t="shared" si="84"/>
        <v>0</v>
      </c>
      <c r="M148" s="24">
        <f t="shared" si="85"/>
        <v>0</v>
      </c>
    </row>
    <row r="149" spans="1:13">
      <c r="A149" s="11">
        <v>140</v>
      </c>
      <c r="B149" s="18" t="s">
        <v>326</v>
      </c>
      <c r="C149" s="18" t="s">
        <v>327</v>
      </c>
      <c r="D149" s="18"/>
      <c r="E149" s="22">
        <v>8118545</v>
      </c>
      <c r="F149" s="22">
        <f>U81</f>
        <v>18921.492018000004</v>
      </c>
      <c r="H149" s="22">
        <f>V96-H147</f>
        <v>8099623.8913739007</v>
      </c>
      <c r="I149" s="22"/>
      <c r="J149" s="23">
        <f t="shared" si="83"/>
        <v>-0.3833919009193778</v>
      </c>
      <c r="K149" s="24">
        <f t="shared" si="84"/>
        <v>-2.8002110182374879E-2</v>
      </c>
      <c r="L149" s="23">
        <f t="shared" si="84"/>
        <v>-3.7464172437715153E-2</v>
      </c>
      <c r="M149" s="24">
        <f t="shared" si="85"/>
        <v>-9.4620622553402735E-3</v>
      </c>
    </row>
    <row r="150" spans="1:13">
      <c r="A150" s="11">
        <v>141</v>
      </c>
      <c r="B150" s="18" t="s">
        <v>328</v>
      </c>
      <c r="C150" s="18" t="s">
        <v>329</v>
      </c>
      <c r="D150" s="18"/>
      <c r="E150" s="22">
        <v>1315274</v>
      </c>
      <c r="F150" s="22">
        <v>0</v>
      </c>
      <c r="H150" s="22">
        <v>1315274</v>
      </c>
      <c r="I150" s="22"/>
      <c r="J150" s="23">
        <f t="shared" si="83"/>
        <v>0</v>
      </c>
      <c r="K150" s="24">
        <f t="shared" si="84"/>
        <v>0</v>
      </c>
      <c r="L150" s="23">
        <f t="shared" si="84"/>
        <v>0</v>
      </c>
      <c r="M150" s="24">
        <f t="shared" si="85"/>
        <v>0</v>
      </c>
    </row>
    <row r="151" spans="1:13">
      <c r="A151" s="11">
        <v>142</v>
      </c>
      <c r="B151" s="18" t="s">
        <v>330</v>
      </c>
      <c r="C151" s="18" t="s">
        <v>331</v>
      </c>
      <c r="D151" s="18"/>
      <c r="E151" s="22">
        <v>4391368</v>
      </c>
      <c r="F151" s="22">
        <f>U82</f>
        <v>67.692565600000009</v>
      </c>
      <c r="H151" s="22">
        <v>4391300</v>
      </c>
      <c r="I151" s="22"/>
      <c r="J151" s="23">
        <f t="shared" si="83"/>
        <v>0.30743439961224794</v>
      </c>
      <c r="K151" s="24">
        <f t="shared" si="84"/>
        <v>2.2454339570424975E-2</v>
      </c>
      <c r="L151" s="23">
        <f t="shared" si="84"/>
        <v>3.0041780571626417E-2</v>
      </c>
      <c r="M151" s="24">
        <f t="shared" si="85"/>
        <v>7.587441001201442E-3</v>
      </c>
    </row>
    <row r="152" spans="1:13">
      <c r="A152" s="11">
        <v>143</v>
      </c>
      <c r="B152" s="18" t="s">
        <v>332</v>
      </c>
      <c r="C152" s="18" t="s">
        <v>333</v>
      </c>
      <c r="D152" s="18"/>
      <c r="E152" s="22">
        <v>21360139</v>
      </c>
      <c r="F152" s="22">
        <f>U83</f>
        <v>139846.77261180009</v>
      </c>
      <c r="H152" s="22">
        <f>37749837*S92*T92</f>
        <v>18038697.202419471</v>
      </c>
      <c r="I152" s="22"/>
      <c r="J152" s="23">
        <f t="shared" si="83"/>
        <v>3181595.0249687284</v>
      </c>
      <c r="K152" s="24">
        <f t="shared" si="84"/>
        <v>232376.77747294097</v>
      </c>
      <c r="L152" s="23">
        <f t="shared" si="84"/>
        <v>310898.12892909901</v>
      </c>
      <c r="M152" s="24">
        <f t="shared" si="85"/>
        <v>78521.351456158038</v>
      </c>
    </row>
    <row r="153" spans="1:13">
      <c r="A153" s="11">
        <v>144</v>
      </c>
      <c r="B153" s="18" t="s">
        <v>334</v>
      </c>
      <c r="C153" s="18" t="s">
        <v>335</v>
      </c>
      <c r="D153" s="18"/>
      <c r="E153" s="22">
        <v>0</v>
      </c>
      <c r="F153" s="22">
        <v>0</v>
      </c>
      <c r="I153" s="22"/>
      <c r="J153" s="23">
        <f t="shared" si="83"/>
        <v>0</v>
      </c>
      <c r="K153" s="24">
        <f t="shared" si="84"/>
        <v>0</v>
      </c>
      <c r="L153" s="23">
        <f t="shared" si="84"/>
        <v>0</v>
      </c>
      <c r="M153" s="24">
        <f t="shared" si="85"/>
        <v>0</v>
      </c>
    </row>
    <row r="154" spans="1:13">
      <c r="A154" s="11">
        <v>145</v>
      </c>
      <c r="B154" s="18" t="s">
        <v>336</v>
      </c>
      <c r="C154" s="18" t="s">
        <v>337</v>
      </c>
      <c r="D154" s="18"/>
      <c r="E154" s="22">
        <v>4544092</v>
      </c>
      <c r="F154" s="22">
        <f>U84</f>
        <v>1254992.4553079999</v>
      </c>
      <c r="H154" s="22">
        <v>3071102</v>
      </c>
      <c r="I154" s="22"/>
      <c r="J154" s="23">
        <f t="shared" si="83"/>
        <v>217997.54469200037</v>
      </c>
      <c r="K154" s="24">
        <f t="shared" si="84"/>
        <v>15922.066301646415</v>
      </c>
      <c r="L154" s="23">
        <f t="shared" si="84"/>
        <v>21302.21735450027</v>
      </c>
      <c r="M154" s="24">
        <f t="shared" si="85"/>
        <v>5380.1510528538547</v>
      </c>
    </row>
    <row r="155" spans="1:13">
      <c r="A155" s="11">
        <v>146</v>
      </c>
      <c r="B155" s="18" t="s">
        <v>338</v>
      </c>
      <c r="C155" s="18" t="s">
        <v>339</v>
      </c>
      <c r="D155" s="18"/>
      <c r="E155" s="22">
        <v>0</v>
      </c>
      <c r="F155" s="22">
        <v>0</v>
      </c>
      <c r="I155" s="22"/>
      <c r="J155" s="23">
        <f t="shared" si="83"/>
        <v>0</v>
      </c>
      <c r="K155" s="24">
        <f t="shared" si="84"/>
        <v>0</v>
      </c>
      <c r="L155" s="23">
        <f t="shared" si="84"/>
        <v>0</v>
      </c>
      <c r="M155" s="24">
        <f t="shared" si="85"/>
        <v>0</v>
      </c>
    </row>
    <row r="156" spans="1:13">
      <c r="A156" s="11">
        <v>147</v>
      </c>
      <c r="B156" s="18" t="s">
        <v>340</v>
      </c>
      <c r="C156" s="18" t="s">
        <v>341</v>
      </c>
      <c r="D156" s="18"/>
      <c r="E156" s="22">
        <v>0</v>
      </c>
      <c r="F156" s="22">
        <v>0</v>
      </c>
      <c r="I156" s="22"/>
      <c r="J156" s="23">
        <f t="shared" si="83"/>
        <v>0</v>
      </c>
      <c r="K156" s="24">
        <f t="shared" si="84"/>
        <v>0</v>
      </c>
      <c r="L156" s="23">
        <f t="shared" si="84"/>
        <v>0</v>
      </c>
      <c r="M156" s="24">
        <f t="shared" si="85"/>
        <v>0</v>
      </c>
    </row>
    <row r="157" spans="1:13">
      <c r="A157" s="11">
        <v>148</v>
      </c>
      <c r="B157" s="18" t="s">
        <v>342</v>
      </c>
      <c r="C157" s="18" t="s">
        <v>343</v>
      </c>
      <c r="D157" s="18"/>
      <c r="E157" s="22">
        <v>3361414</v>
      </c>
      <c r="F157" s="22">
        <f>U85</f>
        <v>578219.8892603995</v>
      </c>
      <c r="I157" s="22">
        <v>-533633</v>
      </c>
      <c r="J157" s="23">
        <f t="shared" si="83"/>
        <v>2249561.1107396004</v>
      </c>
      <c r="K157" s="24">
        <f t="shared" si="84"/>
        <v>164303.04848344301</v>
      </c>
      <c r="L157" s="23">
        <f t="shared" si="84"/>
        <v>219821.92414557276</v>
      </c>
      <c r="M157" s="24">
        <f t="shared" si="85"/>
        <v>55518.875662129751</v>
      </c>
    </row>
    <row r="158" spans="1:13">
      <c r="A158" s="11">
        <v>149</v>
      </c>
      <c r="B158" s="18" t="s">
        <v>344</v>
      </c>
      <c r="C158" s="18" t="s">
        <v>73</v>
      </c>
      <c r="D158" s="18"/>
      <c r="E158" s="22">
        <v>519286</v>
      </c>
      <c r="F158" s="22">
        <f t="shared" ref="F158:F159" si="86">U86</f>
        <v>130.04673000000003</v>
      </c>
      <c r="I158" s="22">
        <v>219</v>
      </c>
      <c r="J158" s="23">
        <f t="shared" si="83"/>
        <v>519374.95327</v>
      </c>
      <c r="K158" s="24">
        <f t="shared" si="84"/>
        <v>37934.016426942384</v>
      </c>
      <c r="L158" s="23">
        <f t="shared" si="84"/>
        <v>50752.122729972005</v>
      </c>
      <c r="M158" s="24">
        <f t="shared" si="85"/>
        <v>12818.106303029621</v>
      </c>
    </row>
    <row r="159" spans="1:13">
      <c r="A159" s="11">
        <v>150</v>
      </c>
      <c r="B159" s="18" t="s">
        <v>345</v>
      </c>
      <c r="C159" s="18" t="s">
        <v>346</v>
      </c>
      <c r="D159" s="18"/>
      <c r="E159" s="22">
        <v>8969654</v>
      </c>
      <c r="F159" s="22">
        <f t="shared" si="86"/>
        <v>1095584.6118281998</v>
      </c>
      <c r="I159" s="22">
        <v>379</v>
      </c>
      <c r="J159" s="23">
        <f t="shared" si="83"/>
        <v>7874448.3881718004</v>
      </c>
      <c r="K159" s="24">
        <f t="shared" si="84"/>
        <v>575132.5754723741</v>
      </c>
      <c r="L159" s="23">
        <f t="shared" si="84"/>
        <v>769472.93763618928</v>
      </c>
      <c r="M159" s="24">
        <f t="shared" si="85"/>
        <v>194340.36216381518</v>
      </c>
    </row>
    <row r="160" spans="1:13">
      <c r="A160" s="11">
        <v>151</v>
      </c>
      <c r="B160" s="17"/>
      <c r="C160" s="30"/>
      <c r="D160" s="17" t="s">
        <v>347</v>
      </c>
      <c r="E160" s="25">
        <f t="shared" ref="E160:F160" si="87">SUM(E146:E159)</f>
        <v>73927025</v>
      </c>
      <c r="F160" s="25">
        <f t="shared" si="87"/>
        <v>20221799.370723832</v>
      </c>
      <c r="G160" s="25">
        <f t="shared" ref="G160:M160" si="88">SUM(G146:G159)</f>
        <v>0</v>
      </c>
      <c r="H160" s="25">
        <f t="shared" si="88"/>
        <v>35979617.323229872</v>
      </c>
      <c r="I160" s="25">
        <f t="shared" si="88"/>
        <v>-1415639</v>
      </c>
      <c r="J160" s="25">
        <f t="shared" si="88"/>
        <v>16309969.3060463</v>
      </c>
      <c r="K160" s="26">
        <f t="shared" si="88"/>
        <v>1191244.6676204088</v>
      </c>
      <c r="L160" s="25">
        <f t="shared" si="88"/>
        <v>1593772.5890147411</v>
      </c>
      <c r="M160" s="26">
        <f t="shared" si="88"/>
        <v>402527.92139433254</v>
      </c>
    </row>
    <row r="161" spans="1:13" ht="16.5" thickBot="1">
      <c r="A161" s="11">
        <v>152</v>
      </c>
      <c r="B161" s="18"/>
      <c r="C161" s="18"/>
      <c r="D161" s="18"/>
      <c r="E161" s="22"/>
      <c r="F161" s="22"/>
      <c r="G161" s="22"/>
      <c r="H161" s="22"/>
      <c r="I161" s="22"/>
      <c r="J161" s="22"/>
      <c r="K161" s="35"/>
      <c r="L161" s="22"/>
      <c r="M161" s="35"/>
    </row>
    <row r="162" spans="1:13" ht="17.25" thickTop="1" thickBot="1">
      <c r="A162" s="11">
        <v>153</v>
      </c>
      <c r="B162" s="17"/>
      <c r="C162" s="17" t="s">
        <v>348</v>
      </c>
      <c r="D162" s="17"/>
      <c r="E162" s="32">
        <f t="shared" ref="E162:M162" si="89">E143+E160</f>
        <v>390967656</v>
      </c>
      <c r="F162" s="32">
        <f t="shared" si="89"/>
        <v>54171282.36972864</v>
      </c>
      <c r="G162" s="32">
        <f t="shared" si="89"/>
        <v>194112987</v>
      </c>
      <c r="H162" s="32">
        <f t="shared" si="89"/>
        <v>55639337.203029871</v>
      </c>
      <c r="I162" s="32">
        <f t="shared" si="89"/>
        <v>-25457017</v>
      </c>
      <c r="J162" s="32">
        <f t="shared" si="89"/>
        <v>61587032.427241489</v>
      </c>
      <c r="K162" s="36">
        <f t="shared" si="89"/>
        <v>4498182.8351031449</v>
      </c>
      <c r="L162" s="32">
        <f t="shared" si="89"/>
        <v>6018142.7861370649</v>
      </c>
      <c r="M162" s="36">
        <f t="shared" si="89"/>
        <v>1519959.9510339203</v>
      </c>
    </row>
    <row r="163" spans="1:13" ht="16.5" thickTop="1"/>
    <row r="164" spans="1:13">
      <c r="A164" s="41" t="s">
        <v>508</v>
      </c>
      <c r="J164" s="37" t="s">
        <v>349</v>
      </c>
      <c r="K164" s="38">
        <f>K162-K165</f>
        <v>2978222.8840692248</v>
      </c>
      <c r="L164" s="22"/>
      <c r="M164" s="35"/>
    </row>
    <row r="165" spans="1:13">
      <c r="J165" s="37" t="s">
        <v>350</v>
      </c>
      <c r="K165" s="39">
        <f>M162</f>
        <v>1519959.9510339203</v>
      </c>
      <c r="L165" s="37" t="s">
        <v>351</v>
      </c>
      <c r="M165" s="39">
        <f>M162</f>
        <v>1519959.9510339203</v>
      </c>
    </row>
    <row r="166" spans="1:13">
      <c r="K166" s="40">
        <f>SUM(K164:K165)</f>
        <v>4498182.8351031449</v>
      </c>
      <c r="M166" s="2"/>
    </row>
  </sheetData>
  <mergeCells count="2">
    <mergeCell ref="J2:L2"/>
    <mergeCell ref="F8:H8"/>
  </mergeCells>
  <printOptions horizontalCentered="1"/>
  <pageMargins left="0.45" right="0.45" top="0.5" bottom="0.5" header="0.3" footer="0.3"/>
  <pageSetup scale="57" fitToHeight="3" orientation="landscape" r:id="rId1"/>
  <headerFooter scaleWithDoc="0">
    <oddFooter>&amp;RPage &amp;P</oddFooter>
  </headerFooter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52F-5506-42DB-8D5F-4D67CE1A2B68}">
  <sheetPr>
    <pageSetUpPr fitToPage="1"/>
  </sheetPr>
  <dimension ref="A1:V163"/>
  <sheetViews>
    <sheetView tabSelected="1" zoomScaleNormal="100" workbookViewId="0">
      <selection activeCell="A10" sqref="A10:M128"/>
    </sheetView>
  </sheetViews>
  <sheetFormatPr defaultColWidth="9.140625" defaultRowHeight="15.75"/>
  <cols>
    <col min="1" max="1" width="9.140625" style="41"/>
    <col min="2" max="2" width="9.28515625" style="41" customWidth="1"/>
    <col min="3" max="3" width="9" style="41" customWidth="1"/>
    <col min="4" max="4" width="32.28515625" style="41" customWidth="1"/>
    <col min="5" max="5" width="18.85546875" style="42" customWidth="1"/>
    <col min="6" max="6" width="14.5703125" style="41" customWidth="1"/>
    <col min="7" max="7" width="18.7109375" style="41" customWidth="1"/>
    <col min="8" max="9" width="13.42578125" style="41" customWidth="1"/>
    <col min="10" max="10" width="16.140625" style="41" customWidth="1"/>
    <col min="11" max="11" width="15" style="44" customWidth="1"/>
    <col min="12" max="12" width="15.140625" style="41" customWidth="1"/>
    <col min="13" max="13" width="14" style="44" customWidth="1"/>
    <col min="14" max="14" width="9.140625" style="41" customWidth="1"/>
    <col min="15" max="16" width="0" style="41" hidden="1" customWidth="1"/>
    <col min="17" max="17" width="12.7109375" style="41" hidden="1" customWidth="1"/>
    <col min="18" max="18" width="18.28515625" style="41" hidden="1" customWidth="1"/>
    <col min="19" max="19" width="12" style="41" hidden="1" customWidth="1"/>
    <col min="20" max="20" width="11.85546875" style="41" hidden="1" customWidth="1"/>
    <col min="21" max="21" width="15.85546875" style="41" hidden="1" customWidth="1"/>
    <col min="22" max="22" width="14.7109375" style="41" hidden="1" customWidth="1"/>
    <col min="23" max="48" width="0" style="41" hidden="1" customWidth="1"/>
    <col min="49" max="16384" width="9.140625" style="41"/>
  </cols>
  <sheetData>
    <row r="1" spans="1:22">
      <c r="A1" s="47" t="s">
        <v>0</v>
      </c>
      <c r="M1" s="105" t="s">
        <v>505</v>
      </c>
    </row>
    <row r="2" spans="1:22">
      <c r="A2" s="47" t="s">
        <v>352</v>
      </c>
      <c r="E2" s="98" t="s">
        <v>499</v>
      </c>
      <c r="F2" s="96">
        <v>2021</v>
      </c>
      <c r="G2" s="96">
        <v>2022</v>
      </c>
      <c r="H2" s="96">
        <v>2023</v>
      </c>
      <c r="I2" s="96">
        <v>2024</v>
      </c>
      <c r="J2" s="111" t="s">
        <v>1</v>
      </c>
      <c r="K2" s="111"/>
      <c r="L2" s="111"/>
      <c r="M2" s="41"/>
      <c r="O2" s="43" t="s">
        <v>2</v>
      </c>
      <c r="P2" s="44"/>
      <c r="Q2" s="44"/>
    </row>
    <row r="3" spans="1:22">
      <c r="B3" s="106" t="s">
        <v>507</v>
      </c>
      <c r="E3" s="98" t="s">
        <v>500</v>
      </c>
      <c r="F3" s="99">
        <v>4.2000000000000003E-2</v>
      </c>
      <c r="G3" s="99">
        <v>3.6999999999999998E-2</v>
      </c>
      <c r="H3" s="99">
        <v>2.4E-2</v>
      </c>
      <c r="I3" s="99">
        <v>2.3E-2</v>
      </c>
      <c r="J3" s="45">
        <v>2018</v>
      </c>
      <c r="K3" s="45">
        <v>2019</v>
      </c>
      <c r="L3" s="45">
        <v>2020</v>
      </c>
      <c r="M3" s="46" t="s">
        <v>4</v>
      </c>
      <c r="O3" s="43" t="s">
        <v>5</v>
      </c>
      <c r="P3" s="44"/>
      <c r="Q3" s="44"/>
    </row>
    <row r="4" spans="1:22" ht="16.5" thickBot="1">
      <c r="A4" s="47" t="s">
        <v>504</v>
      </c>
      <c r="F4" s="41" t="s">
        <v>6</v>
      </c>
      <c r="H4" s="101" t="s">
        <v>501</v>
      </c>
      <c r="I4" s="47"/>
      <c r="J4" s="6">
        <v>37298</v>
      </c>
      <c r="K4" s="6">
        <v>39437</v>
      </c>
      <c r="L4" s="6">
        <v>42735</v>
      </c>
      <c r="M4" s="104" t="s">
        <v>501</v>
      </c>
      <c r="O4" s="43" t="s">
        <v>7</v>
      </c>
      <c r="P4" s="44"/>
      <c r="Q4" s="44"/>
      <c r="U4" s="41" t="s">
        <v>8</v>
      </c>
    </row>
    <row r="5" spans="1:22" ht="16.5" thickTop="1">
      <c r="A5" s="41" t="s">
        <v>9</v>
      </c>
      <c r="H5" s="43"/>
      <c r="K5" s="100"/>
      <c r="L5" s="100"/>
      <c r="M5" s="51"/>
      <c r="O5" s="43" t="s">
        <v>10</v>
      </c>
      <c r="P5" s="44"/>
      <c r="Q5" s="44"/>
      <c r="U5" s="41" t="s">
        <v>11</v>
      </c>
    </row>
    <row r="6" spans="1:22">
      <c r="A6" s="41" t="s">
        <v>12</v>
      </c>
      <c r="H6" s="43"/>
      <c r="O6" s="44" t="s">
        <v>13</v>
      </c>
      <c r="P6" s="44"/>
      <c r="Q6" s="44"/>
      <c r="U6" s="41" t="s">
        <v>353</v>
      </c>
      <c r="V6" s="41" t="s">
        <v>354</v>
      </c>
    </row>
    <row r="7" spans="1:22" ht="16.5" thickBot="1">
      <c r="A7" s="41" t="s">
        <v>16</v>
      </c>
      <c r="K7" s="48" t="s">
        <v>18</v>
      </c>
      <c r="M7" s="48" t="s">
        <v>19</v>
      </c>
      <c r="O7" s="43" t="s">
        <v>355</v>
      </c>
      <c r="P7" s="44"/>
      <c r="Q7" s="44"/>
      <c r="T7" s="41" t="s">
        <v>356</v>
      </c>
    </row>
    <row r="8" spans="1:22">
      <c r="F8" s="112" t="s">
        <v>22</v>
      </c>
      <c r="G8" s="113"/>
      <c r="H8" s="114"/>
      <c r="I8" s="49" t="s">
        <v>23</v>
      </c>
      <c r="J8" s="50" t="s">
        <v>24</v>
      </c>
      <c r="K8" s="51" t="s">
        <v>25</v>
      </c>
      <c r="L8" s="50" t="s">
        <v>26</v>
      </c>
      <c r="M8" s="51" t="s">
        <v>27</v>
      </c>
      <c r="O8" s="43" t="s">
        <v>28</v>
      </c>
      <c r="P8" s="44"/>
      <c r="Q8" s="44"/>
      <c r="U8" s="50" t="s">
        <v>357</v>
      </c>
    </row>
    <row r="9" spans="1:22" ht="16.5" thickBot="1">
      <c r="A9" s="41" t="s">
        <v>30</v>
      </c>
      <c r="B9" s="41" t="s">
        <v>31</v>
      </c>
      <c r="C9" s="41" t="s">
        <v>32</v>
      </c>
      <c r="E9" s="52" t="s">
        <v>33</v>
      </c>
      <c r="F9" s="53" t="s">
        <v>34</v>
      </c>
      <c r="G9" s="54" t="s">
        <v>358</v>
      </c>
      <c r="H9" s="55" t="s">
        <v>36</v>
      </c>
      <c r="I9" s="56" t="s">
        <v>37</v>
      </c>
      <c r="J9" s="50" t="s">
        <v>38</v>
      </c>
      <c r="K9" s="102">
        <f>(1+$F3/4)*(1+$G3)*(1+$H3)-1</f>
        <v>7.3037823999999807E-2</v>
      </c>
      <c r="L9" s="102">
        <f>(1+$F3/4)*(1+$G3)*(1+$H3)*(1+$I3)-1</f>
        <v>9.7717693951999696E-2</v>
      </c>
      <c r="M9" s="44">
        <v>2024</v>
      </c>
      <c r="O9" s="43" t="s">
        <v>39</v>
      </c>
      <c r="P9" s="44"/>
      <c r="Q9" s="44"/>
      <c r="T9" s="41" t="s">
        <v>31</v>
      </c>
      <c r="U9" s="50" t="s">
        <v>40</v>
      </c>
    </row>
    <row r="10" spans="1:22">
      <c r="A10" s="50">
        <v>1</v>
      </c>
      <c r="B10" s="57" t="s">
        <v>41</v>
      </c>
      <c r="C10" s="57"/>
      <c r="D10" s="57"/>
      <c r="E10" s="34"/>
      <c r="O10" s="43" t="s">
        <v>42</v>
      </c>
      <c r="P10" s="44"/>
      <c r="Q10" s="44"/>
    </row>
    <row r="11" spans="1:22">
      <c r="A11" s="50">
        <v>2</v>
      </c>
      <c r="B11" s="57"/>
      <c r="C11" s="58" t="s">
        <v>359</v>
      </c>
      <c r="D11" s="57"/>
      <c r="E11" s="34"/>
      <c r="O11" s="43" t="s">
        <v>360</v>
      </c>
      <c r="P11" s="44"/>
      <c r="Q11" s="44"/>
      <c r="T11" s="59" t="s">
        <v>361</v>
      </c>
      <c r="U11" s="60">
        <v>601409.31773300015</v>
      </c>
    </row>
    <row r="12" spans="1:22">
      <c r="A12" s="50">
        <v>3</v>
      </c>
      <c r="B12" s="57" t="s">
        <v>362</v>
      </c>
      <c r="C12" s="57" t="s">
        <v>363</v>
      </c>
      <c r="D12" s="57"/>
      <c r="E12" s="34">
        <v>96285232</v>
      </c>
      <c r="F12" s="34"/>
      <c r="G12" s="34">
        <v>96285232</v>
      </c>
      <c r="H12" s="34"/>
      <c r="I12" s="34"/>
      <c r="J12" s="61">
        <f>E12-SUM(F12:H12)+I12</f>
        <v>0</v>
      </c>
      <c r="K12" s="62">
        <f>$J12*K$9</f>
        <v>0</v>
      </c>
      <c r="L12" s="61">
        <f>$J12*L$9</f>
        <v>0</v>
      </c>
      <c r="M12" s="62">
        <f>L12-K12</f>
        <v>0</v>
      </c>
      <c r="O12" s="44"/>
      <c r="P12" s="44"/>
      <c r="Q12" s="44"/>
      <c r="T12" s="59" t="s">
        <v>364</v>
      </c>
      <c r="U12" s="60">
        <v>3674.3783089999997</v>
      </c>
    </row>
    <row r="13" spans="1:22">
      <c r="A13" s="50">
        <v>4</v>
      </c>
      <c r="B13" s="57" t="s">
        <v>365</v>
      </c>
      <c r="C13" s="57" t="s">
        <v>366</v>
      </c>
      <c r="D13" s="57"/>
      <c r="E13" s="34"/>
      <c r="F13" s="34"/>
      <c r="G13" s="34"/>
      <c r="H13" s="34"/>
      <c r="I13" s="34"/>
      <c r="J13" s="61">
        <f t="shared" ref="J13:J19" si="0">E13-SUM(F13:H13)+I13</f>
        <v>0</v>
      </c>
      <c r="K13" s="62">
        <f t="shared" ref="K13:L28" si="1">$J13*K$9</f>
        <v>0</v>
      </c>
      <c r="L13" s="61">
        <f t="shared" si="1"/>
        <v>0</v>
      </c>
      <c r="M13" s="62">
        <f t="shared" ref="M13:M76" si="2">L13-K13</f>
        <v>0</v>
      </c>
      <c r="O13" s="44"/>
      <c r="T13" s="59" t="s">
        <v>367</v>
      </c>
      <c r="U13" s="60">
        <v>1073231.3803829998</v>
      </c>
    </row>
    <row r="14" spans="1:22">
      <c r="A14" s="50">
        <v>5</v>
      </c>
      <c r="B14" s="57" t="s">
        <v>368</v>
      </c>
      <c r="C14" s="57" t="s">
        <v>369</v>
      </c>
      <c r="D14" s="57"/>
      <c r="E14" s="34"/>
      <c r="F14" s="34"/>
      <c r="G14" s="34"/>
      <c r="H14" s="34"/>
      <c r="I14" s="34"/>
      <c r="J14" s="61">
        <f t="shared" si="0"/>
        <v>0</v>
      </c>
      <c r="K14" s="62">
        <f t="shared" si="1"/>
        <v>0</v>
      </c>
      <c r="L14" s="61">
        <f t="shared" si="1"/>
        <v>0</v>
      </c>
      <c r="M14" s="62">
        <f t="shared" si="2"/>
        <v>0</v>
      </c>
      <c r="T14" s="59" t="s">
        <v>370</v>
      </c>
      <c r="U14" s="60">
        <v>1393853.7117639005</v>
      </c>
    </row>
    <row r="15" spans="1:22">
      <c r="A15" s="50">
        <v>6</v>
      </c>
      <c r="B15" s="57" t="s">
        <v>371</v>
      </c>
      <c r="C15" s="57" t="s">
        <v>372</v>
      </c>
      <c r="D15" s="57"/>
      <c r="E15" s="34"/>
      <c r="F15" s="34"/>
      <c r="G15" s="34"/>
      <c r="H15" s="34"/>
      <c r="I15" s="34"/>
      <c r="J15" s="61">
        <f t="shared" si="0"/>
        <v>0</v>
      </c>
      <c r="K15" s="62">
        <f t="shared" si="1"/>
        <v>0</v>
      </c>
      <c r="L15" s="61">
        <f t="shared" si="1"/>
        <v>0</v>
      </c>
      <c r="M15" s="62">
        <f t="shared" si="2"/>
        <v>0</v>
      </c>
      <c r="T15" s="59" t="s">
        <v>373</v>
      </c>
      <c r="U15" s="60">
        <v>56105.410000000011</v>
      </c>
    </row>
    <row r="16" spans="1:22">
      <c r="A16" s="50">
        <v>7</v>
      </c>
      <c r="B16" s="57" t="s">
        <v>374</v>
      </c>
      <c r="C16" s="57" t="s">
        <v>375</v>
      </c>
      <c r="D16" s="57"/>
      <c r="E16" s="34"/>
      <c r="F16" s="34"/>
      <c r="G16" s="34"/>
      <c r="H16" s="34"/>
      <c r="I16" s="34"/>
      <c r="J16" s="61">
        <f t="shared" si="0"/>
        <v>0</v>
      </c>
      <c r="K16" s="62">
        <f t="shared" si="1"/>
        <v>0</v>
      </c>
      <c r="L16" s="61">
        <f t="shared" si="1"/>
        <v>0</v>
      </c>
      <c r="M16" s="62">
        <f t="shared" si="2"/>
        <v>0</v>
      </c>
      <c r="T16" s="59" t="s">
        <v>376</v>
      </c>
      <c r="U16" s="60">
        <v>2161.1099999999997</v>
      </c>
    </row>
    <row r="17" spans="1:21">
      <c r="A17" s="50">
        <v>8</v>
      </c>
      <c r="B17" s="57" t="s">
        <v>377</v>
      </c>
      <c r="C17" s="57" t="s">
        <v>378</v>
      </c>
      <c r="D17" s="57"/>
      <c r="E17" s="34"/>
      <c r="F17" s="34"/>
      <c r="G17" s="34"/>
      <c r="H17" s="34"/>
      <c r="I17" s="34"/>
      <c r="J17" s="61">
        <f t="shared" si="0"/>
        <v>0</v>
      </c>
      <c r="K17" s="62">
        <f t="shared" si="1"/>
        <v>0</v>
      </c>
      <c r="L17" s="61">
        <f t="shared" si="1"/>
        <v>0</v>
      </c>
      <c r="M17" s="62">
        <f t="shared" si="2"/>
        <v>0</v>
      </c>
      <c r="T17" s="59" t="s">
        <v>379</v>
      </c>
      <c r="U17" s="60">
        <v>38435.839999999997</v>
      </c>
    </row>
    <row r="18" spans="1:21">
      <c r="A18" s="50">
        <v>9</v>
      </c>
      <c r="B18" s="57" t="s">
        <v>380</v>
      </c>
      <c r="C18" s="57" t="s">
        <v>381</v>
      </c>
      <c r="D18" s="57"/>
      <c r="E18" s="34"/>
      <c r="F18" s="34"/>
      <c r="G18" s="34"/>
      <c r="H18" s="34"/>
      <c r="I18" s="34"/>
      <c r="J18" s="61">
        <f t="shared" si="0"/>
        <v>0</v>
      </c>
      <c r="K18" s="62">
        <f t="shared" si="1"/>
        <v>0</v>
      </c>
      <c r="L18" s="61">
        <f t="shared" si="1"/>
        <v>0</v>
      </c>
      <c r="M18" s="62">
        <f t="shared" si="2"/>
        <v>0</v>
      </c>
      <c r="T18" s="59" t="s">
        <v>382</v>
      </c>
      <c r="U18" s="60">
        <v>38837.660000000003</v>
      </c>
    </row>
    <row r="19" spans="1:21">
      <c r="A19" s="50">
        <v>10</v>
      </c>
      <c r="B19" s="57" t="s">
        <v>383</v>
      </c>
      <c r="C19" s="57" t="s">
        <v>384</v>
      </c>
      <c r="D19" s="57"/>
      <c r="E19" s="34"/>
      <c r="F19" s="34"/>
      <c r="G19" s="34"/>
      <c r="H19" s="34"/>
      <c r="I19" s="34"/>
      <c r="J19" s="61">
        <f t="shared" si="0"/>
        <v>0</v>
      </c>
      <c r="K19" s="62">
        <f t="shared" si="1"/>
        <v>0</v>
      </c>
      <c r="L19" s="61">
        <f t="shared" si="1"/>
        <v>0</v>
      </c>
      <c r="M19" s="62">
        <f t="shared" si="2"/>
        <v>0</v>
      </c>
      <c r="T19" s="59" t="s">
        <v>385</v>
      </c>
      <c r="U19" s="60">
        <v>810921.39318000013</v>
      </c>
    </row>
    <row r="20" spans="1:21">
      <c r="A20" s="50">
        <v>11</v>
      </c>
      <c r="B20" s="57" t="s">
        <v>386</v>
      </c>
      <c r="C20" s="57" t="s">
        <v>387</v>
      </c>
      <c r="D20" s="57"/>
      <c r="E20" s="34"/>
      <c r="F20" s="34"/>
      <c r="G20" s="34"/>
      <c r="H20" s="34"/>
      <c r="I20" s="34"/>
      <c r="J20" s="61">
        <f t="shared" ref="J20:J81" si="3">E20-SUM(F20:H20)+I20</f>
        <v>0</v>
      </c>
      <c r="K20" s="62">
        <f t="shared" si="1"/>
        <v>0</v>
      </c>
      <c r="L20" s="61">
        <f t="shared" si="1"/>
        <v>0</v>
      </c>
      <c r="M20" s="62">
        <f t="shared" si="2"/>
        <v>0</v>
      </c>
      <c r="T20" s="59" t="s">
        <v>388</v>
      </c>
      <c r="U20" s="60">
        <v>974163.73637229844</v>
      </c>
    </row>
    <row r="21" spans="1:21">
      <c r="A21" s="50">
        <v>12</v>
      </c>
      <c r="B21" s="57" t="s">
        <v>389</v>
      </c>
      <c r="C21" s="57" t="s">
        <v>390</v>
      </c>
      <c r="D21" s="57"/>
      <c r="E21" s="34"/>
      <c r="F21" s="34"/>
      <c r="G21" s="34"/>
      <c r="H21" s="34"/>
      <c r="I21" s="34"/>
      <c r="J21" s="61">
        <f t="shared" si="3"/>
        <v>0</v>
      </c>
      <c r="K21" s="62">
        <f t="shared" si="1"/>
        <v>0</v>
      </c>
      <c r="L21" s="61">
        <f t="shared" si="1"/>
        <v>0</v>
      </c>
      <c r="M21" s="62">
        <f t="shared" si="2"/>
        <v>0</v>
      </c>
      <c r="T21" s="59" t="s">
        <v>391</v>
      </c>
      <c r="U21" s="60">
        <v>11238.1376021</v>
      </c>
    </row>
    <row r="22" spans="1:21">
      <c r="A22" s="50">
        <v>13</v>
      </c>
      <c r="B22" s="57" t="s">
        <v>392</v>
      </c>
      <c r="C22" s="57" t="s">
        <v>393</v>
      </c>
      <c r="D22" s="57"/>
      <c r="E22" s="34"/>
      <c r="F22" s="34"/>
      <c r="G22" s="34"/>
      <c r="H22" s="34"/>
      <c r="I22" s="34"/>
      <c r="J22" s="61">
        <f t="shared" si="3"/>
        <v>0</v>
      </c>
      <c r="K22" s="62">
        <f t="shared" si="1"/>
        <v>0</v>
      </c>
      <c r="L22" s="61">
        <f t="shared" si="1"/>
        <v>0</v>
      </c>
      <c r="M22" s="62">
        <f t="shared" si="2"/>
        <v>0</v>
      </c>
      <c r="T22" s="59" t="s">
        <v>394</v>
      </c>
      <c r="U22" s="60">
        <v>616282.17000000027</v>
      </c>
    </row>
    <row r="23" spans="1:21">
      <c r="A23" s="50">
        <v>14</v>
      </c>
      <c r="B23" s="57" t="s">
        <v>395</v>
      </c>
      <c r="C23" s="57" t="s">
        <v>396</v>
      </c>
      <c r="D23" s="57"/>
      <c r="E23" s="34"/>
      <c r="F23" s="34"/>
      <c r="G23" s="34"/>
      <c r="H23" s="34"/>
      <c r="I23" s="34"/>
      <c r="J23" s="61">
        <f t="shared" si="3"/>
        <v>0</v>
      </c>
      <c r="K23" s="62">
        <f t="shared" si="1"/>
        <v>0</v>
      </c>
      <c r="L23" s="61">
        <f t="shared" si="1"/>
        <v>0</v>
      </c>
      <c r="M23" s="62">
        <f t="shared" si="2"/>
        <v>0</v>
      </c>
      <c r="T23" s="59" t="s">
        <v>397</v>
      </c>
      <c r="U23" s="60">
        <v>115137.06722720001</v>
      </c>
    </row>
    <row r="24" spans="1:21">
      <c r="A24" s="50">
        <v>15</v>
      </c>
      <c r="B24" s="57" t="s">
        <v>398</v>
      </c>
      <c r="C24" s="57" t="s">
        <v>399</v>
      </c>
      <c r="D24" s="57"/>
      <c r="E24" s="34"/>
      <c r="F24" s="34"/>
      <c r="G24" s="34"/>
      <c r="H24" s="34"/>
      <c r="I24" s="34"/>
      <c r="J24" s="61">
        <f t="shared" si="3"/>
        <v>0</v>
      </c>
      <c r="K24" s="62">
        <f t="shared" si="1"/>
        <v>0</v>
      </c>
      <c r="L24" s="61">
        <f t="shared" si="1"/>
        <v>0</v>
      </c>
      <c r="M24" s="62">
        <f t="shared" si="2"/>
        <v>0</v>
      </c>
      <c r="T24" s="59" t="s">
        <v>400</v>
      </c>
      <c r="U24" s="60">
        <v>11801.5354874</v>
      </c>
    </row>
    <row r="25" spans="1:21">
      <c r="A25" s="50">
        <v>16</v>
      </c>
      <c r="B25" s="57" t="s">
        <v>401</v>
      </c>
      <c r="C25" s="57" t="s">
        <v>402</v>
      </c>
      <c r="D25" s="57"/>
      <c r="E25" s="34"/>
      <c r="F25" s="34"/>
      <c r="G25" s="34"/>
      <c r="H25" s="34"/>
      <c r="I25" s="34"/>
      <c r="J25" s="61">
        <f t="shared" si="3"/>
        <v>0</v>
      </c>
      <c r="K25" s="62">
        <f t="shared" si="1"/>
        <v>0</v>
      </c>
      <c r="L25" s="61">
        <f t="shared" si="1"/>
        <v>0</v>
      </c>
      <c r="M25" s="62">
        <f t="shared" si="2"/>
        <v>0</v>
      </c>
      <c r="T25" s="59" t="s">
        <v>403</v>
      </c>
      <c r="U25" s="60">
        <v>20460.827227400005</v>
      </c>
    </row>
    <row r="26" spans="1:21">
      <c r="A26" s="50">
        <v>17</v>
      </c>
      <c r="B26" s="57" t="s">
        <v>404</v>
      </c>
      <c r="C26" s="57" t="s">
        <v>404</v>
      </c>
      <c r="D26" s="57"/>
      <c r="E26" s="34"/>
      <c r="F26" s="34"/>
      <c r="G26" s="34"/>
      <c r="H26" s="34"/>
      <c r="I26" s="34"/>
      <c r="J26" s="61">
        <f t="shared" si="3"/>
        <v>0</v>
      </c>
      <c r="K26" s="62">
        <f t="shared" si="1"/>
        <v>0</v>
      </c>
      <c r="L26" s="61">
        <f t="shared" si="1"/>
        <v>0</v>
      </c>
      <c r="M26" s="62">
        <f t="shared" si="2"/>
        <v>0</v>
      </c>
      <c r="T26" s="59" t="s">
        <v>405</v>
      </c>
      <c r="U26" s="60">
        <v>614941.11999999953</v>
      </c>
    </row>
    <row r="27" spans="1:21">
      <c r="A27" s="50">
        <v>18</v>
      </c>
      <c r="B27" s="57" t="s">
        <v>406</v>
      </c>
      <c r="C27" s="57" t="s">
        <v>407</v>
      </c>
      <c r="D27" s="57"/>
      <c r="E27" s="34">
        <v>-5697956</v>
      </c>
      <c r="F27" s="34"/>
      <c r="G27" s="34">
        <v>-5697956</v>
      </c>
      <c r="H27" s="34"/>
      <c r="I27" s="34"/>
      <c r="J27" s="61">
        <f t="shared" si="3"/>
        <v>0</v>
      </c>
      <c r="K27" s="62">
        <f t="shared" si="1"/>
        <v>0</v>
      </c>
      <c r="L27" s="61">
        <f t="shared" si="1"/>
        <v>0</v>
      </c>
      <c r="M27" s="62">
        <f t="shared" si="2"/>
        <v>0</v>
      </c>
      <c r="T27" s="59" t="s">
        <v>408</v>
      </c>
      <c r="U27" s="60">
        <v>779855.35970799997</v>
      </c>
    </row>
    <row r="28" spans="1:21">
      <c r="A28" s="50">
        <v>19</v>
      </c>
      <c r="B28" s="57" t="s">
        <v>409</v>
      </c>
      <c r="C28" s="57" t="s">
        <v>410</v>
      </c>
      <c r="D28" s="57"/>
      <c r="E28" s="34"/>
      <c r="F28" s="34"/>
      <c r="G28" s="34"/>
      <c r="H28" s="34"/>
      <c r="I28" s="34"/>
      <c r="J28" s="61">
        <f t="shared" si="3"/>
        <v>0</v>
      </c>
      <c r="K28" s="62">
        <f t="shared" si="1"/>
        <v>0</v>
      </c>
      <c r="L28" s="61">
        <f t="shared" si="1"/>
        <v>0</v>
      </c>
      <c r="M28" s="62">
        <f t="shared" si="2"/>
        <v>0</v>
      </c>
      <c r="T28" s="59" t="s">
        <v>411</v>
      </c>
      <c r="U28" s="60">
        <v>126220.29798530001</v>
      </c>
    </row>
    <row r="29" spans="1:21">
      <c r="A29" s="50">
        <v>20</v>
      </c>
      <c r="B29" s="58"/>
      <c r="C29" s="58" t="s">
        <v>412</v>
      </c>
      <c r="D29" s="58"/>
      <c r="E29" s="63">
        <f t="shared" ref="E29:M29" si="4">SUM(E12:E28)</f>
        <v>90587276</v>
      </c>
      <c r="F29" s="63">
        <f t="shared" si="4"/>
        <v>0</v>
      </c>
      <c r="G29" s="63">
        <f t="shared" si="4"/>
        <v>90587276</v>
      </c>
      <c r="H29" s="63">
        <f t="shared" si="4"/>
        <v>0</v>
      </c>
      <c r="I29" s="63">
        <f t="shared" si="4"/>
        <v>0</v>
      </c>
      <c r="J29" s="64">
        <f t="shared" si="4"/>
        <v>0</v>
      </c>
      <c r="K29" s="65">
        <f t="shared" si="4"/>
        <v>0</v>
      </c>
      <c r="L29" s="64">
        <f t="shared" si="4"/>
        <v>0</v>
      </c>
      <c r="M29" s="65">
        <f t="shared" si="4"/>
        <v>0</v>
      </c>
      <c r="T29" s="59" t="s">
        <v>199</v>
      </c>
      <c r="U29" s="60">
        <v>73070.265981599994</v>
      </c>
    </row>
    <row r="30" spans="1:21">
      <c r="A30" s="50">
        <v>21</v>
      </c>
      <c r="B30" s="57" t="s">
        <v>413</v>
      </c>
      <c r="C30" s="57" t="s">
        <v>414</v>
      </c>
      <c r="D30" s="57"/>
      <c r="E30" s="34">
        <v>-312013</v>
      </c>
      <c r="F30" s="34"/>
      <c r="G30" s="34">
        <v>-312013</v>
      </c>
      <c r="H30" s="34"/>
      <c r="I30" s="34"/>
      <c r="J30" s="61">
        <f t="shared" si="3"/>
        <v>0</v>
      </c>
      <c r="K30" s="62">
        <f t="shared" ref="K30:L91" si="5">$J30*K$9</f>
        <v>0</v>
      </c>
      <c r="L30" s="61">
        <f t="shared" si="5"/>
        <v>0</v>
      </c>
      <c r="M30" s="62">
        <f t="shared" si="2"/>
        <v>0</v>
      </c>
      <c r="T30" s="59" t="s">
        <v>202</v>
      </c>
      <c r="U30" s="60">
        <v>351528.04652480007</v>
      </c>
    </row>
    <row r="31" spans="1:21">
      <c r="A31" s="50">
        <v>22</v>
      </c>
      <c r="B31" s="57" t="s">
        <v>415</v>
      </c>
      <c r="C31" s="57" t="s">
        <v>416</v>
      </c>
      <c r="D31" s="57"/>
      <c r="E31" s="34">
        <v>81766</v>
      </c>
      <c r="F31" s="34"/>
      <c r="G31" s="34">
        <v>81766</v>
      </c>
      <c r="H31" s="34"/>
      <c r="I31" s="34"/>
      <c r="J31" s="61">
        <f t="shared" si="3"/>
        <v>0</v>
      </c>
      <c r="K31" s="62">
        <f t="shared" si="5"/>
        <v>0</v>
      </c>
      <c r="L31" s="61">
        <f t="shared" si="5"/>
        <v>0</v>
      </c>
      <c r="M31" s="62">
        <f t="shared" si="2"/>
        <v>0</v>
      </c>
      <c r="T31" s="59" t="s">
        <v>205</v>
      </c>
      <c r="U31" s="60">
        <v>1756670.5022711989</v>
      </c>
    </row>
    <row r="32" spans="1:21">
      <c r="A32" s="50">
        <v>23</v>
      </c>
      <c r="B32" s="57" t="s">
        <v>417</v>
      </c>
      <c r="C32" s="57" t="s">
        <v>418</v>
      </c>
      <c r="D32" s="57"/>
      <c r="E32" s="34">
        <v>680229</v>
      </c>
      <c r="F32" s="34">
        <f>U11</f>
        <v>601409.31773300015</v>
      </c>
      <c r="G32" s="34"/>
      <c r="H32" s="34"/>
      <c r="I32" s="34"/>
      <c r="J32" s="61">
        <f t="shared" si="3"/>
        <v>78819.682266999851</v>
      </c>
      <c r="K32" s="62">
        <f>$J32*K$9</f>
        <v>5756.818081153041</v>
      </c>
      <c r="L32" s="61">
        <f t="shared" si="5"/>
        <v>7702.077589160549</v>
      </c>
      <c r="M32" s="62">
        <f t="shared" si="2"/>
        <v>1945.259508007508</v>
      </c>
      <c r="T32" s="59" t="s">
        <v>208</v>
      </c>
      <c r="U32" s="60">
        <v>41060.18389679995</v>
      </c>
    </row>
    <row r="33" spans="1:22">
      <c r="A33" s="50">
        <v>24</v>
      </c>
      <c r="B33" s="58"/>
      <c r="C33" s="58" t="s">
        <v>419</v>
      </c>
      <c r="D33" s="58"/>
      <c r="E33" s="66">
        <f>SUM(E29:E32)</f>
        <v>91037258</v>
      </c>
      <c r="F33" s="66">
        <f t="shared" ref="F33:M33" si="6">SUM(F29:F32)</f>
        <v>601409.31773300015</v>
      </c>
      <c r="G33" s="66">
        <f t="shared" si="6"/>
        <v>90357029</v>
      </c>
      <c r="H33" s="66">
        <f t="shared" si="6"/>
        <v>0</v>
      </c>
      <c r="I33" s="66">
        <f t="shared" si="6"/>
        <v>0</v>
      </c>
      <c r="J33" s="67">
        <f t="shared" si="6"/>
        <v>78819.682266999851</v>
      </c>
      <c r="K33" s="68">
        <f t="shared" si="6"/>
        <v>5756.818081153041</v>
      </c>
      <c r="L33" s="67">
        <f t="shared" si="6"/>
        <v>7702.077589160549</v>
      </c>
      <c r="M33" s="68">
        <f t="shared" si="6"/>
        <v>1945.259508007508</v>
      </c>
      <c r="T33" s="59" t="s">
        <v>211</v>
      </c>
      <c r="U33" s="60">
        <v>119842.55864960002</v>
      </c>
    </row>
    <row r="34" spans="1:22">
      <c r="A34" s="50">
        <v>25</v>
      </c>
      <c r="B34" s="57"/>
      <c r="C34" s="57"/>
      <c r="D34" s="57"/>
      <c r="E34" s="69"/>
      <c r="F34" s="69"/>
      <c r="G34" s="69"/>
      <c r="H34" s="69"/>
      <c r="I34" s="69"/>
      <c r="J34" s="70"/>
      <c r="K34" s="71"/>
      <c r="L34" s="70"/>
      <c r="M34" s="71"/>
      <c r="T34" s="59" t="s">
        <v>214</v>
      </c>
      <c r="U34" s="60">
        <v>24289.336452800002</v>
      </c>
    </row>
    <row r="35" spans="1:22">
      <c r="A35" s="50">
        <v>26</v>
      </c>
      <c r="B35" s="57"/>
      <c r="C35" s="58" t="s">
        <v>420</v>
      </c>
      <c r="D35" s="57"/>
      <c r="E35" s="34"/>
      <c r="F35" s="34"/>
      <c r="G35" s="34"/>
      <c r="H35" s="34"/>
      <c r="I35" s="34"/>
      <c r="J35" s="72"/>
      <c r="K35" s="73"/>
      <c r="L35" s="72"/>
      <c r="M35" s="73"/>
      <c r="T35" s="59" t="s">
        <v>217</v>
      </c>
      <c r="U35" s="60">
        <v>22383.657636800002</v>
      </c>
    </row>
    <row r="36" spans="1:22">
      <c r="A36" s="50">
        <v>27</v>
      </c>
      <c r="B36" s="57" t="s">
        <v>421</v>
      </c>
      <c r="C36" s="57" t="s">
        <v>48</v>
      </c>
      <c r="D36" s="57"/>
      <c r="E36" s="34">
        <v>3842</v>
      </c>
      <c r="F36" s="34">
        <f>U12</f>
        <v>3674.3783089999997</v>
      </c>
      <c r="G36" s="34"/>
      <c r="H36" s="34"/>
      <c r="I36" s="34"/>
      <c r="J36" s="61">
        <f t="shared" si="3"/>
        <v>167.62169100000028</v>
      </c>
      <c r="K36" s="62">
        <f t="shared" si="5"/>
        <v>12.242723565840372</v>
      </c>
      <c r="L36" s="61">
        <f t="shared" si="5"/>
        <v>16.37960510085469</v>
      </c>
      <c r="M36" s="62">
        <f t="shared" si="2"/>
        <v>4.136881535014318</v>
      </c>
      <c r="T36" s="59" t="s">
        <v>220</v>
      </c>
      <c r="U36" s="60">
        <v>5259572.6558484836</v>
      </c>
    </row>
    <row r="37" spans="1:22">
      <c r="A37" s="50">
        <v>28</v>
      </c>
      <c r="B37" s="57" t="s">
        <v>422</v>
      </c>
      <c r="C37" s="57" t="s">
        <v>423</v>
      </c>
      <c r="D37" s="57"/>
      <c r="E37" s="34">
        <v>0</v>
      </c>
      <c r="F37" s="34"/>
      <c r="G37" s="34"/>
      <c r="H37" s="34"/>
      <c r="I37" s="34"/>
      <c r="J37" s="61">
        <f t="shared" si="3"/>
        <v>0</v>
      </c>
      <c r="K37" s="62">
        <f t="shared" si="5"/>
        <v>0</v>
      </c>
      <c r="L37" s="61">
        <f t="shared" si="5"/>
        <v>0</v>
      </c>
      <c r="M37" s="62">
        <f t="shared" si="2"/>
        <v>0</v>
      </c>
      <c r="T37" s="59" t="s">
        <v>223</v>
      </c>
      <c r="U37" s="60">
        <v>59184.318018000151</v>
      </c>
    </row>
    <row r="38" spans="1:22">
      <c r="A38" s="50">
        <v>29</v>
      </c>
      <c r="B38" s="57" t="s">
        <v>424</v>
      </c>
      <c r="C38" s="57" t="s">
        <v>425</v>
      </c>
      <c r="D38" s="57"/>
      <c r="E38" s="34">
        <v>0</v>
      </c>
      <c r="F38" s="34"/>
      <c r="G38" s="34"/>
      <c r="H38" s="34"/>
      <c r="I38" s="34"/>
      <c r="J38" s="61">
        <f t="shared" si="3"/>
        <v>0</v>
      </c>
      <c r="K38" s="62">
        <f t="shared" si="5"/>
        <v>0</v>
      </c>
      <c r="L38" s="61">
        <f t="shared" si="5"/>
        <v>0</v>
      </c>
      <c r="M38" s="62">
        <f t="shared" si="2"/>
        <v>0</v>
      </c>
      <c r="T38" s="59" t="s">
        <v>225</v>
      </c>
      <c r="U38" s="60">
        <v>5742.3843674999989</v>
      </c>
    </row>
    <row r="39" spans="1:22">
      <c r="A39" s="50">
        <v>30</v>
      </c>
      <c r="B39" s="57" t="s">
        <v>426</v>
      </c>
      <c r="C39" s="57" t="s">
        <v>427</v>
      </c>
      <c r="D39" s="57"/>
      <c r="E39" s="34">
        <v>0</v>
      </c>
      <c r="F39" s="34"/>
      <c r="G39" s="34"/>
      <c r="H39" s="34"/>
      <c r="I39" s="34"/>
      <c r="J39" s="61">
        <f t="shared" si="3"/>
        <v>0</v>
      </c>
      <c r="K39" s="62">
        <f t="shared" si="5"/>
        <v>0</v>
      </c>
      <c r="L39" s="61">
        <f t="shared" si="5"/>
        <v>0</v>
      </c>
      <c r="M39" s="62">
        <f t="shared" si="2"/>
        <v>0</v>
      </c>
      <c r="T39" s="59" t="s">
        <v>229</v>
      </c>
      <c r="U39" s="60">
        <v>24994.931062999978</v>
      </c>
    </row>
    <row r="40" spans="1:22">
      <c r="A40" s="50">
        <v>31</v>
      </c>
      <c r="B40" s="57" t="s">
        <v>428</v>
      </c>
      <c r="C40" s="57" t="s">
        <v>429</v>
      </c>
      <c r="D40" s="57"/>
      <c r="E40" s="34">
        <v>0</v>
      </c>
      <c r="F40" s="34"/>
      <c r="G40" s="34"/>
      <c r="H40" s="34"/>
      <c r="I40" s="34"/>
      <c r="J40" s="61">
        <f t="shared" si="3"/>
        <v>0</v>
      </c>
      <c r="K40" s="62">
        <f t="shared" si="5"/>
        <v>0</v>
      </c>
      <c r="L40" s="61">
        <f t="shared" si="5"/>
        <v>0</v>
      </c>
      <c r="M40" s="62">
        <f t="shared" si="2"/>
        <v>0</v>
      </c>
      <c r="T40" s="59" t="s">
        <v>231</v>
      </c>
      <c r="U40" s="60">
        <v>291204.0527130001</v>
      </c>
    </row>
    <row r="41" spans="1:22">
      <c r="A41" s="50">
        <v>32</v>
      </c>
      <c r="B41" s="57" t="s">
        <v>430</v>
      </c>
      <c r="C41" s="57" t="s">
        <v>431</v>
      </c>
      <c r="D41" s="57"/>
      <c r="E41" s="34">
        <v>0</v>
      </c>
      <c r="F41" s="34"/>
      <c r="G41" s="34"/>
      <c r="H41" s="34"/>
      <c r="I41" s="34"/>
      <c r="J41" s="61">
        <f t="shared" si="3"/>
        <v>0</v>
      </c>
      <c r="K41" s="62">
        <f t="shared" si="5"/>
        <v>0</v>
      </c>
      <c r="L41" s="61">
        <f t="shared" si="5"/>
        <v>0</v>
      </c>
      <c r="M41" s="62">
        <f t="shared" si="2"/>
        <v>0</v>
      </c>
      <c r="T41" s="59" t="s">
        <v>234</v>
      </c>
      <c r="U41" s="60">
        <v>172840.06304450004</v>
      </c>
    </row>
    <row r="42" spans="1:22">
      <c r="A42" s="50">
        <v>33</v>
      </c>
      <c r="B42" s="57" t="s">
        <v>432</v>
      </c>
      <c r="C42" s="57" t="s">
        <v>433</v>
      </c>
      <c r="D42" s="57"/>
      <c r="E42" s="34">
        <v>0</v>
      </c>
      <c r="F42" s="34"/>
      <c r="G42" s="34"/>
      <c r="H42" s="34"/>
      <c r="I42" s="34"/>
      <c r="J42" s="61">
        <f t="shared" si="3"/>
        <v>0</v>
      </c>
      <c r="K42" s="62">
        <f t="shared" si="5"/>
        <v>0</v>
      </c>
      <c r="L42" s="61">
        <f t="shared" si="5"/>
        <v>0</v>
      </c>
      <c r="M42" s="62">
        <f t="shared" si="2"/>
        <v>0</v>
      </c>
      <c r="T42" s="59" t="s">
        <v>237</v>
      </c>
      <c r="U42" s="60">
        <v>40.978230000000003</v>
      </c>
    </row>
    <row r="43" spans="1:22">
      <c r="A43" s="50">
        <v>34</v>
      </c>
      <c r="B43" s="57" t="s">
        <v>434</v>
      </c>
      <c r="C43" s="57" t="s">
        <v>435</v>
      </c>
      <c r="D43" s="57"/>
      <c r="E43" s="34">
        <v>0</v>
      </c>
      <c r="F43" s="34"/>
      <c r="G43" s="34"/>
      <c r="H43" s="34"/>
      <c r="I43" s="34"/>
      <c r="J43" s="61">
        <f t="shared" si="3"/>
        <v>0</v>
      </c>
      <c r="K43" s="62">
        <f t="shared" si="5"/>
        <v>0</v>
      </c>
      <c r="L43" s="61">
        <f t="shared" si="5"/>
        <v>0</v>
      </c>
      <c r="M43" s="62">
        <f t="shared" si="2"/>
        <v>0</v>
      </c>
      <c r="T43" s="59" t="s">
        <v>240</v>
      </c>
      <c r="U43" s="60">
        <v>263663.93126400013</v>
      </c>
    </row>
    <row r="44" spans="1:22">
      <c r="A44" s="50">
        <v>35</v>
      </c>
      <c r="B44" s="57" t="s">
        <v>436</v>
      </c>
      <c r="C44" s="57" t="s">
        <v>437</v>
      </c>
      <c r="D44" s="57"/>
      <c r="E44" s="34">
        <v>535666</v>
      </c>
      <c r="F44" s="34"/>
      <c r="G44" s="34"/>
      <c r="H44" s="34"/>
      <c r="I44" s="34"/>
      <c r="J44" s="61">
        <f t="shared" si="3"/>
        <v>535666</v>
      </c>
      <c r="K44" s="62">
        <f t="shared" si="5"/>
        <v>39123.879030783894</v>
      </c>
      <c r="L44" s="61">
        <f t="shared" si="5"/>
        <v>52344.046248491868</v>
      </c>
      <c r="M44" s="62">
        <f t="shared" si="2"/>
        <v>13220.167217707974</v>
      </c>
      <c r="T44" s="74"/>
      <c r="U44" s="60">
        <v>15754818.318940682</v>
      </c>
    </row>
    <row r="45" spans="1:22">
      <c r="A45" s="50">
        <v>36</v>
      </c>
      <c r="B45" s="57" t="s">
        <v>438</v>
      </c>
      <c r="C45" s="57" t="s">
        <v>439</v>
      </c>
      <c r="D45" s="57"/>
      <c r="E45" s="34">
        <v>0</v>
      </c>
      <c r="F45" s="34"/>
      <c r="G45" s="34"/>
      <c r="H45" s="34"/>
      <c r="I45" s="34"/>
      <c r="J45" s="61">
        <f t="shared" si="3"/>
        <v>0</v>
      </c>
      <c r="K45" s="62">
        <f t="shared" si="5"/>
        <v>0</v>
      </c>
      <c r="L45" s="61">
        <f t="shared" si="5"/>
        <v>0</v>
      </c>
      <c r="M45" s="62">
        <f t="shared" si="2"/>
        <v>0</v>
      </c>
      <c r="T45" s="74"/>
      <c r="U45" s="60"/>
    </row>
    <row r="46" spans="1:22">
      <c r="A46" s="50">
        <v>37</v>
      </c>
      <c r="B46" s="57" t="s">
        <v>440</v>
      </c>
      <c r="C46" s="57" t="s">
        <v>73</v>
      </c>
      <c r="D46" s="57"/>
      <c r="E46" s="34">
        <v>0</v>
      </c>
      <c r="F46" s="34"/>
      <c r="G46" s="34"/>
      <c r="H46" s="34"/>
      <c r="I46" s="34"/>
      <c r="J46" s="61">
        <f t="shared" si="3"/>
        <v>0</v>
      </c>
      <c r="K46" s="62">
        <f t="shared" si="5"/>
        <v>0</v>
      </c>
      <c r="L46" s="61">
        <f t="shared" si="5"/>
        <v>0</v>
      </c>
      <c r="M46" s="62">
        <f t="shared" si="2"/>
        <v>0</v>
      </c>
      <c r="T46" s="74"/>
      <c r="U46" s="60"/>
    </row>
    <row r="47" spans="1:22">
      <c r="A47" s="50">
        <v>38</v>
      </c>
      <c r="B47" s="57"/>
      <c r="C47" s="57"/>
      <c r="D47" s="57"/>
      <c r="E47" s="34"/>
      <c r="F47" s="34"/>
      <c r="G47" s="34"/>
      <c r="H47" s="34"/>
      <c r="I47" s="34"/>
      <c r="J47" s="61">
        <f t="shared" si="3"/>
        <v>0</v>
      </c>
      <c r="K47" s="62">
        <f t="shared" si="5"/>
        <v>0</v>
      </c>
      <c r="L47" s="61">
        <f t="shared" si="5"/>
        <v>0</v>
      </c>
      <c r="M47" s="62">
        <f t="shared" si="2"/>
        <v>0</v>
      </c>
      <c r="R47" s="75" t="s">
        <v>249</v>
      </c>
      <c r="U47" s="50" t="s">
        <v>40</v>
      </c>
      <c r="V47" s="50" t="s">
        <v>441</v>
      </c>
    </row>
    <row r="48" spans="1:22">
      <c r="A48" s="50">
        <v>39</v>
      </c>
      <c r="B48" s="57" t="s">
        <v>442</v>
      </c>
      <c r="C48" s="57" t="s">
        <v>48</v>
      </c>
      <c r="D48" s="57"/>
      <c r="E48" s="34">
        <v>0</v>
      </c>
      <c r="F48" s="34"/>
      <c r="G48" s="34"/>
      <c r="H48" s="34"/>
      <c r="I48" s="34"/>
      <c r="J48" s="61">
        <f t="shared" si="3"/>
        <v>0</v>
      </c>
      <c r="K48" s="62">
        <f t="shared" si="5"/>
        <v>0</v>
      </c>
      <c r="L48" s="61">
        <f t="shared" si="5"/>
        <v>0</v>
      </c>
      <c r="M48" s="62">
        <f t="shared" si="2"/>
        <v>0</v>
      </c>
      <c r="R48" s="41" t="s">
        <v>252</v>
      </c>
      <c r="S48" s="76">
        <v>0.20695</v>
      </c>
      <c r="T48" s="76">
        <v>0.72914999999999996</v>
      </c>
      <c r="U48" s="60">
        <v>16740362</v>
      </c>
      <c r="V48" s="60">
        <f>U48*S48*T48</f>
        <v>2526080.3233784847</v>
      </c>
    </row>
    <row r="49" spans="1:22">
      <c r="A49" s="50">
        <v>40</v>
      </c>
      <c r="B49" s="57" t="s">
        <v>443</v>
      </c>
      <c r="C49" s="57" t="s">
        <v>423</v>
      </c>
      <c r="D49" s="57"/>
      <c r="E49" s="34">
        <v>0</v>
      </c>
      <c r="F49" s="34"/>
      <c r="G49" s="34"/>
      <c r="H49" s="34"/>
      <c r="I49" s="34"/>
      <c r="J49" s="61">
        <f t="shared" si="3"/>
        <v>0</v>
      </c>
      <c r="K49" s="62">
        <f t="shared" si="5"/>
        <v>0</v>
      </c>
      <c r="L49" s="61">
        <f t="shared" si="5"/>
        <v>0</v>
      </c>
      <c r="M49" s="62">
        <f t="shared" si="2"/>
        <v>0</v>
      </c>
      <c r="R49" s="41" t="s">
        <v>254</v>
      </c>
      <c r="S49" s="76">
        <v>0.22781999999999999</v>
      </c>
      <c r="T49" s="76">
        <v>0.72914999999999996</v>
      </c>
      <c r="U49" s="60">
        <v>81034</v>
      </c>
      <c r="V49" s="60">
        <f t="shared" ref="V49:V51" si="7">U49*S49*T49</f>
        <v>13460.959101401999</v>
      </c>
    </row>
    <row r="50" spans="1:22">
      <c r="A50" s="50">
        <v>41</v>
      </c>
      <c r="B50" s="57" t="s">
        <v>444</v>
      </c>
      <c r="C50" s="57" t="s">
        <v>425</v>
      </c>
      <c r="D50" s="57"/>
      <c r="E50" s="34">
        <v>0</v>
      </c>
      <c r="F50" s="34"/>
      <c r="G50" s="34"/>
      <c r="H50" s="34"/>
      <c r="I50" s="34"/>
      <c r="J50" s="61">
        <f t="shared" si="3"/>
        <v>0</v>
      </c>
      <c r="K50" s="62">
        <f t="shared" si="5"/>
        <v>0</v>
      </c>
      <c r="L50" s="61">
        <f t="shared" si="5"/>
        <v>0</v>
      </c>
      <c r="M50" s="62">
        <f t="shared" si="2"/>
        <v>0</v>
      </c>
      <c r="S50" s="76"/>
      <c r="T50" s="76"/>
      <c r="U50" s="60">
        <v>0</v>
      </c>
      <c r="V50" s="60">
        <f t="shared" si="7"/>
        <v>0</v>
      </c>
    </row>
    <row r="51" spans="1:22">
      <c r="A51" s="50">
        <v>42</v>
      </c>
      <c r="B51" s="57" t="s">
        <v>445</v>
      </c>
      <c r="C51" s="57" t="s">
        <v>427</v>
      </c>
      <c r="D51" s="57"/>
      <c r="E51" s="34">
        <v>0</v>
      </c>
      <c r="F51" s="34"/>
      <c r="G51" s="34"/>
      <c r="H51" s="34"/>
      <c r="I51" s="34"/>
      <c r="J51" s="61">
        <f t="shared" si="3"/>
        <v>0</v>
      </c>
      <c r="K51" s="62">
        <f t="shared" si="5"/>
        <v>0</v>
      </c>
      <c r="L51" s="61">
        <f t="shared" si="5"/>
        <v>0</v>
      </c>
      <c r="M51" s="62">
        <f t="shared" si="2"/>
        <v>0</v>
      </c>
      <c r="S51" s="76"/>
      <c r="T51" s="76"/>
      <c r="U51" s="60">
        <v>0</v>
      </c>
      <c r="V51" s="60">
        <f t="shared" si="7"/>
        <v>0</v>
      </c>
    </row>
    <row r="52" spans="1:22">
      <c r="A52" s="50">
        <v>43</v>
      </c>
      <c r="B52" s="57" t="s">
        <v>446</v>
      </c>
      <c r="C52" s="57" t="s">
        <v>429</v>
      </c>
      <c r="D52" s="57"/>
      <c r="E52" s="34">
        <v>0</v>
      </c>
      <c r="F52" s="34"/>
      <c r="G52" s="34"/>
      <c r="H52" s="34"/>
      <c r="I52" s="34"/>
      <c r="J52" s="61">
        <f t="shared" si="3"/>
        <v>0</v>
      </c>
      <c r="K52" s="62">
        <f t="shared" si="5"/>
        <v>0</v>
      </c>
      <c r="L52" s="61">
        <f t="shared" si="5"/>
        <v>0</v>
      </c>
      <c r="M52" s="62">
        <f t="shared" si="2"/>
        <v>0</v>
      </c>
      <c r="V52" s="77">
        <f>SUM(V48:V51)</f>
        <v>2539541.2824798869</v>
      </c>
    </row>
    <row r="53" spans="1:22">
      <c r="A53" s="50">
        <v>44</v>
      </c>
      <c r="B53" s="57" t="s">
        <v>447</v>
      </c>
      <c r="C53" s="57" t="s">
        <v>431</v>
      </c>
      <c r="D53" s="57"/>
      <c r="E53" s="34">
        <v>0</v>
      </c>
      <c r="F53" s="34"/>
      <c r="G53" s="34"/>
      <c r="H53" s="34"/>
      <c r="I53" s="34"/>
      <c r="J53" s="61">
        <f t="shared" si="3"/>
        <v>0</v>
      </c>
      <c r="K53" s="62">
        <f t="shared" si="5"/>
        <v>0</v>
      </c>
      <c r="L53" s="61">
        <f t="shared" si="5"/>
        <v>0</v>
      </c>
      <c r="M53" s="62">
        <f t="shared" si="2"/>
        <v>0</v>
      </c>
      <c r="T53" s="74"/>
      <c r="U53" s="60"/>
    </row>
    <row r="54" spans="1:22">
      <c r="A54" s="50">
        <v>45</v>
      </c>
      <c r="B54" s="57" t="s">
        <v>448</v>
      </c>
      <c r="C54" s="57" t="s">
        <v>449</v>
      </c>
      <c r="D54" s="57"/>
      <c r="E54" s="34">
        <v>0</v>
      </c>
      <c r="F54" s="34"/>
      <c r="G54" s="34"/>
      <c r="H54" s="34"/>
      <c r="I54" s="34"/>
      <c r="J54" s="61">
        <f t="shared" si="3"/>
        <v>0</v>
      </c>
      <c r="K54" s="62">
        <f t="shared" si="5"/>
        <v>0</v>
      </c>
      <c r="L54" s="61">
        <f t="shared" si="5"/>
        <v>0</v>
      </c>
      <c r="M54" s="62">
        <f t="shared" si="2"/>
        <v>0</v>
      </c>
      <c r="T54" s="74"/>
      <c r="U54" s="60"/>
    </row>
    <row r="55" spans="1:22">
      <c r="A55" s="50">
        <v>46</v>
      </c>
      <c r="B55" s="57" t="s">
        <v>450</v>
      </c>
      <c r="C55" s="57" t="s">
        <v>451</v>
      </c>
      <c r="D55" s="57"/>
      <c r="E55" s="34">
        <v>1416962</v>
      </c>
      <c r="F55" s="34"/>
      <c r="G55" s="34"/>
      <c r="H55" s="34"/>
      <c r="I55" s="34"/>
      <c r="J55" s="61">
        <f t="shared" si="3"/>
        <v>1416962</v>
      </c>
      <c r="K55" s="62">
        <f t="shared" si="5"/>
        <v>103491.82117068772</v>
      </c>
      <c r="L55" s="61">
        <f t="shared" si="5"/>
        <v>138462.25905761338</v>
      </c>
      <c r="M55" s="62">
        <f t="shared" si="2"/>
        <v>34970.437886925662</v>
      </c>
      <c r="T55" s="74"/>
      <c r="U55" s="60"/>
    </row>
    <row r="56" spans="1:22">
      <c r="A56" s="50">
        <v>47</v>
      </c>
      <c r="B56" s="58"/>
      <c r="C56" s="58" t="s">
        <v>452</v>
      </c>
      <c r="D56" s="58"/>
      <c r="E56" s="66">
        <f t="shared" ref="E56:M56" si="8">SUM(E36:E55)</f>
        <v>1956470</v>
      </c>
      <c r="F56" s="66">
        <f t="shared" si="8"/>
        <v>3674.3783089999997</v>
      </c>
      <c r="G56" s="66">
        <f t="shared" si="8"/>
        <v>0</v>
      </c>
      <c r="H56" s="66">
        <f t="shared" si="8"/>
        <v>0</v>
      </c>
      <c r="I56" s="66">
        <f t="shared" si="8"/>
        <v>0</v>
      </c>
      <c r="J56" s="67">
        <f t="shared" si="8"/>
        <v>1952795.6216909999</v>
      </c>
      <c r="K56" s="68">
        <f t="shared" si="8"/>
        <v>142627.94292503747</v>
      </c>
      <c r="L56" s="67">
        <f t="shared" si="8"/>
        <v>190822.6849112061</v>
      </c>
      <c r="M56" s="68">
        <f t="shared" si="8"/>
        <v>48194.74198616865</v>
      </c>
      <c r="T56" s="74"/>
      <c r="U56" s="60"/>
    </row>
    <row r="57" spans="1:22">
      <c r="A57" s="50">
        <v>48</v>
      </c>
      <c r="B57" s="57"/>
      <c r="C57" s="57"/>
      <c r="D57" s="57"/>
      <c r="E57" s="34"/>
      <c r="F57" s="34"/>
      <c r="G57" s="34"/>
      <c r="H57" s="34"/>
      <c r="I57" s="34"/>
      <c r="J57" s="72"/>
      <c r="K57" s="73"/>
      <c r="L57" s="72"/>
      <c r="M57" s="73"/>
      <c r="T57" s="74"/>
      <c r="U57" s="60"/>
    </row>
    <row r="58" spans="1:22">
      <c r="A58" s="50">
        <v>49</v>
      </c>
      <c r="B58" s="57"/>
      <c r="C58" s="58" t="s">
        <v>258</v>
      </c>
      <c r="D58" s="57"/>
      <c r="E58" s="78"/>
      <c r="F58" s="78"/>
      <c r="G58" s="78"/>
      <c r="H58" s="78"/>
      <c r="I58" s="78"/>
      <c r="J58" s="79"/>
      <c r="K58" s="80"/>
      <c r="L58" s="79"/>
      <c r="M58" s="80"/>
      <c r="T58" s="74"/>
      <c r="U58" s="60"/>
    </row>
    <row r="59" spans="1:22">
      <c r="A59" s="50">
        <v>50</v>
      </c>
      <c r="B59" s="57"/>
      <c r="C59" s="81" t="s">
        <v>453</v>
      </c>
      <c r="D59" s="57"/>
      <c r="E59" s="34"/>
      <c r="F59" s="34"/>
      <c r="G59" s="34"/>
      <c r="H59" s="34"/>
      <c r="I59" s="34"/>
      <c r="J59" s="72"/>
      <c r="K59" s="73"/>
      <c r="L59" s="72"/>
      <c r="M59" s="73"/>
      <c r="T59" s="74"/>
      <c r="U59" s="60"/>
    </row>
    <row r="60" spans="1:22">
      <c r="A60" s="50">
        <v>51</v>
      </c>
      <c r="B60" s="57" t="s">
        <v>454</v>
      </c>
      <c r="C60" s="57" t="s">
        <v>48</v>
      </c>
      <c r="D60" s="57"/>
      <c r="E60" s="34">
        <v>1323242</v>
      </c>
      <c r="F60" s="34">
        <f>U13</f>
        <v>1073231.3803829998</v>
      </c>
      <c r="G60" s="34"/>
      <c r="H60" s="34"/>
      <c r="I60" s="34"/>
      <c r="J60" s="61">
        <f t="shared" si="3"/>
        <v>250010.61961700022</v>
      </c>
      <c r="K60" s="62">
        <f t="shared" si="5"/>
        <v>18260.231633717362</v>
      </c>
      <c r="L60" s="61">
        <f t="shared" si="5"/>
        <v>24430.461212483839</v>
      </c>
      <c r="M60" s="62">
        <f t="shared" si="2"/>
        <v>6170.2295787664771</v>
      </c>
      <c r="T60" s="74"/>
      <c r="U60" s="60"/>
    </row>
    <row r="61" spans="1:22">
      <c r="A61" s="50">
        <v>52</v>
      </c>
      <c r="B61" s="57" t="s">
        <v>455</v>
      </c>
      <c r="C61" s="57" t="s">
        <v>456</v>
      </c>
      <c r="D61" s="57"/>
      <c r="E61" s="34">
        <v>0</v>
      </c>
      <c r="F61" s="34"/>
      <c r="G61" s="34"/>
      <c r="H61" s="34"/>
      <c r="I61" s="34"/>
      <c r="J61" s="61">
        <f t="shared" si="3"/>
        <v>0</v>
      </c>
      <c r="K61" s="62">
        <f t="shared" si="5"/>
        <v>0</v>
      </c>
      <c r="L61" s="61">
        <f t="shared" si="5"/>
        <v>0</v>
      </c>
      <c r="M61" s="62">
        <f t="shared" si="2"/>
        <v>0</v>
      </c>
      <c r="T61" s="74"/>
      <c r="U61" s="60"/>
    </row>
    <row r="62" spans="1:22">
      <c r="A62" s="50">
        <v>53</v>
      </c>
      <c r="B62" s="57" t="s">
        <v>457</v>
      </c>
      <c r="C62" s="57" t="s">
        <v>458</v>
      </c>
      <c r="D62" s="57"/>
      <c r="E62" s="34">
        <v>0</v>
      </c>
      <c r="F62" s="34"/>
      <c r="G62" s="34"/>
      <c r="H62" s="34"/>
      <c r="I62" s="34"/>
      <c r="J62" s="61">
        <f t="shared" si="3"/>
        <v>0</v>
      </c>
      <c r="K62" s="62">
        <f t="shared" si="5"/>
        <v>0</v>
      </c>
      <c r="L62" s="61">
        <f t="shared" si="5"/>
        <v>0</v>
      </c>
      <c r="M62" s="62">
        <f t="shared" si="2"/>
        <v>0</v>
      </c>
      <c r="T62" s="74"/>
      <c r="U62" s="60"/>
    </row>
    <row r="63" spans="1:22">
      <c r="A63" s="50">
        <v>54</v>
      </c>
      <c r="B63" s="57" t="s">
        <v>459</v>
      </c>
      <c r="C63" s="57" t="s">
        <v>460</v>
      </c>
      <c r="D63" s="57"/>
      <c r="E63" s="34">
        <v>3248789</v>
      </c>
      <c r="F63" s="34">
        <f>U14</f>
        <v>1393853.7117639005</v>
      </c>
      <c r="G63" s="34"/>
      <c r="H63" s="34"/>
      <c r="I63" s="34"/>
      <c r="J63" s="61">
        <f t="shared" si="3"/>
        <v>1854935.2882360995</v>
      </c>
      <c r="K63" s="62">
        <f t="shared" si="5"/>
        <v>135480.43711357715</v>
      </c>
      <c r="L63" s="61">
        <f t="shared" si="5"/>
        <v>181259.9987966195</v>
      </c>
      <c r="M63" s="62">
        <f t="shared" si="2"/>
        <v>45779.561683042353</v>
      </c>
      <c r="T63" s="74"/>
      <c r="U63" s="60"/>
    </row>
    <row r="64" spans="1:22">
      <c r="A64" s="50">
        <v>55</v>
      </c>
      <c r="B64" s="57" t="s">
        <v>461</v>
      </c>
      <c r="C64" s="57" t="s">
        <v>462</v>
      </c>
      <c r="D64" s="57"/>
      <c r="E64" s="34">
        <v>72579</v>
      </c>
      <c r="F64" s="34">
        <f t="shared" ref="F64:F69" si="9">U15</f>
        <v>56105.410000000011</v>
      </c>
      <c r="G64" s="34"/>
      <c r="H64" s="34"/>
      <c r="I64" s="34"/>
      <c r="J64" s="61">
        <f t="shared" si="3"/>
        <v>16473.589999999989</v>
      </c>
      <c r="K64" s="62">
        <f t="shared" si="5"/>
        <v>1203.195167068156</v>
      </c>
      <c r="L64" s="61">
        <f t="shared" si="5"/>
        <v>1609.7612259107216</v>
      </c>
      <c r="M64" s="62">
        <f t="shared" si="2"/>
        <v>406.56605884256555</v>
      </c>
      <c r="T64" s="74"/>
      <c r="U64" s="60"/>
    </row>
    <row r="65" spans="1:21">
      <c r="A65" s="50">
        <v>56</v>
      </c>
      <c r="B65" s="57" t="s">
        <v>463</v>
      </c>
      <c r="C65" s="57" t="s">
        <v>464</v>
      </c>
      <c r="D65" s="57"/>
      <c r="E65" s="34">
        <v>3419</v>
      </c>
      <c r="F65" s="34">
        <f t="shared" si="9"/>
        <v>2161.1099999999997</v>
      </c>
      <c r="G65" s="34"/>
      <c r="H65" s="34"/>
      <c r="I65" s="34"/>
      <c r="J65" s="61">
        <f t="shared" si="3"/>
        <v>1257.8900000000003</v>
      </c>
      <c r="K65" s="62">
        <f t="shared" si="5"/>
        <v>91.873548431359779</v>
      </c>
      <c r="L65" s="61">
        <f t="shared" si="5"/>
        <v>122.91811004528093</v>
      </c>
      <c r="M65" s="62">
        <f t="shared" si="2"/>
        <v>31.044561613921147</v>
      </c>
      <c r="T65" s="74"/>
      <c r="U65" s="60"/>
    </row>
    <row r="66" spans="1:21">
      <c r="A66" s="50">
        <v>57</v>
      </c>
      <c r="B66" s="57" t="s">
        <v>465</v>
      </c>
      <c r="C66" s="57" t="s">
        <v>466</v>
      </c>
      <c r="D66" s="57"/>
      <c r="E66" s="34">
        <v>54743</v>
      </c>
      <c r="F66" s="34">
        <f t="shared" si="9"/>
        <v>38435.839999999997</v>
      </c>
      <c r="G66" s="34"/>
      <c r="H66" s="34"/>
      <c r="I66" s="34"/>
      <c r="J66" s="61">
        <f t="shared" si="3"/>
        <v>16307.160000000003</v>
      </c>
      <c r="K66" s="62">
        <f t="shared" si="5"/>
        <v>1191.0394820198371</v>
      </c>
      <c r="L66" s="61">
        <f t="shared" si="5"/>
        <v>1593.4980701062916</v>
      </c>
      <c r="M66" s="62">
        <f t="shared" si="2"/>
        <v>402.45858808645448</v>
      </c>
      <c r="T66" s="74"/>
      <c r="U66" s="60"/>
    </row>
    <row r="67" spans="1:21">
      <c r="A67" s="50">
        <v>58</v>
      </c>
      <c r="B67" s="57" t="s">
        <v>467</v>
      </c>
      <c r="C67" s="57" t="s">
        <v>468</v>
      </c>
      <c r="D67" s="57"/>
      <c r="E67" s="34">
        <v>371842</v>
      </c>
      <c r="F67" s="34">
        <f t="shared" si="9"/>
        <v>38837.660000000003</v>
      </c>
      <c r="G67" s="34"/>
      <c r="H67" s="34"/>
      <c r="I67" s="34"/>
      <c r="J67" s="61">
        <f t="shared" si="3"/>
        <v>333004.33999999997</v>
      </c>
      <c r="K67" s="62">
        <f t="shared" si="5"/>
        <v>24321.912376156095</v>
      </c>
      <c r="L67" s="61">
        <f t="shared" si="5"/>
        <v>32540.416180807646</v>
      </c>
      <c r="M67" s="62">
        <f t="shared" si="2"/>
        <v>8218.503804651551</v>
      </c>
      <c r="T67" s="74"/>
      <c r="U67" s="60"/>
    </row>
    <row r="68" spans="1:21">
      <c r="A68" s="50">
        <v>59</v>
      </c>
      <c r="B68" s="57" t="s">
        <v>469</v>
      </c>
      <c r="C68" s="57" t="s">
        <v>470</v>
      </c>
      <c r="D68" s="57"/>
      <c r="E68" s="34">
        <v>974251</v>
      </c>
      <c r="F68" s="34">
        <f t="shared" si="9"/>
        <v>810921.39318000013</v>
      </c>
      <c r="G68" s="34"/>
      <c r="H68" s="34"/>
      <c r="I68" s="34"/>
      <c r="J68" s="61">
        <f t="shared" si="3"/>
        <v>163329.60681999987</v>
      </c>
      <c r="K68" s="62">
        <f t="shared" si="5"/>
        <v>11929.239076908319</v>
      </c>
      <c r="L68" s="61">
        <f t="shared" si="5"/>
        <v>15960.19253253719</v>
      </c>
      <c r="M68" s="62">
        <f t="shared" si="2"/>
        <v>4030.9534556288709</v>
      </c>
      <c r="T68" s="74"/>
      <c r="U68" s="60"/>
    </row>
    <row r="69" spans="1:21">
      <c r="A69" s="50">
        <v>60</v>
      </c>
      <c r="B69" s="57" t="s">
        <v>471</v>
      </c>
      <c r="C69" s="57" t="s">
        <v>472</v>
      </c>
      <c r="D69" s="57"/>
      <c r="E69" s="34">
        <v>1405831</v>
      </c>
      <c r="F69" s="34">
        <f t="shared" si="9"/>
        <v>974163.73637229844</v>
      </c>
      <c r="G69" s="34"/>
      <c r="H69" s="34"/>
      <c r="I69" s="34">
        <f>-209-31</f>
        <v>-240</v>
      </c>
      <c r="J69" s="61">
        <f t="shared" si="3"/>
        <v>431427.26362770156</v>
      </c>
      <c r="K69" s="62">
        <f t="shared" si="5"/>
        <v>31510.508549641585</v>
      </c>
      <c r="L69" s="61">
        <f t="shared" si="5"/>
        <v>42158.077309720429</v>
      </c>
      <c r="M69" s="62">
        <f t="shared" si="2"/>
        <v>10647.568760078844</v>
      </c>
      <c r="T69" s="74"/>
      <c r="U69" s="60"/>
    </row>
    <row r="70" spans="1:21">
      <c r="A70" s="50">
        <v>61</v>
      </c>
      <c r="B70" s="57" t="s">
        <v>473</v>
      </c>
      <c r="C70" s="57" t="s">
        <v>73</v>
      </c>
      <c r="D70" s="57"/>
      <c r="E70" s="34">
        <v>24680</v>
      </c>
      <c r="F70" s="34"/>
      <c r="G70" s="34"/>
      <c r="H70" s="34"/>
      <c r="I70" s="34">
        <v>-13781</v>
      </c>
      <c r="J70" s="61">
        <f>E70-SUM(F70:H70)+I70</f>
        <v>10899</v>
      </c>
      <c r="K70" s="62">
        <f t="shared" si="5"/>
        <v>796.03924377599787</v>
      </c>
      <c r="L70" s="61">
        <f t="shared" si="5"/>
        <v>1065.0251463828447</v>
      </c>
      <c r="M70" s="62">
        <f t="shared" si="2"/>
        <v>268.98590260684682</v>
      </c>
      <c r="T70" s="74"/>
      <c r="U70" s="60"/>
    </row>
    <row r="71" spans="1:21">
      <c r="A71" s="50">
        <v>62</v>
      </c>
      <c r="B71" s="58"/>
      <c r="C71" s="58" t="s">
        <v>474</v>
      </c>
      <c r="D71" s="58"/>
      <c r="E71" s="66">
        <f t="shared" ref="E71:M71" si="10">SUM(E60:E70)</f>
        <v>7479376</v>
      </c>
      <c r="F71" s="66">
        <f t="shared" si="10"/>
        <v>4387710.2416991992</v>
      </c>
      <c r="G71" s="66">
        <f t="shared" si="10"/>
        <v>0</v>
      </c>
      <c r="H71" s="66">
        <f t="shared" si="10"/>
        <v>0</v>
      </c>
      <c r="I71" s="66">
        <f t="shared" si="10"/>
        <v>-14021</v>
      </c>
      <c r="J71" s="67">
        <f t="shared" si="10"/>
        <v>3077644.7583008008</v>
      </c>
      <c r="K71" s="68">
        <f t="shared" si="10"/>
        <v>224784.47619129589</v>
      </c>
      <c r="L71" s="67">
        <f t="shared" si="10"/>
        <v>300740.34858461376</v>
      </c>
      <c r="M71" s="68">
        <f t="shared" si="10"/>
        <v>75955.872393317884</v>
      </c>
      <c r="T71" s="74"/>
      <c r="U71" s="60"/>
    </row>
    <row r="72" spans="1:21">
      <c r="A72" s="50">
        <v>63</v>
      </c>
      <c r="B72" s="57"/>
      <c r="C72" s="81" t="s">
        <v>475</v>
      </c>
      <c r="D72" s="57"/>
      <c r="E72" s="34"/>
      <c r="F72" s="34"/>
      <c r="G72" s="34"/>
      <c r="H72" s="34"/>
      <c r="I72" s="34"/>
      <c r="J72" s="72"/>
      <c r="K72" s="73"/>
      <c r="L72" s="72"/>
      <c r="M72" s="73"/>
      <c r="T72" s="74"/>
      <c r="U72" s="60"/>
    </row>
    <row r="73" spans="1:21">
      <c r="A73" s="50">
        <v>64</v>
      </c>
      <c r="B73" s="57" t="s">
        <v>476</v>
      </c>
      <c r="C73" s="57" t="s">
        <v>48</v>
      </c>
      <c r="D73" s="57"/>
      <c r="E73" s="34">
        <v>18121</v>
      </c>
      <c r="F73" s="82">
        <f>U21</f>
        <v>11238.1376021</v>
      </c>
      <c r="G73" s="83"/>
      <c r="H73" s="83"/>
      <c r="I73" s="83"/>
      <c r="J73" s="61">
        <f t="shared" si="3"/>
        <v>6882.8623979000004</v>
      </c>
      <c r="K73" s="62">
        <f t="shared" si="5"/>
        <v>502.70929243403685</v>
      </c>
      <c r="L73" s="61">
        <f t="shared" si="5"/>
        <v>672.57744131171899</v>
      </c>
      <c r="M73" s="62">
        <f t="shared" si="2"/>
        <v>169.86814887768213</v>
      </c>
      <c r="T73" s="74"/>
      <c r="U73" s="60"/>
    </row>
    <row r="74" spans="1:21">
      <c r="A74" s="50">
        <v>65</v>
      </c>
      <c r="B74" s="57" t="s">
        <v>477</v>
      </c>
      <c r="C74" s="57" t="s">
        <v>478</v>
      </c>
      <c r="D74" s="57"/>
      <c r="E74" s="34">
        <v>1005986</v>
      </c>
      <c r="F74" s="82">
        <f>U22</f>
        <v>616282.17000000027</v>
      </c>
      <c r="G74" s="83"/>
      <c r="H74" s="83"/>
      <c r="I74" s="83"/>
      <c r="J74" s="61">
        <f t="shared" si="3"/>
        <v>389703.82999999973</v>
      </c>
      <c r="K74" s="62">
        <f t="shared" si="5"/>
        <v>28463.119747665824</v>
      </c>
      <c r="L74" s="61">
        <f t="shared" si="5"/>
        <v>38080.959591862091</v>
      </c>
      <c r="M74" s="62">
        <f t="shared" si="2"/>
        <v>9617.8398441962672</v>
      </c>
      <c r="T74" s="74"/>
      <c r="U74" s="60"/>
    </row>
    <row r="75" spans="1:21">
      <c r="A75" s="50">
        <v>66</v>
      </c>
      <c r="B75" s="57" t="s">
        <v>479</v>
      </c>
      <c r="C75" s="57" t="s">
        <v>480</v>
      </c>
      <c r="D75" s="57"/>
      <c r="E75" s="34">
        <v>0</v>
      </c>
      <c r="F75" s="83"/>
      <c r="G75" s="83"/>
      <c r="H75" s="83"/>
      <c r="I75" s="83"/>
      <c r="J75" s="61">
        <f t="shared" si="3"/>
        <v>0</v>
      </c>
      <c r="K75" s="62">
        <f t="shared" si="5"/>
        <v>0</v>
      </c>
      <c r="L75" s="61">
        <f t="shared" si="5"/>
        <v>0</v>
      </c>
      <c r="M75" s="62">
        <f t="shared" si="2"/>
        <v>0</v>
      </c>
      <c r="T75" s="74"/>
      <c r="U75" s="60"/>
    </row>
    <row r="76" spans="1:21">
      <c r="A76" s="50">
        <v>67</v>
      </c>
      <c r="B76" s="57" t="s">
        <v>481</v>
      </c>
      <c r="C76" s="57" t="s">
        <v>462</v>
      </c>
      <c r="D76" s="57"/>
      <c r="E76" s="34">
        <v>208023</v>
      </c>
      <c r="F76" s="82">
        <f>U23</f>
        <v>115137.06722720001</v>
      </c>
      <c r="G76" s="83"/>
      <c r="H76" s="83"/>
      <c r="I76" s="83"/>
      <c r="J76" s="61">
        <f t="shared" si="3"/>
        <v>92885.932772799992</v>
      </c>
      <c r="K76" s="62">
        <f t="shared" si="5"/>
        <v>6784.1864099355798</v>
      </c>
      <c r="L76" s="61">
        <f t="shared" si="5"/>
        <v>9076.5991511384873</v>
      </c>
      <c r="M76" s="62">
        <f t="shared" si="2"/>
        <v>2292.4127412029075</v>
      </c>
      <c r="T76" s="74"/>
      <c r="U76" s="60"/>
    </row>
    <row r="77" spans="1:21">
      <c r="A77" s="50">
        <v>68</v>
      </c>
      <c r="B77" s="57" t="s">
        <v>482</v>
      </c>
      <c r="C77" s="57" t="s">
        <v>464</v>
      </c>
      <c r="D77" s="57"/>
      <c r="E77" s="34">
        <v>18842</v>
      </c>
      <c r="F77" s="82">
        <f t="shared" ref="F77:F81" si="11">U24</f>
        <v>11801.5354874</v>
      </c>
      <c r="G77" s="83"/>
      <c r="H77" s="83"/>
      <c r="I77" s="83"/>
      <c r="J77" s="61">
        <f t="shared" si="3"/>
        <v>7040.4645125999996</v>
      </c>
      <c r="K77" s="62">
        <f t="shared" si="5"/>
        <v>514.22020794952323</v>
      </c>
      <c r="L77" s="61">
        <f t="shared" si="5"/>
        <v>687.97795652216143</v>
      </c>
      <c r="M77" s="62">
        <f t="shared" ref="M77:M81" si="12">L77-K77</f>
        <v>173.75774857263821</v>
      </c>
      <c r="T77" s="74"/>
      <c r="U77" s="60"/>
    </row>
    <row r="78" spans="1:21">
      <c r="A78" s="50">
        <v>69</v>
      </c>
      <c r="B78" s="57" t="s">
        <v>483</v>
      </c>
      <c r="C78" s="57" t="s">
        <v>466</v>
      </c>
      <c r="D78" s="57"/>
      <c r="E78" s="34">
        <v>33295</v>
      </c>
      <c r="F78" s="82">
        <f t="shared" si="11"/>
        <v>20460.827227400005</v>
      </c>
      <c r="G78" s="83"/>
      <c r="H78" s="83"/>
      <c r="I78" s="83"/>
      <c r="J78" s="61">
        <f t="shared" si="3"/>
        <v>12834.172772599995</v>
      </c>
      <c r="K78" s="62">
        <f t="shared" si="5"/>
        <v>937.38005215074804</v>
      </c>
      <c r="L78" s="61">
        <f t="shared" si="5"/>
        <v>1254.1257671200137</v>
      </c>
      <c r="M78" s="62">
        <f t="shared" si="12"/>
        <v>316.74571496926569</v>
      </c>
      <c r="T78" s="74"/>
      <c r="U78" s="60"/>
    </row>
    <row r="79" spans="1:21">
      <c r="A79" s="50">
        <v>70</v>
      </c>
      <c r="B79" s="57" t="s">
        <v>484</v>
      </c>
      <c r="C79" s="57" t="s">
        <v>485</v>
      </c>
      <c r="D79" s="57"/>
      <c r="E79" s="34">
        <v>1766369</v>
      </c>
      <c r="F79" s="82">
        <f t="shared" si="11"/>
        <v>614941.11999999953</v>
      </c>
      <c r="G79" s="83"/>
      <c r="H79" s="83"/>
      <c r="I79" s="83"/>
      <c r="J79" s="61">
        <f t="shared" si="3"/>
        <v>1151427.8800000004</v>
      </c>
      <c r="K79" s="62">
        <f t="shared" si="5"/>
        <v>84097.786848132921</v>
      </c>
      <c r="L79" s="61">
        <f t="shared" si="5"/>
        <v>112514.87718563987</v>
      </c>
      <c r="M79" s="62">
        <f t="shared" si="12"/>
        <v>28417.090337506947</v>
      </c>
      <c r="T79" s="74"/>
      <c r="U79" s="60"/>
    </row>
    <row r="80" spans="1:21">
      <c r="A80" s="50">
        <v>71</v>
      </c>
      <c r="B80" s="57" t="s">
        <v>486</v>
      </c>
      <c r="C80" s="57" t="s">
        <v>487</v>
      </c>
      <c r="D80" s="57"/>
      <c r="E80" s="34">
        <v>1574633</v>
      </c>
      <c r="F80" s="82">
        <f t="shared" si="11"/>
        <v>779855.35970799997</v>
      </c>
      <c r="G80" s="83"/>
      <c r="H80" s="83"/>
      <c r="I80" s="83"/>
      <c r="J80" s="61">
        <f t="shared" si="3"/>
        <v>794777.64029200003</v>
      </c>
      <c r="K80" s="62">
        <f t="shared" si="5"/>
        <v>58048.829410782251</v>
      </c>
      <c r="L80" s="61">
        <f t="shared" si="5"/>
        <v>77663.838213946161</v>
      </c>
      <c r="M80" s="62">
        <f t="shared" si="12"/>
        <v>19615.00880316391</v>
      </c>
      <c r="T80" s="74"/>
      <c r="U80" s="60"/>
    </row>
    <row r="81" spans="1:21">
      <c r="A81" s="50">
        <v>72</v>
      </c>
      <c r="B81" s="57" t="s">
        <v>488</v>
      </c>
      <c r="C81" s="57" t="s">
        <v>451</v>
      </c>
      <c r="D81" s="57"/>
      <c r="E81" s="34">
        <v>176833</v>
      </c>
      <c r="F81" s="82">
        <f t="shared" si="11"/>
        <v>126220.29798530001</v>
      </c>
      <c r="G81" s="83"/>
      <c r="H81" s="83"/>
      <c r="I81" s="83"/>
      <c r="J81" s="61">
        <f t="shared" si="3"/>
        <v>50612.702014699986</v>
      </c>
      <c r="K81" s="62">
        <f t="shared" si="5"/>
        <v>3696.6416219140933</v>
      </c>
      <c r="L81" s="61">
        <f t="shared" si="5"/>
        <v>4945.7565255562113</v>
      </c>
      <c r="M81" s="62">
        <f t="shared" si="12"/>
        <v>1249.114903642118</v>
      </c>
      <c r="T81" s="74"/>
      <c r="U81" s="60"/>
    </row>
    <row r="82" spans="1:21">
      <c r="A82" s="50">
        <v>73</v>
      </c>
      <c r="B82" s="58"/>
      <c r="C82" s="58" t="s">
        <v>489</v>
      </c>
      <c r="D82" s="58"/>
      <c r="E82" s="66">
        <f t="shared" ref="E82:L82" si="13">SUM(E73:E77)+ SUM(E78:E81)</f>
        <v>4802102</v>
      </c>
      <c r="F82" s="66">
        <f t="shared" si="13"/>
        <v>2295936.5152373998</v>
      </c>
      <c r="G82" s="66">
        <f t="shared" si="13"/>
        <v>0</v>
      </c>
      <c r="H82" s="66">
        <f t="shared" si="13"/>
        <v>0</v>
      </c>
      <c r="I82" s="66">
        <f t="shared" si="13"/>
        <v>0</v>
      </c>
      <c r="J82" s="67">
        <f t="shared" si="13"/>
        <v>2506165.4847626002</v>
      </c>
      <c r="K82" s="68">
        <f t="shared" si="13"/>
        <v>183044.87359096497</v>
      </c>
      <c r="L82" s="67">
        <f t="shared" si="13"/>
        <v>244896.71183309672</v>
      </c>
      <c r="M82" s="68">
        <f t="shared" ref="M82" si="14">SUM(M73:M77)+ SUM(M78:M81)</f>
        <v>61851.838242131744</v>
      </c>
      <c r="T82" s="74"/>
      <c r="U82" s="60"/>
    </row>
    <row r="83" spans="1:21">
      <c r="A83" s="50">
        <v>74</v>
      </c>
      <c r="B83" s="57"/>
      <c r="C83" s="57"/>
      <c r="D83" s="57"/>
      <c r="E83" s="69"/>
      <c r="F83" s="69"/>
      <c r="G83" s="69"/>
      <c r="H83" s="69"/>
      <c r="I83" s="69"/>
      <c r="J83" s="70"/>
      <c r="K83" s="71"/>
      <c r="L83" s="70"/>
      <c r="M83" s="71"/>
      <c r="T83" s="74"/>
      <c r="U83" s="60"/>
    </row>
    <row r="84" spans="1:21">
      <c r="A84" s="50">
        <v>75</v>
      </c>
      <c r="B84" s="58"/>
      <c r="C84" s="58" t="s">
        <v>490</v>
      </c>
      <c r="D84" s="58"/>
      <c r="E84" s="84">
        <f t="shared" ref="E84:M84" si="15">E71+E82</f>
        <v>12281478</v>
      </c>
      <c r="F84" s="84">
        <f t="shared" si="15"/>
        <v>6683646.7569365986</v>
      </c>
      <c r="G84" s="84">
        <f t="shared" si="15"/>
        <v>0</v>
      </c>
      <c r="H84" s="84">
        <f t="shared" si="15"/>
        <v>0</v>
      </c>
      <c r="I84" s="84">
        <f t="shared" si="15"/>
        <v>-14021</v>
      </c>
      <c r="J84" s="85">
        <f t="shared" si="15"/>
        <v>5583810.2430634014</v>
      </c>
      <c r="K84" s="86">
        <f t="shared" si="15"/>
        <v>407829.34978226083</v>
      </c>
      <c r="L84" s="85">
        <f t="shared" si="15"/>
        <v>545637.06041771045</v>
      </c>
      <c r="M84" s="86">
        <f t="shared" si="15"/>
        <v>137807.71063544962</v>
      </c>
      <c r="T84" s="74"/>
      <c r="U84" s="60"/>
    </row>
    <row r="85" spans="1:21">
      <c r="A85" s="50">
        <v>76</v>
      </c>
      <c r="B85" s="57"/>
      <c r="C85" s="57"/>
      <c r="D85" s="57"/>
      <c r="E85" s="34"/>
      <c r="F85" s="34"/>
      <c r="G85" s="34"/>
      <c r="H85" s="34"/>
      <c r="I85" s="34"/>
      <c r="J85" s="72"/>
      <c r="K85" s="73"/>
      <c r="L85" s="72"/>
      <c r="M85" s="62">
        <f t="shared" ref="M85:M121" si="16">L85-K85</f>
        <v>0</v>
      </c>
      <c r="T85" s="74"/>
      <c r="U85" s="60"/>
    </row>
    <row r="86" spans="1:21">
      <c r="A86" s="50">
        <v>77</v>
      </c>
      <c r="B86" s="57"/>
      <c r="C86" s="58" t="s">
        <v>288</v>
      </c>
      <c r="D86" s="57"/>
      <c r="E86" s="34"/>
      <c r="F86" s="34"/>
      <c r="G86" s="34"/>
      <c r="H86" s="34"/>
      <c r="I86" s="34"/>
      <c r="J86" s="72"/>
      <c r="K86" s="73"/>
      <c r="L86" s="72"/>
      <c r="M86" s="62">
        <f t="shared" si="16"/>
        <v>0</v>
      </c>
      <c r="T86" s="74"/>
      <c r="U86" s="60"/>
    </row>
    <row r="87" spans="1:21">
      <c r="A87" s="50">
        <v>78</v>
      </c>
      <c r="B87" s="57" t="s">
        <v>289</v>
      </c>
      <c r="C87" s="57" t="s">
        <v>290</v>
      </c>
      <c r="D87" s="57"/>
      <c r="E87" s="34">
        <v>76626</v>
      </c>
      <c r="F87" s="34">
        <f>U29</f>
        <v>73070.265981599994</v>
      </c>
      <c r="G87" s="34"/>
      <c r="H87" s="34"/>
      <c r="I87" s="34"/>
      <c r="J87" s="61">
        <f t="shared" ref="J87:J121" si="17">E87-SUM(F87:H87)+I87</f>
        <v>3555.7340184000059</v>
      </c>
      <c r="K87" s="62">
        <f t="shared" si="5"/>
        <v>259.70307542671168</v>
      </c>
      <c r="L87" s="61">
        <f t="shared" si="5"/>
        <v>347.45812858472584</v>
      </c>
      <c r="M87" s="62">
        <f t="shared" si="16"/>
        <v>87.755053158014164</v>
      </c>
      <c r="T87" s="74"/>
      <c r="U87" s="60"/>
    </row>
    <row r="88" spans="1:21">
      <c r="A88" s="50">
        <v>79</v>
      </c>
      <c r="B88" s="57" t="s">
        <v>291</v>
      </c>
      <c r="C88" s="57" t="s">
        <v>292</v>
      </c>
      <c r="D88" s="57"/>
      <c r="E88" s="34">
        <v>369464</v>
      </c>
      <c r="F88" s="34">
        <f t="shared" ref="F88:F89" si="18">U30</f>
        <v>351528.04652480007</v>
      </c>
      <c r="G88" s="34"/>
      <c r="H88" s="34"/>
      <c r="I88" s="34">
        <v>4</v>
      </c>
      <c r="J88" s="61">
        <f t="shared" si="17"/>
        <v>17939.953475199931</v>
      </c>
      <c r="K88" s="62">
        <f t="shared" si="5"/>
        <v>1310.2951644898374</v>
      </c>
      <c r="L88" s="61">
        <f t="shared" si="5"/>
        <v>1753.0508832027001</v>
      </c>
      <c r="M88" s="62">
        <f t="shared" si="16"/>
        <v>442.75571871286274</v>
      </c>
      <c r="U88" s="60"/>
    </row>
    <row r="89" spans="1:21">
      <c r="A89" s="50">
        <v>80</v>
      </c>
      <c r="B89" s="57" t="s">
        <v>293</v>
      </c>
      <c r="C89" s="57" t="s">
        <v>491</v>
      </c>
      <c r="D89" s="57"/>
      <c r="E89" s="34">
        <v>3046733</v>
      </c>
      <c r="F89" s="34">
        <f t="shared" si="18"/>
        <v>1756670.5022711989</v>
      </c>
      <c r="G89" s="34"/>
      <c r="H89" s="34"/>
      <c r="I89" s="34"/>
      <c r="J89" s="61">
        <f t="shared" si="17"/>
        <v>1290062.4977288011</v>
      </c>
      <c r="K89" s="62">
        <f t="shared" si="5"/>
        <v>94223.357658116322</v>
      </c>
      <c r="L89" s="61">
        <f t="shared" si="5"/>
        <v>126061.93233201529</v>
      </c>
      <c r="M89" s="62">
        <f t="shared" si="16"/>
        <v>31838.574673898969</v>
      </c>
    </row>
    <row r="90" spans="1:21">
      <c r="A90" s="50">
        <v>81</v>
      </c>
      <c r="B90" s="57" t="s">
        <v>295</v>
      </c>
      <c r="C90" s="57" t="s">
        <v>296</v>
      </c>
      <c r="D90" s="57"/>
      <c r="E90" s="34">
        <v>1019964</v>
      </c>
      <c r="F90" s="34"/>
      <c r="G90" s="34"/>
      <c r="H90" s="34">
        <v>1019964</v>
      </c>
      <c r="I90" s="34"/>
      <c r="J90" s="61">
        <f t="shared" si="17"/>
        <v>0</v>
      </c>
      <c r="K90" s="62">
        <f t="shared" si="5"/>
        <v>0</v>
      </c>
      <c r="L90" s="61">
        <f t="shared" si="5"/>
        <v>0</v>
      </c>
      <c r="M90" s="62">
        <f t="shared" si="16"/>
        <v>0</v>
      </c>
    </row>
    <row r="91" spans="1:21">
      <c r="A91" s="50">
        <v>82</v>
      </c>
      <c r="B91" s="57" t="s">
        <v>297</v>
      </c>
      <c r="C91" s="57" t="s">
        <v>298</v>
      </c>
      <c r="D91" s="57"/>
      <c r="E91" s="34">
        <v>49082</v>
      </c>
      <c r="F91" s="34">
        <f>U32</f>
        <v>41060.18389679995</v>
      </c>
      <c r="G91" s="34"/>
      <c r="H91" s="34"/>
      <c r="I91" s="34"/>
      <c r="J91" s="61">
        <f t="shared" si="17"/>
        <v>8021.8161032000498</v>
      </c>
      <c r="K91" s="62">
        <f t="shared" si="5"/>
        <v>585.89599270588951</v>
      </c>
      <c r="L91" s="61">
        <f t="shared" si="5"/>
        <v>783.87337091172526</v>
      </c>
      <c r="M91" s="62">
        <f t="shared" si="16"/>
        <v>197.97737820583575</v>
      </c>
    </row>
    <row r="92" spans="1:21">
      <c r="A92" s="50">
        <v>83</v>
      </c>
      <c r="B92" s="58"/>
      <c r="C92" s="58" t="s">
        <v>299</v>
      </c>
      <c r="D92" s="58"/>
      <c r="E92" s="66">
        <f t="shared" ref="E92:L92" si="19">SUM(E87:E91)</f>
        <v>4561869</v>
      </c>
      <c r="F92" s="66">
        <f t="shared" si="19"/>
        <v>2222328.9986743988</v>
      </c>
      <c r="G92" s="66">
        <f t="shared" si="19"/>
        <v>0</v>
      </c>
      <c r="H92" s="66">
        <f t="shared" si="19"/>
        <v>1019964</v>
      </c>
      <c r="I92" s="66">
        <f t="shared" si="19"/>
        <v>4</v>
      </c>
      <c r="J92" s="67">
        <f t="shared" si="19"/>
        <v>1319580.001325601</v>
      </c>
      <c r="K92" s="68">
        <f t="shared" si="19"/>
        <v>96379.251890738757</v>
      </c>
      <c r="L92" s="67">
        <f t="shared" si="19"/>
        <v>128946.31471471443</v>
      </c>
      <c r="M92" s="68">
        <f t="shared" ref="M92" si="20">SUM(M87:M91)</f>
        <v>32567.062823975681</v>
      </c>
    </row>
    <row r="93" spans="1:21">
      <c r="A93" s="50">
        <v>84</v>
      </c>
      <c r="B93" s="57"/>
      <c r="C93" s="57"/>
      <c r="D93" s="57"/>
      <c r="E93" s="34"/>
      <c r="F93" s="34"/>
      <c r="G93" s="34"/>
      <c r="H93" s="34"/>
      <c r="I93" s="34"/>
      <c r="J93" s="72"/>
      <c r="K93" s="73"/>
      <c r="L93" s="72"/>
      <c r="M93" s="73"/>
    </row>
    <row r="94" spans="1:21">
      <c r="A94" s="50">
        <v>85</v>
      </c>
      <c r="B94" s="57"/>
      <c r="C94" s="58" t="s">
        <v>492</v>
      </c>
      <c r="D94" s="57"/>
      <c r="E94" s="34"/>
      <c r="F94" s="34"/>
      <c r="G94" s="34"/>
      <c r="H94" s="34"/>
      <c r="I94" s="34"/>
      <c r="J94" s="72"/>
      <c r="K94" s="73"/>
      <c r="L94" s="72"/>
      <c r="M94" s="73"/>
    </row>
    <row r="95" spans="1:21">
      <c r="A95" s="50">
        <v>86</v>
      </c>
      <c r="B95" s="57" t="s">
        <v>301</v>
      </c>
      <c r="C95" s="57" t="s">
        <v>290</v>
      </c>
      <c r="D95" s="57"/>
      <c r="E95" s="34">
        <v>0</v>
      </c>
      <c r="F95" s="34"/>
      <c r="G95" s="34"/>
      <c r="H95" s="34"/>
      <c r="I95" s="34"/>
      <c r="J95" s="61">
        <f t="shared" si="17"/>
        <v>0</v>
      </c>
      <c r="K95" s="62">
        <f t="shared" ref="K95:L121" si="21">$J95*K$9</f>
        <v>0</v>
      </c>
      <c r="L95" s="61">
        <f t="shared" si="21"/>
        <v>0</v>
      </c>
      <c r="M95" s="62">
        <f t="shared" si="16"/>
        <v>0</v>
      </c>
    </row>
    <row r="96" spans="1:21">
      <c r="A96" s="50">
        <v>87</v>
      </c>
      <c r="B96" s="57" t="s">
        <v>302</v>
      </c>
      <c r="C96" s="57" t="s">
        <v>303</v>
      </c>
      <c r="D96" s="57"/>
      <c r="E96" s="34">
        <v>8789326</v>
      </c>
      <c r="F96" s="34">
        <f>U33</f>
        <v>119842.55864960002</v>
      </c>
      <c r="G96" s="34"/>
      <c r="H96" s="34"/>
      <c r="I96" s="34">
        <v>-8505007</v>
      </c>
      <c r="J96" s="61">
        <f t="shared" si="17"/>
        <v>164476.44135040045</v>
      </c>
      <c r="K96" s="62">
        <f t="shared" si="21"/>
        <v>12013.001375496839</v>
      </c>
      <c r="L96" s="61">
        <f t="shared" si="21"/>
        <v>16072.258558192458</v>
      </c>
      <c r="M96" s="62">
        <f t="shared" si="16"/>
        <v>4059.2571826956191</v>
      </c>
    </row>
    <row r="97" spans="1:13">
      <c r="A97" s="50">
        <v>88</v>
      </c>
      <c r="B97" s="57" t="s">
        <v>304</v>
      </c>
      <c r="C97" s="57" t="s">
        <v>305</v>
      </c>
      <c r="D97" s="57"/>
      <c r="E97" s="34">
        <v>375768</v>
      </c>
      <c r="F97" s="34">
        <f t="shared" ref="F97:F98" si="22">U34</f>
        <v>24289.336452800002</v>
      </c>
      <c r="G97" s="34"/>
      <c r="H97" s="34"/>
      <c r="I97" s="34"/>
      <c r="J97" s="61">
        <f t="shared" si="17"/>
        <v>351478.66354719998</v>
      </c>
      <c r="K97" s="62">
        <f t="shared" si="21"/>
        <v>25671.23676791554</v>
      </c>
      <c r="L97" s="61">
        <f t="shared" si="21"/>
        <v>34345.684475163158</v>
      </c>
      <c r="M97" s="62">
        <f t="shared" si="16"/>
        <v>8674.4477072476184</v>
      </c>
    </row>
    <row r="98" spans="1:13">
      <c r="A98" s="50">
        <v>89</v>
      </c>
      <c r="B98" s="57" t="s">
        <v>306</v>
      </c>
      <c r="C98" s="57" t="s">
        <v>493</v>
      </c>
      <c r="D98" s="57"/>
      <c r="E98" s="34">
        <v>118844</v>
      </c>
      <c r="F98" s="34">
        <f t="shared" si="22"/>
        <v>22383.657636800002</v>
      </c>
      <c r="G98" s="34"/>
      <c r="H98" s="34"/>
      <c r="I98" s="34"/>
      <c r="J98" s="61">
        <f t="shared" si="17"/>
        <v>96460.342363200005</v>
      </c>
      <c r="K98" s="62">
        <f t="shared" si="21"/>
        <v>7045.2535085031277</v>
      </c>
      <c r="L98" s="61">
        <f t="shared" si="21"/>
        <v>9425.8822135522896</v>
      </c>
      <c r="M98" s="62">
        <f t="shared" si="16"/>
        <v>2380.6287050491619</v>
      </c>
    </row>
    <row r="99" spans="1:13">
      <c r="A99" s="50">
        <v>90</v>
      </c>
      <c r="B99" s="58"/>
      <c r="C99" s="58" t="s">
        <v>494</v>
      </c>
      <c r="D99" s="58"/>
      <c r="E99" s="66">
        <f t="shared" ref="E99:M99" si="23">SUM(E95:E98)</f>
        <v>9283938</v>
      </c>
      <c r="F99" s="66">
        <f t="shared" si="23"/>
        <v>166515.55273920001</v>
      </c>
      <c r="G99" s="66">
        <f t="shared" si="23"/>
        <v>0</v>
      </c>
      <c r="H99" s="66">
        <f t="shared" si="23"/>
        <v>0</v>
      </c>
      <c r="I99" s="66">
        <f t="shared" si="23"/>
        <v>-8505007</v>
      </c>
      <c r="J99" s="67">
        <f t="shared" si="23"/>
        <v>612415.4472608004</v>
      </c>
      <c r="K99" s="68">
        <f t="shared" si="23"/>
        <v>44729.491651915509</v>
      </c>
      <c r="L99" s="67">
        <f t="shared" si="23"/>
        <v>59843.825246907902</v>
      </c>
      <c r="M99" s="68">
        <f t="shared" si="23"/>
        <v>15114.3335949924</v>
      </c>
    </row>
    <row r="100" spans="1:13">
      <c r="A100" s="50">
        <v>91</v>
      </c>
      <c r="B100" s="57"/>
      <c r="C100" s="57"/>
      <c r="D100" s="57"/>
      <c r="E100" s="34"/>
      <c r="F100" s="34"/>
      <c r="G100" s="34"/>
      <c r="H100" s="34"/>
      <c r="I100" s="34"/>
      <c r="J100" s="72"/>
      <c r="K100" s="73"/>
      <c r="L100" s="72"/>
      <c r="M100" s="73"/>
    </row>
    <row r="101" spans="1:13">
      <c r="A101" s="50">
        <v>92</v>
      </c>
      <c r="B101" s="57"/>
      <c r="C101" s="58" t="s">
        <v>309</v>
      </c>
      <c r="D101" s="57"/>
      <c r="E101" s="34"/>
      <c r="F101" s="34"/>
      <c r="G101" s="34"/>
      <c r="H101" s="34"/>
      <c r="I101" s="34"/>
      <c r="J101" s="72"/>
      <c r="K101" s="73"/>
      <c r="L101" s="72"/>
      <c r="M101" s="73"/>
    </row>
    <row r="102" spans="1:13">
      <c r="A102" s="50">
        <v>93</v>
      </c>
      <c r="B102" s="57" t="s">
        <v>310</v>
      </c>
      <c r="C102" s="57" t="s">
        <v>290</v>
      </c>
      <c r="D102" s="57"/>
      <c r="E102" s="34">
        <v>0</v>
      </c>
      <c r="F102" s="83"/>
      <c r="G102" s="83"/>
      <c r="H102" s="83"/>
      <c r="I102" s="83"/>
      <c r="J102" s="61">
        <f t="shared" si="17"/>
        <v>0</v>
      </c>
      <c r="K102" s="62">
        <f t="shared" si="21"/>
        <v>0</v>
      </c>
      <c r="L102" s="61">
        <f t="shared" si="21"/>
        <v>0</v>
      </c>
      <c r="M102" s="62">
        <f t="shared" si="16"/>
        <v>0</v>
      </c>
    </row>
    <row r="103" spans="1:13">
      <c r="A103" s="50">
        <v>94</v>
      </c>
      <c r="B103" s="57" t="s">
        <v>311</v>
      </c>
      <c r="C103" s="57" t="s">
        <v>312</v>
      </c>
      <c r="D103" s="57"/>
      <c r="E103" s="34">
        <v>0</v>
      </c>
      <c r="F103" s="83"/>
      <c r="G103" s="83"/>
      <c r="H103" s="83"/>
      <c r="I103" s="83"/>
      <c r="J103" s="61">
        <f t="shared" si="17"/>
        <v>0</v>
      </c>
      <c r="K103" s="62">
        <f t="shared" si="21"/>
        <v>0</v>
      </c>
      <c r="L103" s="61">
        <f t="shared" si="21"/>
        <v>0</v>
      </c>
      <c r="M103" s="62">
        <f t="shared" si="16"/>
        <v>0</v>
      </c>
    </row>
    <row r="104" spans="1:13">
      <c r="A104" s="50">
        <v>95</v>
      </c>
      <c r="B104" s="57" t="s">
        <v>313</v>
      </c>
      <c r="C104" s="57" t="s">
        <v>314</v>
      </c>
      <c r="D104" s="57"/>
      <c r="E104" s="34">
        <v>0</v>
      </c>
      <c r="F104" s="83"/>
      <c r="G104" s="83"/>
      <c r="H104" s="83"/>
      <c r="I104" s="83"/>
      <c r="J104" s="61">
        <f t="shared" si="17"/>
        <v>0</v>
      </c>
      <c r="K104" s="62">
        <f t="shared" si="21"/>
        <v>0</v>
      </c>
      <c r="L104" s="61">
        <f t="shared" si="21"/>
        <v>0</v>
      </c>
      <c r="M104" s="62">
        <f t="shared" si="16"/>
        <v>0</v>
      </c>
    </row>
    <row r="105" spans="1:13">
      <c r="A105" s="50">
        <v>96</v>
      </c>
      <c r="B105" s="57" t="s">
        <v>315</v>
      </c>
      <c r="C105" s="57" t="s">
        <v>316</v>
      </c>
      <c r="D105" s="57"/>
      <c r="E105" s="34">
        <v>0</v>
      </c>
      <c r="F105" s="83"/>
      <c r="G105" s="83"/>
      <c r="H105" s="83"/>
      <c r="I105" s="83"/>
      <c r="J105" s="61">
        <f t="shared" si="17"/>
        <v>0</v>
      </c>
      <c r="K105" s="62">
        <f t="shared" si="21"/>
        <v>0</v>
      </c>
      <c r="L105" s="61">
        <f t="shared" si="21"/>
        <v>0</v>
      </c>
      <c r="M105" s="62">
        <f t="shared" si="16"/>
        <v>0</v>
      </c>
    </row>
    <row r="106" spans="1:13">
      <c r="A106" s="50">
        <v>97</v>
      </c>
      <c r="B106" s="58"/>
      <c r="C106" s="58" t="s">
        <v>317</v>
      </c>
      <c r="D106" s="58"/>
      <c r="E106" s="66">
        <f t="shared" ref="E106:M106" si="24">SUM(E102:E105)</f>
        <v>0</v>
      </c>
      <c r="F106" s="66">
        <f t="shared" si="24"/>
        <v>0</v>
      </c>
      <c r="G106" s="66">
        <f t="shared" si="24"/>
        <v>0</v>
      </c>
      <c r="H106" s="66">
        <f t="shared" si="24"/>
        <v>0</v>
      </c>
      <c r="I106" s="66">
        <f t="shared" si="24"/>
        <v>0</v>
      </c>
      <c r="J106" s="67">
        <f t="shared" si="24"/>
        <v>0</v>
      </c>
      <c r="K106" s="68">
        <f t="shared" si="24"/>
        <v>0</v>
      </c>
      <c r="L106" s="67">
        <f t="shared" si="24"/>
        <v>0</v>
      </c>
      <c r="M106" s="68">
        <f t="shared" si="24"/>
        <v>0</v>
      </c>
    </row>
    <row r="107" spans="1:13">
      <c r="A107" s="50">
        <v>98</v>
      </c>
      <c r="B107" s="57"/>
      <c r="C107" s="57"/>
      <c r="D107" s="57"/>
      <c r="E107" s="34"/>
      <c r="F107" s="34"/>
      <c r="G107" s="34"/>
      <c r="H107" s="34"/>
      <c r="I107" s="34"/>
      <c r="J107" s="72"/>
      <c r="K107" s="73"/>
      <c r="L107" s="72"/>
      <c r="M107" s="73"/>
    </row>
    <row r="108" spans="1:13">
      <c r="A108" s="50">
        <v>99</v>
      </c>
      <c r="B108" s="58"/>
      <c r="C108" s="58" t="s">
        <v>318</v>
      </c>
      <c r="D108" s="58"/>
      <c r="E108" s="84">
        <f>E106+E99+E92+E84+E56+E33</f>
        <v>119121013</v>
      </c>
      <c r="F108" s="84">
        <f t="shared" ref="F108:M108" si="25">F106+F99+F92+F84+F56+F33</f>
        <v>9677575.0043921992</v>
      </c>
      <c r="G108" s="84">
        <f t="shared" si="25"/>
        <v>90357029</v>
      </c>
      <c r="H108" s="84">
        <f t="shared" si="25"/>
        <v>1019964</v>
      </c>
      <c r="I108" s="84">
        <f t="shared" si="25"/>
        <v>-8519024</v>
      </c>
      <c r="J108" s="85">
        <f t="shared" si="25"/>
        <v>9547420.9956078026</v>
      </c>
      <c r="K108" s="86">
        <f t="shared" si="25"/>
        <v>697322.8543311056</v>
      </c>
      <c r="L108" s="85">
        <f t="shared" si="25"/>
        <v>932951.96287969942</v>
      </c>
      <c r="M108" s="86">
        <f t="shared" si="25"/>
        <v>235629.10854859388</v>
      </c>
    </row>
    <row r="109" spans="1:13">
      <c r="A109" s="50">
        <v>100</v>
      </c>
      <c r="B109" s="57"/>
      <c r="C109" s="58" t="s">
        <v>319</v>
      </c>
      <c r="D109" s="57"/>
      <c r="E109" s="78"/>
      <c r="F109" s="83"/>
      <c r="G109" s="83"/>
      <c r="H109" s="83"/>
      <c r="I109" s="83"/>
      <c r="J109" s="61"/>
      <c r="K109" s="62"/>
      <c r="L109" s="61"/>
      <c r="M109" s="62"/>
    </row>
    <row r="110" spans="1:13">
      <c r="A110" s="50">
        <v>101</v>
      </c>
      <c r="B110" s="57" t="s">
        <v>320</v>
      </c>
      <c r="C110" s="57" t="s">
        <v>495</v>
      </c>
      <c r="D110" s="57"/>
      <c r="E110" s="34">
        <v>5743170</v>
      </c>
      <c r="F110" s="34">
        <f>U36</f>
        <v>5259572.6558484836</v>
      </c>
      <c r="G110" s="34"/>
      <c r="H110" s="34">
        <f>(402805+377447)*S48*T48</f>
        <v>117738.14834330999</v>
      </c>
      <c r="I110" s="34">
        <v>-277337</v>
      </c>
      <c r="J110" s="61">
        <f t="shared" si="17"/>
        <v>88522.195808206685</v>
      </c>
      <c r="K110" s="62">
        <f t="shared" si="21"/>
        <v>6465.4685575333206</v>
      </c>
      <c r="L110" s="61">
        <f t="shared" si="21"/>
        <v>8650.1848379453313</v>
      </c>
      <c r="M110" s="62">
        <f t="shared" si="16"/>
        <v>2184.7162804120107</v>
      </c>
    </row>
    <row r="111" spans="1:13">
      <c r="A111" s="50">
        <v>102</v>
      </c>
      <c r="B111" s="57" t="s">
        <v>322</v>
      </c>
      <c r="C111" s="57" t="s">
        <v>323</v>
      </c>
      <c r="D111" s="57"/>
      <c r="E111" s="34">
        <v>937411</v>
      </c>
      <c r="F111" s="34">
        <f>U37</f>
        <v>59184.318018000151</v>
      </c>
      <c r="G111" s="34"/>
      <c r="H111" s="87">
        <v>160539</v>
      </c>
      <c r="I111" s="34">
        <v>-1425</v>
      </c>
      <c r="J111" s="61">
        <f t="shared" si="17"/>
        <v>716262.68198199989</v>
      </c>
      <c r="K111" s="62">
        <f t="shared" si="21"/>
        <v>52314.267704369144</v>
      </c>
      <c r="L111" s="61">
        <f t="shared" si="21"/>
        <v>69991.537547155545</v>
      </c>
      <c r="M111" s="62">
        <f t="shared" si="16"/>
        <v>17677.269842786402</v>
      </c>
    </row>
    <row r="112" spans="1:13">
      <c r="A112" s="50">
        <v>103</v>
      </c>
      <c r="B112" s="57" t="s">
        <v>324</v>
      </c>
      <c r="C112" s="57" t="s">
        <v>496</v>
      </c>
      <c r="D112" s="57"/>
      <c r="E112" s="34">
        <v>-13700</v>
      </c>
      <c r="F112" s="34"/>
      <c r="G112" s="34"/>
      <c r="H112" s="87">
        <v>-13700</v>
      </c>
      <c r="I112" s="34"/>
      <c r="J112" s="61">
        <f t="shared" si="17"/>
        <v>0</v>
      </c>
      <c r="K112" s="62">
        <f t="shared" si="21"/>
        <v>0</v>
      </c>
      <c r="L112" s="61">
        <f t="shared" si="21"/>
        <v>0</v>
      </c>
      <c r="M112" s="62">
        <f t="shared" si="16"/>
        <v>0</v>
      </c>
    </row>
    <row r="113" spans="1:13">
      <c r="A113" s="50">
        <v>104</v>
      </c>
      <c r="B113" s="57" t="s">
        <v>326</v>
      </c>
      <c r="C113" s="57" t="s">
        <v>327</v>
      </c>
      <c r="D113" s="57"/>
      <c r="E113" s="34">
        <v>2384745</v>
      </c>
      <c r="F113" s="34">
        <f>U38</f>
        <v>5742.3843674999989</v>
      </c>
      <c r="G113" s="34"/>
      <c r="H113" s="87">
        <f>V52-H111</f>
        <v>2379002.2824798869</v>
      </c>
      <c r="I113" s="34"/>
      <c r="J113" s="61">
        <f t="shared" si="17"/>
        <v>0.33315261313691735</v>
      </c>
      <c r="K113" s="62">
        <f t="shared" si="21"/>
        <v>2.4332741923434192E-2</v>
      </c>
      <c r="L113" s="61">
        <f t="shared" si="21"/>
        <v>3.2554905089822242E-2</v>
      </c>
      <c r="M113" s="62">
        <f t="shared" si="16"/>
        <v>8.2221631663880503E-3</v>
      </c>
    </row>
    <row r="114" spans="1:13">
      <c r="A114" s="50">
        <v>105</v>
      </c>
      <c r="B114" s="57" t="s">
        <v>328</v>
      </c>
      <c r="C114" s="57" t="s">
        <v>329</v>
      </c>
      <c r="D114" s="57"/>
      <c r="E114" s="34">
        <v>338049</v>
      </c>
      <c r="F114" s="34"/>
      <c r="G114" s="34"/>
      <c r="H114" s="87">
        <v>338049</v>
      </c>
      <c r="I114" s="34"/>
      <c r="J114" s="61">
        <f t="shared" si="17"/>
        <v>0</v>
      </c>
      <c r="K114" s="62">
        <f t="shared" si="21"/>
        <v>0</v>
      </c>
      <c r="L114" s="61">
        <f t="shared" si="21"/>
        <v>0</v>
      </c>
      <c r="M114" s="62">
        <f t="shared" si="16"/>
        <v>0</v>
      </c>
    </row>
    <row r="115" spans="1:13">
      <c r="A115" s="50">
        <v>106</v>
      </c>
      <c r="B115" s="57" t="s">
        <v>330</v>
      </c>
      <c r="C115" s="57" t="s">
        <v>331</v>
      </c>
      <c r="D115" s="57"/>
      <c r="E115" s="34">
        <v>908980</v>
      </c>
      <c r="F115" s="34"/>
      <c r="G115" s="34"/>
      <c r="H115" s="87">
        <v>908980</v>
      </c>
      <c r="I115" s="34"/>
      <c r="J115" s="61">
        <f t="shared" si="17"/>
        <v>0</v>
      </c>
      <c r="K115" s="62">
        <f t="shared" si="21"/>
        <v>0</v>
      </c>
      <c r="L115" s="61">
        <f t="shared" si="21"/>
        <v>0</v>
      </c>
      <c r="M115" s="62">
        <f t="shared" si="16"/>
        <v>0</v>
      </c>
    </row>
    <row r="116" spans="1:13">
      <c r="A116" s="50">
        <v>107</v>
      </c>
      <c r="B116" s="57" t="s">
        <v>332</v>
      </c>
      <c r="C116" s="57" t="s">
        <v>333</v>
      </c>
      <c r="D116" s="57"/>
      <c r="E116" s="34">
        <v>5871667</v>
      </c>
      <c r="F116" s="34">
        <f>U39</f>
        <v>24994.931062999978</v>
      </c>
      <c r="G116" s="34"/>
      <c r="H116" s="87">
        <f>37749837*S48*T48</f>
        <v>5696359.5205674218</v>
      </c>
      <c r="I116" s="34"/>
      <c r="J116" s="61">
        <f t="shared" si="17"/>
        <v>150312.54836957809</v>
      </c>
      <c r="K116" s="62">
        <f t="shared" si="21"/>
        <v>10978.501452808701</v>
      </c>
      <c r="L116" s="61">
        <f t="shared" si="21"/>
        <v>14688.195598723581</v>
      </c>
      <c r="M116" s="62">
        <f t="shared" si="16"/>
        <v>3709.6941459148802</v>
      </c>
    </row>
    <row r="117" spans="1:13">
      <c r="A117" s="50">
        <v>108</v>
      </c>
      <c r="B117" s="57" t="s">
        <v>334</v>
      </c>
      <c r="C117" s="57" t="s">
        <v>335</v>
      </c>
      <c r="D117" s="57"/>
      <c r="E117" s="34">
        <v>0</v>
      </c>
      <c r="F117" s="34"/>
      <c r="G117" s="34"/>
      <c r="I117" s="34"/>
      <c r="J117" s="61">
        <f t="shared" si="17"/>
        <v>0</v>
      </c>
      <c r="K117" s="62">
        <f t="shared" si="21"/>
        <v>0</v>
      </c>
      <c r="L117" s="61">
        <f t="shared" si="21"/>
        <v>0</v>
      </c>
      <c r="M117" s="62">
        <f t="shared" si="16"/>
        <v>0</v>
      </c>
    </row>
    <row r="118" spans="1:13">
      <c r="A118" s="50">
        <v>109</v>
      </c>
      <c r="B118" s="57" t="s">
        <v>336</v>
      </c>
      <c r="C118" s="57" t="s">
        <v>337</v>
      </c>
      <c r="D118" s="57"/>
      <c r="E118" s="34">
        <v>655528</v>
      </c>
      <c r="F118" s="34">
        <f>U40</f>
        <v>291204.0527130001</v>
      </c>
      <c r="G118" s="34"/>
      <c r="H118" s="87">
        <v>313790</v>
      </c>
      <c r="I118" s="34"/>
      <c r="J118" s="61">
        <f t="shared" si="17"/>
        <v>50533.947286999901</v>
      </c>
      <c r="K118" s="62">
        <f t="shared" si="21"/>
        <v>3690.8895479731664</v>
      </c>
      <c r="L118" s="61">
        <f t="shared" si="21"/>
        <v>4938.0607951775419</v>
      </c>
      <c r="M118" s="62">
        <f t="shared" si="16"/>
        <v>1247.1712472043755</v>
      </c>
    </row>
    <row r="119" spans="1:13">
      <c r="A119" s="50">
        <v>110</v>
      </c>
      <c r="B119" s="57" t="s">
        <v>497</v>
      </c>
      <c r="C119" s="57" t="s">
        <v>498</v>
      </c>
      <c r="D119" s="57"/>
      <c r="E119" s="34">
        <v>905885</v>
      </c>
      <c r="F119" s="34">
        <f>U41</f>
        <v>172840.06304450004</v>
      </c>
      <c r="G119" s="34"/>
      <c r="H119" s="34"/>
      <c r="I119" s="34">
        <v>-178056</v>
      </c>
      <c r="J119" s="61">
        <f t="shared" si="17"/>
        <v>554988.93695549993</v>
      </c>
      <c r="K119" s="62">
        <f t="shared" si="21"/>
        <v>40535.184299302789</v>
      </c>
      <c r="L119" s="61">
        <f t="shared" si="21"/>
        <v>54232.239088163195</v>
      </c>
      <c r="M119" s="62">
        <f t="shared" si="16"/>
        <v>13697.054788860405</v>
      </c>
    </row>
    <row r="120" spans="1:13">
      <c r="A120" s="50">
        <v>111</v>
      </c>
      <c r="B120" s="57" t="s">
        <v>344</v>
      </c>
      <c r="C120" s="57" t="s">
        <v>73</v>
      </c>
      <c r="D120" s="57"/>
      <c r="E120" s="34">
        <v>92836</v>
      </c>
      <c r="F120" s="34">
        <f t="shared" ref="F120:F121" si="26">U42</f>
        <v>40.978230000000003</v>
      </c>
      <c r="G120" s="34"/>
      <c r="H120" s="34"/>
      <c r="I120" s="34">
        <v>50</v>
      </c>
      <c r="J120" s="61">
        <f t="shared" si="17"/>
        <v>92845.021770000007</v>
      </c>
      <c r="K120" s="62">
        <f t="shared" si="21"/>
        <v>6781.1983593134109</v>
      </c>
      <c r="L120" s="61">
        <f t="shared" si="21"/>
        <v>9072.6014222876092</v>
      </c>
      <c r="M120" s="62">
        <f t="shared" si="16"/>
        <v>2291.4030629741983</v>
      </c>
    </row>
    <row r="121" spans="1:13">
      <c r="A121" s="50">
        <v>112</v>
      </c>
      <c r="B121" s="57" t="s">
        <v>345</v>
      </c>
      <c r="C121" s="57" t="s">
        <v>346</v>
      </c>
      <c r="D121" s="57"/>
      <c r="E121" s="34">
        <v>2782064</v>
      </c>
      <c r="F121" s="34">
        <f t="shared" si="26"/>
        <v>263663.93126400013</v>
      </c>
      <c r="G121" s="34"/>
      <c r="H121" s="34"/>
      <c r="I121" s="34">
        <v>-2406</v>
      </c>
      <c r="J121" s="61">
        <f t="shared" si="17"/>
        <v>2515994.068736</v>
      </c>
      <c r="K121" s="62">
        <f t="shared" si="21"/>
        <v>183762.73197738337</v>
      </c>
      <c r="L121" s="61">
        <f t="shared" si="21"/>
        <v>245857.13839379093</v>
      </c>
      <c r="M121" s="62">
        <f t="shared" si="16"/>
        <v>62094.406416407553</v>
      </c>
    </row>
    <row r="122" spans="1:13">
      <c r="A122" s="50">
        <v>113</v>
      </c>
      <c r="B122" s="58"/>
      <c r="C122" s="58" t="s">
        <v>347</v>
      </c>
      <c r="D122" s="58"/>
      <c r="E122" s="66">
        <f t="shared" ref="E122:M122" si="27">SUM(E110:E121)</f>
        <v>20606635</v>
      </c>
      <c r="F122" s="66">
        <f t="shared" si="27"/>
        <v>6077243.314548484</v>
      </c>
      <c r="G122" s="66">
        <f t="shared" si="27"/>
        <v>0</v>
      </c>
      <c r="H122" s="66">
        <f t="shared" si="27"/>
        <v>9900757.9513906185</v>
      </c>
      <c r="I122" s="66">
        <f t="shared" si="27"/>
        <v>-459174</v>
      </c>
      <c r="J122" s="67">
        <f t="shared" si="27"/>
        <v>4169459.7340608975</v>
      </c>
      <c r="K122" s="68">
        <f t="shared" si="27"/>
        <v>304528.26623142581</v>
      </c>
      <c r="L122" s="67">
        <f t="shared" si="27"/>
        <v>407429.99023814884</v>
      </c>
      <c r="M122" s="68">
        <f t="shared" si="27"/>
        <v>102901.724006723</v>
      </c>
    </row>
    <row r="123" spans="1:13" ht="16.5" thickBot="1">
      <c r="A123" s="50">
        <v>114</v>
      </c>
      <c r="B123" s="57"/>
      <c r="C123" s="57"/>
      <c r="D123" s="57"/>
      <c r="E123" s="34"/>
      <c r="F123" s="34"/>
      <c r="G123" s="34"/>
      <c r="H123" s="34"/>
      <c r="I123" s="34"/>
      <c r="J123" s="72"/>
      <c r="K123" s="73"/>
      <c r="L123" s="72"/>
      <c r="M123" s="73"/>
    </row>
    <row r="124" spans="1:13" ht="17.25" thickTop="1" thickBot="1">
      <c r="A124" s="50">
        <v>115</v>
      </c>
      <c r="B124" s="58"/>
      <c r="C124" s="58" t="s">
        <v>348</v>
      </c>
      <c r="D124" s="58"/>
      <c r="E124" s="84">
        <f>E122+E108</f>
        <v>139727648</v>
      </c>
      <c r="F124" s="84">
        <f t="shared" ref="F124:M124" si="28">F122+F108</f>
        <v>15754818.318940684</v>
      </c>
      <c r="G124" s="84">
        <f t="shared" si="28"/>
        <v>90357029</v>
      </c>
      <c r="H124" s="84">
        <f t="shared" si="28"/>
        <v>10920721.951390618</v>
      </c>
      <c r="I124" s="84">
        <f t="shared" si="28"/>
        <v>-8978198</v>
      </c>
      <c r="J124" s="85">
        <f t="shared" si="28"/>
        <v>13716880.729668699</v>
      </c>
      <c r="K124" s="88">
        <f t="shared" si="28"/>
        <v>1001851.1205625314</v>
      </c>
      <c r="L124" s="89">
        <f t="shared" si="28"/>
        <v>1340381.9531178484</v>
      </c>
      <c r="M124" s="88">
        <f t="shared" si="28"/>
        <v>338530.83255531685</v>
      </c>
    </row>
    <row r="125" spans="1:13" ht="16.5" thickTop="1">
      <c r="B125" s="90"/>
      <c r="C125" s="90"/>
      <c r="D125" s="90"/>
      <c r="E125" s="87"/>
      <c r="F125" s="83"/>
      <c r="G125" s="83"/>
      <c r="H125" s="83"/>
      <c r="I125" s="83"/>
      <c r="J125" s="61"/>
      <c r="K125" s="62"/>
      <c r="L125" s="61"/>
      <c r="M125" s="62"/>
    </row>
    <row r="126" spans="1:13">
      <c r="A126" s="41" t="s">
        <v>508</v>
      </c>
      <c r="B126" s="90"/>
      <c r="C126" s="90"/>
      <c r="D126" s="90"/>
      <c r="E126" s="87"/>
      <c r="F126" s="87"/>
      <c r="G126" s="87"/>
      <c r="H126" s="87"/>
      <c r="I126" s="87"/>
      <c r="J126" s="91" t="s">
        <v>349</v>
      </c>
      <c r="K126" s="38">
        <f>K124-K127</f>
        <v>2083.2975263273111</v>
      </c>
      <c r="L126" s="87"/>
      <c r="M126" s="92"/>
    </row>
    <row r="127" spans="1:13">
      <c r="B127" s="93"/>
      <c r="C127" s="74"/>
      <c r="D127" s="74"/>
      <c r="E127" s="83"/>
      <c r="F127" s="83"/>
      <c r="G127" s="83"/>
      <c r="H127" s="83"/>
      <c r="I127" s="83"/>
      <c r="J127" s="91" t="s">
        <v>350</v>
      </c>
      <c r="K127" s="39">
        <v>999767.82303620409</v>
      </c>
      <c r="L127" s="91" t="s">
        <v>351</v>
      </c>
      <c r="M127" s="39">
        <f>M124</f>
        <v>338530.83255531685</v>
      </c>
    </row>
    <row r="128" spans="1:13">
      <c r="F128" s="83"/>
      <c r="G128" s="83"/>
      <c r="H128" s="83"/>
      <c r="I128" s="83"/>
      <c r="K128" s="94">
        <f>SUM(K126:K127)</f>
        <v>1001851.1205625314</v>
      </c>
    </row>
    <row r="129" spans="6:13">
      <c r="F129" s="83"/>
      <c r="G129" s="83"/>
      <c r="H129" s="83"/>
      <c r="I129" s="83"/>
    </row>
    <row r="130" spans="6:13">
      <c r="F130" s="83"/>
      <c r="G130" s="83"/>
      <c r="H130" s="83"/>
      <c r="I130" s="83"/>
      <c r="J130" s="74"/>
      <c r="K130" s="95"/>
      <c r="L130" s="74"/>
      <c r="M130" s="95"/>
    </row>
    <row r="131" spans="6:13">
      <c r="F131" s="83"/>
      <c r="G131" s="83"/>
      <c r="H131" s="83"/>
      <c r="I131" s="83"/>
      <c r="J131" s="74"/>
      <c r="K131" s="95"/>
      <c r="L131" s="74"/>
      <c r="M131" s="95"/>
    </row>
    <row r="132" spans="6:13">
      <c r="F132" s="83"/>
      <c r="G132" s="83"/>
      <c r="H132" s="83"/>
      <c r="I132" s="83"/>
      <c r="J132" s="74"/>
      <c r="K132" s="95"/>
      <c r="L132" s="74"/>
      <c r="M132" s="95"/>
    </row>
    <row r="133" spans="6:13">
      <c r="F133" s="83"/>
      <c r="G133" s="83"/>
      <c r="H133" s="83"/>
      <c r="I133" s="83"/>
      <c r="J133" s="74"/>
      <c r="K133" s="95"/>
      <c r="L133" s="74"/>
      <c r="M133" s="95"/>
    </row>
    <row r="134" spans="6:13">
      <c r="F134" s="83"/>
      <c r="G134" s="83"/>
      <c r="H134" s="83"/>
      <c r="I134" s="83"/>
      <c r="J134" s="74"/>
      <c r="K134" s="95"/>
      <c r="L134" s="74"/>
      <c r="M134" s="95"/>
    </row>
    <row r="135" spans="6:13">
      <c r="F135" s="83"/>
      <c r="G135" s="83"/>
      <c r="H135" s="83"/>
      <c r="I135" s="83"/>
      <c r="J135" s="74"/>
      <c r="K135" s="95"/>
      <c r="L135" s="74"/>
      <c r="M135" s="95"/>
    </row>
    <row r="136" spans="6:13">
      <c r="F136" s="83"/>
      <c r="G136" s="83"/>
      <c r="H136" s="83"/>
      <c r="I136" s="83"/>
      <c r="J136" s="74"/>
      <c r="K136" s="95"/>
      <c r="L136" s="74"/>
      <c r="M136" s="95"/>
    </row>
    <row r="137" spans="6:13">
      <c r="F137" s="83"/>
      <c r="G137" s="83"/>
      <c r="H137" s="83"/>
      <c r="I137" s="83"/>
      <c r="J137" s="74"/>
      <c r="K137" s="95"/>
      <c r="L137" s="74"/>
      <c r="M137" s="95"/>
    </row>
    <row r="138" spans="6:13">
      <c r="F138" s="83"/>
      <c r="G138" s="83"/>
      <c r="H138" s="83"/>
      <c r="I138" s="83"/>
      <c r="J138" s="74"/>
      <c r="K138" s="95"/>
      <c r="L138" s="74"/>
      <c r="M138" s="95"/>
    </row>
    <row r="139" spans="6:13">
      <c r="F139" s="83"/>
      <c r="G139" s="83"/>
      <c r="H139" s="83"/>
      <c r="I139" s="83"/>
      <c r="J139" s="74"/>
      <c r="K139" s="95"/>
      <c r="L139" s="74"/>
      <c r="M139" s="95"/>
    </row>
    <row r="140" spans="6:13">
      <c r="F140" s="83"/>
      <c r="G140" s="83"/>
      <c r="H140" s="83"/>
      <c r="I140" s="83"/>
      <c r="J140" s="74"/>
      <c r="K140" s="95"/>
      <c r="L140" s="74"/>
      <c r="M140" s="95"/>
    </row>
    <row r="141" spans="6:13">
      <c r="F141" s="83"/>
      <c r="G141" s="83"/>
      <c r="H141" s="83"/>
      <c r="I141" s="83"/>
      <c r="J141" s="74"/>
      <c r="K141" s="95"/>
      <c r="L141" s="74"/>
      <c r="M141" s="95"/>
    </row>
    <row r="142" spans="6:13">
      <c r="F142" s="83"/>
      <c r="G142" s="83"/>
      <c r="H142" s="83"/>
      <c r="I142" s="83"/>
      <c r="J142" s="74"/>
      <c r="K142" s="95"/>
      <c r="L142" s="74"/>
      <c r="M142" s="95"/>
    </row>
    <row r="143" spans="6:13">
      <c r="F143" s="83"/>
      <c r="G143" s="83"/>
      <c r="H143" s="83"/>
      <c r="I143" s="83"/>
      <c r="J143" s="74"/>
      <c r="K143" s="95"/>
      <c r="L143" s="74"/>
      <c r="M143" s="95"/>
    </row>
    <row r="144" spans="6:13">
      <c r="F144" s="83"/>
      <c r="G144" s="83"/>
      <c r="H144" s="83"/>
      <c r="I144" s="83"/>
      <c r="J144" s="74"/>
      <c r="K144" s="95"/>
      <c r="L144" s="74"/>
      <c r="M144" s="95"/>
    </row>
    <row r="145" spans="6:13">
      <c r="F145" s="83"/>
      <c r="G145" s="83"/>
      <c r="H145" s="83"/>
      <c r="I145" s="83"/>
      <c r="J145" s="74"/>
      <c r="K145" s="95"/>
      <c r="L145" s="74"/>
      <c r="M145" s="95"/>
    </row>
    <row r="146" spans="6:13">
      <c r="F146" s="83"/>
      <c r="G146" s="83"/>
      <c r="H146" s="83"/>
      <c r="I146" s="83"/>
      <c r="J146" s="74"/>
      <c r="K146" s="95"/>
      <c r="L146" s="74"/>
      <c r="M146" s="95"/>
    </row>
    <row r="147" spans="6:13">
      <c r="J147" s="74"/>
      <c r="K147" s="95"/>
      <c r="L147" s="74"/>
      <c r="M147" s="95"/>
    </row>
    <row r="161" spans="14:14">
      <c r="N161" s="74"/>
    </row>
    <row r="162" spans="14:14">
      <c r="N162" s="74"/>
    </row>
    <row r="163" spans="14:14">
      <c r="N163" s="74"/>
    </row>
  </sheetData>
  <mergeCells count="2">
    <mergeCell ref="J2:L2"/>
    <mergeCell ref="F8:H8"/>
  </mergeCells>
  <printOptions horizontalCentered="1"/>
  <pageMargins left="0.2" right="0.2" top="0.5" bottom="0.5" header="0.3" footer="0.3"/>
  <pageSetup scale="67" fitToHeight="0" orientation="landscape" r:id="rId1"/>
  <headerFooter scaleWithDoc="0">
    <oddFooter>&amp;RPage &amp;P</oddFooter>
  </headerFooter>
  <rowBreaks count="1" manualBreakCount="1">
    <brk id="93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BAE90C-0DC6-4F10-A8D3-19DC47E274CE}"/>
</file>

<file path=customXml/itemProps2.xml><?xml version="1.0" encoding="utf-8"?>
<ds:datastoreItem xmlns:ds="http://schemas.openxmlformats.org/officeDocument/2006/customXml" ds:itemID="{FD3036C2-ECFF-4460-86EF-1C862B4FEA51}"/>
</file>

<file path=customXml/itemProps3.xml><?xml version="1.0" encoding="utf-8"?>
<ds:datastoreItem xmlns:ds="http://schemas.openxmlformats.org/officeDocument/2006/customXml" ds:itemID="{5E90A732-6BFF-435F-B5C9-001BC74CFB4B}"/>
</file>

<file path=customXml/itemProps4.xml><?xml version="1.0" encoding="utf-8"?>
<ds:datastoreItem xmlns:ds="http://schemas.openxmlformats.org/officeDocument/2006/customXml" ds:itemID="{02A6DA42-0BA0-40EA-B990-AF369C222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 SC-16</vt:lpstr>
      <vt:lpstr>Exh SC-17</vt:lpstr>
      <vt:lpstr>'Exh SC-16'!Print_Area</vt:lpstr>
      <vt:lpstr>'Exh SC-17'!Print_Area</vt:lpstr>
      <vt:lpstr>'Exh SC-16'!Print_Titles</vt:lpstr>
      <vt:lpstr>'Exh SC-17'!Print_Titles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Owner</cp:lastModifiedBy>
  <cp:lastPrinted>2022-07-25T19:42:22Z</cp:lastPrinted>
  <dcterms:created xsi:type="dcterms:W3CDTF">2022-04-05T20:41:04Z</dcterms:created>
  <dcterms:modified xsi:type="dcterms:W3CDTF">2022-07-25T19:42:25Z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{A931E68A-877E-4223-806C-20A931153476}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