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0" yWindow="0" windowWidth="21600" windowHeight="9732" firstSheet="7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52511" calcMode="manual"/>
</workbook>
</file>

<file path=xl/calcChain.xml><?xml version="1.0" encoding="utf-8"?>
<calcChain xmlns="http://schemas.openxmlformats.org/spreadsheetml/2006/main">
  <c r="D28" i="13" l="1"/>
  <c r="D29" i="13" l="1"/>
  <c r="E11" i="3" l="1"/>
  <c r="E12" i="3"/>
  <c r="E15" i="3"/>
  <c r="D16" i="3" l="1"/>
  <c r="D12" i="3"/>
  <c r="C24" i="16"/>
  <c r="D12" i="13"/>
  <c r="D12" i="1"/>
  <c r="F14" i="18" l="1"/>
  <c r="E19" i="3" l="1"/>
  <c r="D19" i="3"/>
  <c r="C21" i="16" l="1"/>
  <c r="C25" i="16" s="1"/>
  <c r="D22" i="10" l="1"/>
  <c r="E54" i="13"/>
  <c r="D54" i="10" s="1"/>
  <c r="D53" i="13"/>
  <c r="C53" i="13"/>
  <c r="E52" i="13"/>
  <c r="D52" i="10" s="1"/>
  <c r="E51" i="13"/>
  <c r="D51" i="10" s="1"/>
  <c r="E50" i="13"/>
  <c r="E48" i="13"/>
  <c r="D48" i="10" s="1"/>
  <c r="E47" i="13"/>
  <c r="D47" i="10" s="1"/>
  <c r="E46" i="13"/>
  <c r="D46" i="10" s="1"/>
  <c r="E45" i="13"/>
  <c r="D45" i="10" s="1"/>
  <c r="E44" i="13"/>
  <c r="D44" i="10" s="1"/>
  <c r="E43" i="13"/>
  <c r="D43" i="10" s="1"/>
  <c r="E39" i="13"/>
  <c r="D39" i="10" s="1"/>
  <c r="E38" i="13"/>
  <c r="D38" i="10" s="1"/>
  <c r="E37" i="13"/>
  <c r="D37" i="10" s="1"/>
  <c r="D36" i="13"/>
  <c r="C36" i="13"/>
  <c r="E35" i="13"/>
  <c r="D35" i="10" s="1"/>
  <c r="E34" i="13"/>
  <c r="D34" i="10" s="1"/>
  <c r="E33" i="13"/>
  <c r="D33" i="10" s="1"/>
  <c r="E32" i="13"/>
  <c r="C30" i="13"/>
  <c r="E29" i="13"/>
  <c r="D29" i="10" s="1"/>
  <c r="E27" i="13"/>
  <c r="D27" i="10" s="1"/>
  <c r="E26" i="13"/>
  <c r="D26" i="10" s="1"/>
  <c r="D23" i="13"/>
  <c r="D24" i="13" s="1"/>
  <c r="C23" i="13"/>
  <c r="C24" i="13" s="1"/>
  <c r="E21" i="13"/>
  <c r="E23" i="13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5" i="13" s="1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E53" i="13" l="1"/>
  <c r="D50" i="10"/>
  <c r="D21" i="10"/>
  <c r="E24" i="13"/>
  <c r="E36" i="13"/>
  <c r="D16" i="10"/>
  <c r="D25" i="13"/>
  <c r="D32" i="10"/>
  <c r="E15" i="13"/>
  <c r="D9" i="10"/>
  <c r="C31" i="13"/>
  <c r="C41" i="13" s="1"/>
  <c r="C56" i="13"/>
  <c r="C55" i="13"/>
  <c r="E25" i="13" l="1"/>
  <c r="D30" i="13"/>
  <c r="E28" i="13"/>
  <c r="C57" i="13"/>
  <c r="C49" i="13"/>
  <c r="C58" i="13"/>
  <c r="G46" i="12"/>
  <c r="C46" i="12"/>
  <c r="B46" i="12"/>
  <c r="D45" i="12"/>
  <c r="C45" i="5" s="1"/>
  <c r="E12" i="18" s="1"/>
  <c r="I44" i="12"/>
  <c r="G44" i="5" s="1"/>
  <c r="D44" i="12"/>
  <c r="C44" i="5" s="1"/>
  <c r="I43" i="12"/>
  <c r="G43" i="5" s="1"/>
  <c r="D43" i="12"/>
  <c r="C43" i="5" s="1"/>
  <c r="I42" i="12"/>
  <c r="G42" i="5" s="1"/>
  <c r="D42" i="12"/>
  <c r="C42" i="5" s="1"/>
  <c r="E11" i="18" s="1"/>
  <c r="I41" i="12"/>
  <c r="G41" i="5" s="1"/>
  <c r="D41" i="12"/>
  <c r="C41" i="5" s="1"/>
  <c r="E10" i="18" s="1"/>
  <c r="I40" i="12"/>
  <c r="G40" i="5" s="1"/>
  <c r="I39" i="12"/>
  <c r="G39" i="5" s="1"/>
  <c r="B38" i="12"/>
  <c r="H37" i="12"/>
  <c r="G37" i="12"/>
  <c r="D37" i="12"/>
  <c r="C37" i="5" s="1"/>
  <c r="I36" i="12"/>
  <c r="G36" i="5" s="1"/>
  <c r="D36" i="12"/>
  <c r="C36" i="5" s="1"/>
  <c r="I35" i="12"/>
  <c r="G35" i="5" s="1"/>
  <c r="D35" i="12"/>
  <c r="C35" i="5" s="1"/>
  <c r="I34" i="12"/>
  <c r="D33" i="12"/>
  <c r="C33" i="5" s="1"/>
  <c r="H32" i="12"/>
  <c r="G32" i="12"/>
  <c r="D32" i="12"/>
  <c r="C32" i="5" s="1"/>
  <c r="I31" i="12"/>
  <c r="G31" i="5" s="1"/>
  <c r="I30" i="12"/>
  <c r="G30" i="5" s="1"/>
  <c r="D30" i="12"/>
  <c r="C30" i="5" s="1"/>
  <c r="I29" i="12"/>
  <c r="G29" i="5" s="1"/>
  <c r="D29" i="12"/>
  <c r="C29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I32" i="12" s="1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I37" i="12" l="1"/>
  <c r="E15" i="18"/>
  <c r="C11" i="16" s="1"/>
  <c r="E30" i="13"/>
  <c r="E31" i="13" s="1"/>
  <c r="D28" i="10"/>
  <c r="D55" i="13"/>
  <c r="D56" i="13"/>
  <c r="D31" i="13"/>
  <c r="D40" i="13" s="1"/>
  <c r="G22" i="5"/>
  <c r="B48" i="12"/>
  <c r="G48" i="12"/>
  <c r="I20" i="12"/>
  <c r="G10" i="5"/>
  <c r="G34" i="5"/>
  <c r="D46" i="12"/>
  <c r="D25" i="12"/>
  <c r="C34" i="12"/>
  <c r="H45" i="12"/>
  <c r="E11" i="8"/>
  <c r="E10" i="8"/>
  <c r="E56" i="13" l="1"/>
  <c r="E55" i="13"/>
  <c r="E40" i="13"/>
  <c r="E41" i="13" s="1"/>
  <c r="D41" i="13"/>
  <c r="I45" i="12"/>
  <c r="H46" i="12"/>
  <c r="H48" i="12" s="1"/>
  <c r="D34" i="12"/>
  <c r="C38" i="12"/>
  <c r="C48" i="12" s="1"/>
  <c r="D11" i="2"/>
  <c r="E58" i="13" l="1"/>
  <c r="D40" i="10"/>
  <c r="D57" i="13"/>
  <c r="D49" i="13"/>
  <c r="D58" i="13"/>
  <c r="I46" i="12"/>
  <c r="I48" i="12" s="1"/>
  <c r="G45" i="5"/>
  <c r="D38" i="12"/>
  <c r="D48" i="12" s="1"/>
  <c r="C34" i="5"/>
  <c r="D33" i="2"/>
  <c r="B38" i="2"/>
  <c r="E49" i="13" l="1"/>
  <c r="E57" i="13"/>
  <c r="E54" i="1" l="1"/>
  <c r="C53" i="1"/>
  <c r="E32" i="1"/>
  <c r="E33" i="1"/>
  <c r="C54" i="10" l="1"/>
  <c r="E52" i="1"/>
  <c r="C52" i="10" s="1"/>
  <c r="E51" i="1"/>
  <c r="C51" i="10" s="1"/>
  <c r="E50" i="1"/>
  <c r="C50" i="10" s="1"/>
  <c r="E43" i="1"/>
  <c r="C43" i="10" s="1"/>
  <c r="E44" i="1"/>
  <c r="C44" i="10" s="1"/>
  <c r="E45" i="1"/>
  <c r="C45" i="10" s="1"/>
  <c r="E46" i="1"/>
  <c r="C46" i="10" s="1"/>
  <c r="E47" i="1"/>
  <c r="C47" i="10" s="1"/>
  <c r="E48" i="1"/>
  <c r="C48" i="10" s="1"/>
  <c r="E38" i="1"/>
  <c r="C38" i="10" s="1"/>
  <c r="E39" i="1"/>
  <c r="C39" i="10" s="1"/>
  <c r="E37" i="1"/>
  <c r="C33" i="10"/>
  <c r="E34" i="1"/>
  <c r="E35" i="1"/>
  <c r="C35" i="10" s="1"/>
  <c r="C32" i="10"/>
  <c r="E27" i="1"/>
  <c r="E29" i="1"/>
  <c r="C29" i="10" s="1"/>
  <c r="E26" i="1"/>
  <c r="C26" i="10" s="1"/>
  <c r="E17" i="1"/>
  <c r="C17" i="10" s="1"/>
  <c r="E18" i="1"/>
  <c r="C18" i="10" s="1"/>
  <c r="E19" i="1"/>
  <c r="C19" i="10" s="1"/>
  <c r="E20" i="1"/>
  <c r="C20" i="10" s="1"/>
  <c r="E21" i="1"/>
  <c r="C21" i="10" s="1"/>
  <c r="C22" i="10"/>
  <c r="E16" i="1"/>
  <c r="C16" i="10" s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3" i="1"/>
  <c r="D36" i="1"/>
  <c r="C36" i="1"/>
  <c r="C30" i="1"/>
  <c r="D23" i="1"/>
  <c r="D24" i="1" s="1"/>
  <c r="C23" i="1"/>
  <c r="C24" i="1" s="1"/>
  <c r="D15" i="1"/>
  <c r="C15" i="1"/>
  <c r="C37" i="10" l="1"/>
  <c r="E36" i="1"/>
  <c r="D15" i="10"/>
  <c r="E21" i="3"/>
  <c r="C10" i="10"/>
  <c r="C55" i="1"/>
  <c r="C56" i="1"/>
  <c r="D53" i="10"/>
  <c r="D36" i="10"/>
  <c r="D23" i="10"/>
  <c r="D24" i="10" s="1"/>
  <c r="D25" i="1"/>
  <c r="C53" i="10"/>
  <c r="C27" i="10"/>
  <c r="E23" i="1"/>
  <c r="E24" i="1" s="1"/>
  <c r="C25" i="1"/>
  <c r="D30" i="10"/>
  <c r="C34" i="10"/>
  <c r="C36" i="10" s="1"/>
  <c r="C23" i="10"/>
  <c r="C24" i="10" s="1"/>
  <c r="E53" i="1"/>
  <c r="E15" i="1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D10" i="18" s="1"/>
  <c r="F10" i="18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2" i="8"/>
  <c r="C12" i="8"/>
  <c r="F10" i="8"/>
  <c r="E25" i="1" l="1"/>
  <c r="C15" i="10"/>
  <c r="C25" i="10" s="1"/>
  <c r="D20" i="3"/>
  <c r="D21" i="3" s="1"/>
  <c r="C31" i="1"/>
  <c r="C41" i="1" s="1"/>
  <c r="G46" i="5"/>
  <c r="C38" i="5"/>
  <c r="D56" i="10"/>
  <c r="D55" i="10"/>
  <c r="E12" i="8"/>
  <c r="F12" i="8" s="1"/>
  <c r="D25" i="10"/>
  <c r="D31" i="10" s="1"/>
  <c r="C13" i="16" s="1"/>
  <c r="C15" i="16" s="1"/>
  <c r="G37" i="5"/>
  <c r="G32" i="5"/>
  <c r="G20" i="5"/>
  <c r="C46" i="5"/>
  <c r="F37" i="5"/>
  <c r="F32" i="5"/>
  <c r="F20" i="5"/>
  <c r="F11" i="8"/>
  <c r="B42" i="5"/>
  <c r="D11" i="18" s="1"/>
  <c r="B43" i="5"/>
  <c r="B44" i="5"/>
  <c r="B45" i="5"/>
  <c r="D12" i="18" s="1"/>
  <c r="F12" i="18" s="1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H37" i="2"/>
  <c r="I37" i="2"/>
  <c r="G37" i="2"/>
  <c r="I32" i="2"/>
  <c r="G32" i="2"/>
  <c r="I20" i="2"/>
  <c r="G20" i="2"/>
  <c r="C46" i="2"/>
  <c r="C34" i="2" s="1"/>
  <c r="C38" i="2" s="1"/>
  <c r="D46" i="2"/>
  <c r="B46" i="2"/>
  <c r="D25" i="2"/>
  <c r="B25" i="2"/>
  <c r="F11" i="18" l="1"/>
  <c r="D15" i="18"/>
  <c r="C10" i="16" s="1"/>
  <c r="E28" i="1"/>
  <c r="D30" i="1"/>
  <c r="H45" i="2"/>
  <c r="I45" i="2" s="1"/>
  <c r="F45" i="5" s="1"/>
  <c r="F46" i="5" s="1"/>
  <c r="F48" i="5" s="1"/>
  <c r="C49" i="1"/>
  <c r="C58" i="1"/>
  <c r="C57" i="1"/>
  <c r="D34" i="2"/>
  <c r="D41" i="10"/>
  <c r="D49" i="10" s="1"/>
  <c r="G48" i="2"/>
  <c r="B48" i="2"/>
  <c r="B46" i="5"/>
  <c r="G48" i="5"/>
  <c r="B25" i="5"/>
  <c r="C48" i="5"/>
  <c r="H46" i="2" l="1"/>
  <c r="H48" i="2" s="1"/>
  <c r="F15" i="18"/>
  <c r="D56" i="1"/>
  <c r="D55" i="1"/>
  <c r="D31" i="1"/>
  <c r="D40" i="1" s="1"/>
  <c r="C28" i="10"/>
  <c r="C30" i="10" s="1"/>
  <c r="E30" i="1"/>
  <c r="I46" i="2"/>
  <c r="I48" i="2" s="1"/>
  <c r="D57" i="10"/>
  <c r="C48" i="2"/>
  <c r="D58" i="10"/>
  <c r="E56" i="1" l="1"/>
  <c r="E55" i="1"/>
  <c r="E31" i="1"/>
  <c r="C56" i="10"/>
  <c r="C55" i="10"/>
  <c r="C31" i="10"/>
  <c r="E40" i="1"/>
  <c r="D38" i="2"/>
  <c r="D48" i="2" s="1"/>
  <c r="B34" i="5"/>
  <c r="B38" i="5" s="1"/>
  <c r="B48" i="5" s="1"/>
  <c r="E41" i="1" l="1"/>
  <c r="C12" i="16"/>
  <c r="C16" i="16" s="1"/>
  <c r="D41" i="1"/>
  <c r="D57" i="1" s="1"/>
  <c r="C40" i="10"/>
  <c r="C41" i="10" s="1"/>
  <c r="D58" i="1" l="1"/>
  <c r="D49" i="1"/>
  <c r="C58" i="10"/>
  <c r="C57" i="10"/>
  <c r="C49" i="10"/>
  <c r="E49" i="1"/>
  <c r="E57" i="1"/>
  <c r="E58" i="1"/>
</calcChain>
</file>

<file path=xl/sharedStrings.xml><?xml version="1.0" encoding="utf-8"?>
<sst xmlns="http://schemas.openxmlformats.org/spreadsheetml/2006/main" count="646" uniqueCount="272">
  <si>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</si>
  <si>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</si>
  <si>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</si>
  <si>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</si>
  <si>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</si>
  <si>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</si>
  <si>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</si>
  <si>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</si>
  <si>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</si>
  <si>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</si>
  <si>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</si>
  <si>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</si>
  <si>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</si>
  <si>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</si>
  <si>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</si>
  <si>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</si>
  <si>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</si>
  <si>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</si>
  <si>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</si>
  <si>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</si>
  <si>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</si>
  <si>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</si>
  <si>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</si>
  <si>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</si>
  <si>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</si>
  <si>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</si>
  <si>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</si>
  <si>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</si>
  <si>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</si>
  <si>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</si>
  <si>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</si>
  <si>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</si>
  <si>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</si>
  <si>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</si>
  <si>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</si>
  <si>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</si>
  <si>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</si>
  <si>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</si>
  <si>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</si>
  <si>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</si>
  <si>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</si>
  <si>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</si>
  <si>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</si>
  <si>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</si>
  <si>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</si>
  <si>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</si>
  <si>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</si>
  <si>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</si>
  <si>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</si>
  <si>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</si>
  <si>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</si>
  <si>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</si>
  <si>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</si>
  <si>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</si>
  <si>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</si>
  <si>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</si>
  <si>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</si>
  <si>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</si>
  <si>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</si>
  <si>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</si>
  <si>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</si>
  <si>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</si>
  <si>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</si>
  <si>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</si>
  <si>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</si>
  <si>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</si>
  <si>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</si>
  <si>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</si>
  <si>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</si>
  <si>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</si>
  <si>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</si>
  <si>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</si>
  <si>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</si>
  <si>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</si>
  <si>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</si>
  <si>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</si>
  <si>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</si>
  <si>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</si>
  <si>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</si>
  <si>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</si>
  <si>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</si>
  <si>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</si>
  <si>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</si>
  <si>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</si>
  <si>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</si>
  <si>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</si>
  <si>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</si>
  <si>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</si>
  <si>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</si>
  <si>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</si>
  <si>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</si>
  <si>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</si>
  <si>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</si>
  <si>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</si>
  <si>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</si>
  <si>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</si>
  <si>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</si>
  <si>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</si>
  <si>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</si>
  <si>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</si>
  <si>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</si>
  <si>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</si>
  <si>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</si>
  <si>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</si>
  <si>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</si>
  <si>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</si>
  <si>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</si>
  <si>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</si>
  <si>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</si>
  <si>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</si>
  <si>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</si>
  <si>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</si>
  <si>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</si>
  <si>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</si>
  <si>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</si>
  <si>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</si>
  <si>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</si>
  <si>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</si>
  <si>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</si>
  <si>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</si>
  <si>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</si>
  <si>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</si>
  <si>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2013 (A)</t>
  </si>
  <si>
    <t>Adjusted</t>
  </si>
  <si>
    <t>Balance 2013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</si>
  <si>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</si>
  <si>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</si>
  <si>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</si>
  <si>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</si>
  <si>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</si>
  <si>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</si>
  <si>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</si>
  <si>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</si>
  <si>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</si>
  <si>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</si>
  <si>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</si>
  <si>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</si>
  <si>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</si>
  <si>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</si>
  <si>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</si>
  <si>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</si>
  <si>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</si>
  <si>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</si>
  <si>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Balance - 2013</t>
  </si>
  <si>
    <t>Difference</t>
  </si>
  <si>
    <t>%</t>
  </si>
  <si>
    <t>Change</t>
  </si>
  <si>
    <t>End of Yr.</t>
  </si>
  <si>
    <t>2.  Cash-RUS Construction Fund</t>
  </si>
  <si>
    <t>42.  Reacquired Debt</t>
  </si>
  <si>
    <t>2013 (B)</t>
  </si>
  <si>
    <t>48. Other Deferred Credits (C)</t>
  </si>
  <si>
    <t>1. Normal balance of deferred income taxes and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</si>
  <si>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</si>
  <si>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</si>
  <si>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</si>
  <si>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</si>
  <si>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</si>
  <si>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</si>
  <si>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</si>
  <si>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</si>
  <si>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</si>
  <si>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</si>
  <si>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</si>
  <si>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</si>
  <si>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</si>
  <si>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</si>
  <si>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</si>
  <si>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</si>
  <si>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</si>
  <si>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</si>
  <si>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</si>
  <si>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</si>
  <si>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</si>
  <si>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</si>
  <si>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</si>
  <si>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</si>
  <si>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</si>
  <si>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</si>
  <si>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</si>
  <si>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</si>
  <si>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</si>
  <si>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</si>
  <si>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</si>
  <si>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</si>
  <si>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</si>
  <si>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</si>
  <si>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</si>
  <si>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</si>
  <si>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Part 64 offset to nonregulated income (No Impact to retained earnings)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</si>
  <si>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</si>
  <si>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</si>
  <si>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</si>
  <si>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</si>
  <si>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</si>
  <si>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</si>
  <si>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</si>
  <si>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</si>
  <si>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</si>
  <si>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</si>
  <si>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</si>
  <si>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</si>
  <si>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</si>
  <si>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</si>
  <si>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</si>
  <si>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</si>
  <si>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Rate Base (Dec 31)</t>
  </si>
  <si>
    <t>Average Rate Base</t>
  </si>
  <si>
    <t>Net Operating Income</t>
  </si>
  <si>
    <t>Earned Regulated Rate of Return</t>
  </si>
  <si>
    <t>Average Equity</t>
  </si>
  <si>
    <t>Earned Return on Equity</t>
  </si>
  <si>
    <t>Adjusted Net Operating Income</t>
  </si>
  <si>
    <t>Consolidated Equity (Jan 1)</t>
  </si>
  <si>
    <t>Consolidated Equity (Dec 31)</t>
  </si>
  <si>
    <t>Consolidated Net Income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</si>
  <si>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</si>
  <si>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</si>
  <si>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</si>
  <si>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</si>
  <si>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</si>
  <si>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</si>
  <si>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</si>
  <si>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</si>
  <si>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</si>
  <si>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</si>
  <si>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</si>
  <si>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</si>
  <si>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</si>
  <si>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Source:  Line 31 from Out-of-Period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</si>
  <si>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</si>
  <si>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</si>
  <si>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</si>
  <si>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</si>
  <si>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#1:</t>
  </si>
  <si>
    <t>Adjustment #2:</t>
  </si>
  <si>
    <t>Adjustment #3:</t>
  </si>
  <si>
    <t>(C) - Includes deferred taxes</t>
  </si>
  <si>
    <t>Out-of-Period Adjustments Net of FIT (B)</t>
  </si>
  <si>
    <t>2013 (C)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</si>
  <si>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</si>
  <si>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</si>
  <si>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</si>
  <si>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</si>
  <si>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</si>
  <si>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Description of Out-of-Period - 2014 (As Recorded)</t>
  </si>
  <si>
    <t>Adjustment #4</t>
  </si>
  <si>
    <t>24. TOTAL ASSETS (10+17+23)</t>
  </si>
  <si>
    <t>(C)</t>
  </si>
  <si>
    <t>(Reduces total operating expense (L 14) and increases Operating Inc. (L15)</t>
  </si>
  <si>
    <t>(A) - As reported on RUS Form 479</t>
  </si>
  <si>
    <t>As reported on RUS Form 479</t>
  </si>
  <si>
    <t>Corp. Op. Adj Exp. Reduction - See Exhibit 7 of Petition which takes</t>
  </si>
  <si>
    <t xml:space="preserve"> () amount * 65% to Line 13a, Column C</t>
  </si>
  <si>
    <t xml:space="preserve">Corp. Op. Adj Exp. Reduction - See Exhiibt 7 of Petition which takes </t>
  </si>
  <si>
    <t>() amount * 65% to Line 13a, Column C</t>
  </si>
  <si>
    <t xml:space="preserve">S Corps provide effective tax rate from Cost study on Page 8, Inc. Statement  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</si>
  <si>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</si>
  <si>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</si>
  <si>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</si>
  <si>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</si>
  <si>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2014</t>
  </si>
  <si>
    <t xml:space="preserve">Adjustment work sheet </t>
  </si>
  <si>
    <t>STATE USF FILING</t>
  </si>
  <si>
    <t>FINANCIAL TEMPLATE</t>
  </si>
  <si>
    <t>NON-"S CORP" COMPANIES</t>
  </si>
  <si>
    <t xml:space="preserve">Rate Base (Jan. 1) </t>
  </si>
  <si>
    <t>Out-of-Period Adjustments Net of FIT (A)</t>
  </si>
  <si>
    <t>ST. JOHN TELEPHONE, INC.</t>
  </si>
  <si>
    <t>Line 2b and 4 for Prior Year 2013 changed due to CAF amount $75,306 was included in the Federal USF line 4 instead of line 2b last year</t>
  </si>
  <si>
    <t>Line 13, 22, 48 Part 64 adjustments revised from prior year per FCC rules on changes in non-regulated plant for 2013 cost study.</t>
  </si>
  <si>
    <t>Line 5 Adjusted Balance 2013 for Deferred Income Taxes revised from prior year per FCC rules on changes in non-regulated plant for 2013 cost study.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</si>
</sst>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1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37" fontId="0" fillId="0" borderId="7" xfId="0" applyNumberFormat="1" applyBorder="1" applyProtection="1">
      <protection locked="0"/>
    </xf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10" fontId="0" fillId="0" borderId="3" xfId="2" applyNumberFormat="1" applyFont="1" applyBorder="1" applyProtection="1"/>
    <xf numFmtId="10" fontId="0" fillId="0" borderId="7" xfId="2" applyNumberFormat="1" applyFont="1" applyFill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Alignment="1" applyProtection="1">
      <alignment horizontal="center"/>
    </xf>
    <xf numFmtId="0" fontId="0" fillId="0" borderId="0" xfId="0" applyFill="1" applyBorder="1" applyProtection="1"/>
    <xf numFmtId="0" fontId="1" fillId="0" borderId="11" xfId="0" applyFont="1" applyBorder="1" applyAlignment="1" applyProtection="1">
      <alignment horizontal="left" indent="1"/>
    </xf>
    <xf numFmtId="37" fontId="0" fillId="2" borderId="11" xfId="0" applyNumberForma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0" fillId="0" borderId="10" xfId="0" applyNumberFormat="1" applyFill="1" applyBorder="1" applyProtection="1">
      <protection locked="0"/>
    </xf>
    <xf numFmtId="37" fontId="1" fillId="0" borderId="3" xfId="0" applyNumberFormat="1" applyFont="1" applyBorder="1" applyProtection="1"/>
    <xf numFmtId="37" fontId="0" fillId="2" borderId="11" xfId="0" applyNumberFormat="1" applyFill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Comma" xfId="1" builtinId="3"/>
    <cellStyle name="Comma 12 2 2" xfId="3"/>
    <cellStyle name="Comma 2" xf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abSelected="1" workbookViewId="0">
      <selection activeCell="A25" sqref="A25"/>
    </sheetView>
  </sheetViews>
  <sheetFormatPr defaultRowHeight="14.4" x14ac:dyDescent="0.3"/>
  <cols>
    <col min="1" max="1" width="118.6640625" customWidth="1"/>
  </cols>
  <sheetData>
    <row r="13" spans="1:5" ht="23.4" x14ac:dyDescent="0.45">
      <c r="A13" s="119" t="s">
        <v>263</v>
      </c>
      <c r="B13" s="48"/>
      <c r="C13" s="48"/>
      <c r="D13" s="48"/>
      <c r="E13" s="48"/>
    </row>
    <row r="14" spans="1:5" x14ac:dyDescent="0.3">
      <c r="A14" s="48"/>
      <c r="B14" s="48"/>
      <c r="C14" s="48"/>
      <c r="D14" s="48"/>
      <c r="E14" s="48"/>
    </row>
    <row r="15" spans="1:5" ht="23.4" x14ac:dyDescent="0.45">
      <c r="A15" s="119" t="s">
        <v>264</v>
      </c>
      <c r="B15" s="48"/>
      <c r="C15" s="48"/>
      <c r="D15" s="48"/>
      <c r="E15" s="48"/>
    </row>
    <row r="16" spans="1:5" x14ac:dyDescent="0.3">
      <c r="A16" s="48"/>
      <c r="B16" s="48"/>
      <c r="C16" s="48"/>
      <c r="D16" s="48"/>
      <c r="E16" s="48"/>
    </row>
    <row r="17" spans="1:5" ht="23.4" x14ac:dyDescent="0.45">
      <c r="A17" s="119" t="s">
        <v>265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tabSelected="1" zoomScaleNormal="100" workbookViewId="0">
      <selection activeCell="A25" sqref="A25"/>
    </sheetView>
  </sheetViews>
  <sheetFormatPr defaultRowHeight="14.4" x14ac:dyDescent="0.3"/>
  <cols>
    <col min="1" max="1" width="6.5546875" customWidth="1"/>
    <col min="2" max="2" width="36.5546875" bestFit="1" customWidth="1"/>
    <col min="4" max="5" width="13.88671875" customWidth="1"/>
  </cols>
  <sheetData>
    <row r="2" spans="1:5" x14ac:dyDescent="0.3">
      <c r="B2" t="s">
        <v>191</v>
      </c>
    </row>
    <row r="3" spans="1:5" x14ac:dyDescent="0.3">
      <c r="B3" s="59" t="s">
        <v>268</v>
      </c>
      <c r="C3" s="68"/>
      <c r="D3" s="68"/>
      <c r="E3" s="68"/>
    </row>
    <row r="4" spans="1:5" x14ac:dyDescent="0.3">
      <c r="B4" s="68"/>
      <c r="C4" s="68"/>
      <c r="D4" s="68"/>
      <c r="E4" s="68"/>
    </row>
    <row r="5" spans="1:5" x14ac:dyDescent="0.3">
      <c r="B5" s="68"/>
      <c r="C5" s="68"/>
      <c r="D5" s="68"/>
      <c r="E5" s="68"/>
    </row>
    <row r="6" spans="1:5" x14ac:dyDescent="0.3">
      <c r="A6" s="7"/>
      <c r="B6" s="7"/>
      <c r="C6" s="7"/>
      <c r="D6" s="10" t="s">
        <v>73</v>
      </c>
      <c r="E6" s="24" t="s">
        <v>127</v>
      </c>
    </row>
    <row r="7" spans="1:5" x14ac:dyDescent="0.3">
      <c r="A7" s="18" t="s">
        <v>0</v>
      </c>
      <c r="B7" s="11" t="s">
        <v>174</v>
      </c>
      <c r="C7" s="11" t="s">
        <v>162</v>
      </c>
      <c r="D7" s="11">
        <v>2013</v>
      </c>
      <c r="E7" s="5">
        <v>2014</v>
      </c>
    </row>
    <row r="8" spans="1:5" x14ac:dyDescent="0.3">
      <c r="A8" s="20"/>
      <c r="B8" s="20"/>
      <c r="C8" s="12" t="s">
        <v>163</v>
      </c>
      <c r="D8" s="26"/>
      <c r="E8" s="30"/>
    </row>
    <row r="9" spans="1:5" x14ac:dyDescent="0.3">
      <c r="A9" s="10">
        <v>1</v>
      </c>
      <c r="B9" s="7" t="s">
        <v>164</v>
      </c>
      <c r="C9" s="28" t="s">
        <v>165</v>
      </c>
      <c r="D9" s="56">
        <v>73046</v>
      </c>
      <c r="E9" s="56">
        <v>75714</v>
      </c>
    </row>
    <row r="10" spans="1:5" x14ac:dyDescent="0.3">
      <c r="A10" s="11">
        <v>2</v>
      </c>
      <c r="B10" s="45" t="s">
        <v>166</v>
      </c>
      <c r="C10" s="29" t="s">
        <v>167</v>
      </c>
      <c r="D10" s="45"/>
      <c r="E10" s="45"/>
    </row>
    <row r="11" spans="1:5" x14ac:dyDescent="0.3">
      <c r="A11" s="11" t="s">
        <v>216</v>
      </c>
      <c r="B11" s="18" t="s">
        <v>168</v>
      </c>
      <c r="C11" s="11"/>
      <c r="D11" s="53">
        <v>92645</v>
      </c>
      <c r="E11" s="53">
        <f>106873-1445-27857</f>
        <v>77571</v>
      </c>
    </row>
    <row r="12" spans="1:5" x14ac:dyDescent="0.3">
      <c r="A12" s="11" t="s">
        <v>217</v>
      </c>
      <c r="B12" s="18" t="s">
        <v>260</v>
      </c>
      <c r="C12" s="11"/>
      <c r="D12" s="53">
        <f>92539+75306</f>
        <v>167845</v>
      </c>
      <c r="E12" s="53">
        <f>120216+46032+1538</f>
        <v>167786</v>
      </c>
    </row>
    <row r="13" spans="1:5" x14ac:dyDescent="0.3">
      <c r="A13" s="11">
        <v>3</v>
      </c>
      <c r="B13" s="45" t="s">
        <v>170</v>
      </c>
      <c r="C13" s="11">
        <v>5083</v>
      </c>
      <c r="D13" s="45"/>
      <c r="E13" s="45"/>
    </row>
    <row r="14" spans="1:5" x14ac:dyDescent="0.3">
      <c r="A14" s="11" t="s">
        <v>218</v>
      </c>
      <c r="B14" s="18" t="s">
        <v>168</v>
      </c>
      <c r="C14" s="11"/>
      <c r="D14" s="53">
        <v>9163</v>
      </c>
      <c r="E14" s="53">
        <v>1445</v>
      </c>
    </row>
    <row r="15" spans="1:5" x14ac:dyDescent="0.3">
      <c r="A15" s="11" t="s">
        <v>219</v>
      </c>
      <c r="B15" s="18" t="s">
        <v>169</v>
      </c>
      <c r="C15" s="11"/>
      <c r="D15" s="53">
        <v>114318</v>
      </c>
      <c r="E15" s="53">
        <f>110225+20420</f>
        <v>130645</v>
      </c>
    </row>
    <row r="16" spans="1:5" x14ac:dyDescent="0.3">
      <c r="A16" s="11">
        <v>4</v>
      </c>
      <c r="B16" s="18" t="s">
        <v>259</v>
      </c>
      <c r="C16" s="11" t="s">
        <v>171</v>
      </c>
      <c r="D16" s="53">
        <f>1913754-75306</f>
        <v>1838448</v>
      </c>
      <c r="E16" s="53">
        <v>1687511</v>
      </c>
    </row>
    <row r="17" spans="1:5" x14ac:dyDescent="0.3">
      <c r="A17" s="11">
        <v>5</v>
      </c>
      <c r="B17" s="18" t="s">
        <v>241</v>
      </c>
      <c r="C17" s="11"/>
      <c r="D17" s="53"/>
      <c r="E17" s="53">
        <v>20638</v>
      </c>
    </row>
    <row r="18" spans="1:5" x14ac:dyDescent="0.3">
      <c r="A18" s="11">
        <v>6</v>
      </c>
      <c r="B18" s="18" t="s">
        <v>194</v>
      </c>
      <c r="C18" s="12"/>
      <c r="D18" s="54"/>
      <c r="E18" s="54"/>
    </row>
    <row r="19" spans="1:5" x14ac:dyDescent="0.3">
      <c r="A19" s="11">
        <v>7</v>
      </c>
      <c r="B19" s="18" t="s">
        <v>172</v>
      </c>
      <c r="C19" s="7"/>
      <c r="D19" s="36">
        <f>D9+D11+D12+D14+D15+D16+D17+D18</f>
        <v>2295465</v>
      </c>
      <c r="E19" s="36">
        <f>E9+E11+E12+E14+E15+E16+E17+E18</f>
        <v>2161310</v>
      </c>
    </row>
    <row r="20" spans="1:5" x14ac:dyDescent="0.3">
      <c r="A20" s="11">
        <v>8</v>
      </c>
      <c r="B20" s="19" t="s">
        <v>179</v>
      </c>
      <c r="C20" s="18"/>
      <c r="D20" s="38">
        <f>IncomeStmtSummary!C10</f>
        <v>2295465</v>
      </c>
      <c r="E20" s="38">
        <f>IncomeStmtSummary!D10</f>
        <v>2161310</v>
      </c>
    </row>
    <row r="21" spans="1:5" ht="15" thickBot="1" x14ac:dyDescent="0.35">
      <c r="A21" s="12">
        <v>9</v>
      </c>
      <c r="B21" s="52" t="s">
        <v>144</v>
      </c>
      <c r="C21" s="20"/>
      <c r="D21" s="51">
        <f>D19-D20</f>
        <v>0</v>
      </c>
      <c r="E21" s="35">
        <f>E19-E20</f>
        <v>0</v>
      </c>
    </row>
    <row r="22" spans="1:5" ht="15" thickTop="1" x14ac:dyDescent="0.3">
      <c r="B22" s="74" t="s">
        <v>221</v>
      </c>
      <c r="C22" s="68"/>
      <c r="D22" s="68"/>
      <c r="E22" s="68"/>
    </row>
    <row r="23" spans="1:5" x14ac:dyDescent="0.3">
      <c r="B23" t="s">
        <v>195</v>
      </c>
      <c r="C23" s="68"/>
      <c r="D23" s="68"/>
      <c r="E23" s="68"/>
    </row>
    <row r="24" spans="1:5" x14ac:dyDescent="0.3">
      <c r="B24" t="s">
        <v>196</v>
      </c>
      <c r="C24" s="68"/>
      <c r="D24" s="68"/>
      <c r="E24" s="68"/>
    </row>
    <row r="25" spans="1:5" x14ac:dyDescent="0.3">
      <c r="A25" s="68"/>
      <c r="B25" s="68"/>
      <c r="C25" s="68"/>
      <c r="D25" s="68"/>
      <c r="E25" s="68"/>
    </row>
    <row r="26" spans="1:5" x14ac:dyDescent="0.3">
      <c r="A26" s="68"/>
      <c r="B26" s="68" t="s">
        <v>269</v>
      </c>
      <c r="C26" s="68"/>
      <c r="D26" s="68"/>
      <c r="E26" s="68"/>
    </row>
    <row r="27" spans="1:5" x14ac:dyDescent="0.3">
      <c r="A27" s="68"/>
      <c r="B27" s="68"/>
      <c r="C27" s="68"/>
      <c r="D27" s="68"/>
      <c r="E27" s="68"/>
    </row>
    <row r="28" spans="1:5" x14ac:dyDescent="0.3">
      <c r="A28" s="68"/>
      <c r="B28" s="68"/>
      <c r="C28" s="68"/>
      <c r="D28" s="68"/>
      <c r="E28" s="68"/>
    </row>
    <row r="29" spans="1:5" x14ac:dyDescent="0.3">
      <c r="A29" s="68"/>
      <c r="B29" s="68"/>
      <c r="C29" s="68"/>
      <c r="D29" s="68"/>
      <c r="E29" s="68"/>
    </row>
    <row r="30" spans="1:5" x14ac:dyDescent="0.3">
      <c r="A30" s="68"/>
      <c r="B30" s="68"/>
      <c r="C30" s="68"/>
      <c r="D30" s="68"/>
      <c r="E30" s="68"/>
    </row>
    <row r="31" spans="1:5" x14ac:dyDescent="0.3">
      <c r="A31" s="68"/>
      <c r="B31" s="68"/>
      <c r="C31" s="68"/>
      <c r="D31" s="68"/>
      <c r="E31" s="68"/>
    </row>
    <row r="32" spans="1:5" x14ac:dyDescent="0.3">
      <c r="A32" s="68"/>
      <c r="B32" s="68"/>
      <c r="C32" s="68"/>
      <c r="D32" s="68"/>
      <c r="E32" s="68"/>
    </row>
    <row r="33" spans="1:5" x14ac:dyDescent="0.3">
      <c r="A33" s="68"/>
      <c r="B33" s="68"/>
      <c r="C33" s="68"/>
      <c r="D33" s="68"/>
      <c r="E33" s="68"/>
    </row>
    <row r="34" spans="1:5" x14ac:dyDescent="0.3">
      <c r="A34" s="68"/>
      <c r="B34" s="68"/>
      <c r="C34" s="68"/>
      <c r="D34" s="68"/>
      <c r="E34" s="68"/>
    </row>
    <row r="35" spans="1:5" x14ac:dyDescent="0.3">
      <c r="A35" s="68"/>
      <c r="B35" s="68"/>
      <c r="C35" s="68"/>
      <c r="D35" s="68"/>
      <c r="E35" s="68"/>
    </row>
  </sheetData>
  <sheetProtection algorithmName="SHA-512" hashValue="nt3kQX2w1IR1IRTEcLeGHe2BUGEAqc5qrYPjINGDtqxS9D/GKab5QiJOnlMEhWA3n5nXHLNDpPv6icL0SBZZfg==" saltValue="2EN7yEwJ6VgzVMz65nJK1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1"/>
  <sheetViews>
    <sheetView tabSelected="1" zoomScaleNormal="100" workbookViewId="0">
      <selection activeCell="A25" sqref="A25"/>
    </sheetView>
  </sheetViews>
  <sheetFormatPr defaultRowHeight="14.4" x14ac:dyDescent="0.3"/>
  <cols>
    <col min="1" max="1" width="73.5546875" customWidth="1"/>
    <col min="2" max="2" width="14.6640625" bestFit="1" customWidth="1"/>
  </cols>
  <sheetData>
    <row r="4" spans="1:3" x14ac:dyDescent="0.3">
      <c r="A4" s="48" t="s">
        <v>245</v>
      </c>
      <c r="B4" s="120" t="s">
        <v>233</v>
      </c>
      <c r="C4" s="120"/>
    </row>
    <row r="5" spans="1:3" x14ac:dyDescent="0.3">
      <c r="B5" s="48" t="s">
        <v>243</v>
      </c>
      <c r="C5" s="48" t="s">
        <v>244</v>
      </c>
    </row>
    <row r="6" spans="1:3" x14ac:dyDescent="0.3">
      <c r="A6" t="s">
        <v>234</v>
      </c>
    </row>
    <row r="11" spans="1:3" x14ac:dyDescent="0.3">
      <c r="A11" t="s">
        <v>235</v>
      </c>
    </row>
    <row r="16" spans="1:3" x14ac:dyDescent="0.3">
      <c r="A16" t="s">
        <v>236</v>
      </c>
    </row>
    <row r="21" spans="1:1" x14ac:dyDescent="0.3">
      <c r="A21" t="s">
        <v>246</v>
      </c>
    </row>
  </sheetData>
  <mergeCells count="1">
    <mergeCell ref="B4:C4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tabSelected="1" topLeftCell="A4" zoomScaleNormal="100" workbookViewId="0">
      <selection activeCell="A25" sqref="A25"/>
    </sheetView>
  </sheetViews>
  <sheetFormatPr defaultColWidth="9.109375" defaultRowHeight="14.4" x14ac:dyDescent="0.3"/>
  <cols>
    <col min="1" max="1" width="5.88671875" style="75" customWidth="1"/>
    <col min="2" max="2" width="40.5546875" style="75" customWidth="1"/>
    <col min="3" max="3" width="13.88671875" style="75" customWidth="1"/>
    <col min="4" max="16384" width="9.109375" style="75"/>
  </cols>
  <sheetData>
    <row r="3" spans="1:3" x14ac:dyDescent="0.3">
      <c r="B3" s="75" t="s">
        <v>191</v>
      </c>
    </row>
    <row r="4" spans="1:3" x14ac:dyDescent="0.3">
      <c r="B4" s="59" t="s">
        <v>268</v>
      </c>
      <c r="C4" s="68"/>
    </row>
    <row r="5" spans="1:3" x14ac:dyDescent="0.3">
      <c r="B5" s="68"/>
      <c r="C5" s="68"/>
    </row>
    <row r="7" spans="1:3" x14ac:dyDescent="0.3">
      <c r="A7" s="76"/>
      <c r="B7" s="76"/>
      <c r="C7" s="77"/>
    </row>
    <row r="8" spans="1:3" x14ac:dyDescent="0.3">
      <c r="A8" s="83" t="s">
        <v>0</v>
      </c>
      <c r="B8" s="78" t="s">
        <v>174</v>
      </c>
      <c r="C8" s="79">
        <v>2014</v>
      </c>
    </row>
    <row r="9" spans="1:3" x14ac:dyDescent="0.3">
      <c r="A9" s="80"/>
      <c r="B9" s="80"/>
      <c r="C9" s="81"/>
    </row>
    <row r="10" spans="1:3" x14ac:dyDescent="0.3">
      <c r="A10" s="94">
        <v>1</v>
      </c>
      <c r="B10" s="76" t="s">
        <v>266</v>
      </c>
      <c r="C10" s="87">
        <f>'RateBase '!D15</f>
        <v>7272525</v>
      </c>
    </row>
    <row r="11" spans="1:3" x14ac:dyDescent="0.3">
      <c r="A11" s="78">
        <v>2</v>
      </c>
      <c r="B11" s="83" t="s">
        <v>206</v>
      </c>
      <c r="C11" s="105">
        <f>'RateBase '!E15</f>
        <v>6799791</v>
      </c>
    </row>
    <row r="12" spans="1:3" x14ac:dyDescent="0.3">
      <c r="A12" s="78">
        <v>3</v>
      </c>
      <c r="B12" s="98" t="s">
        <v>207</v>
      </c>
      <c r="C12" s="85">
        <f>(C10+C11)/2</f>
        <v>7036158</v>
      </c>
    </row>
    <row r="13" spans="1:3" x14ac:dyDescent="0.3">
      <c r="A13" s="78">
        <v>4</v>
      </c>
      <c r="B13" s="83" t="s">
        <v>208</v>
      </c>
      <c r="C13" s="60">
        <f>IncomeStmtSummary!D31</f>
        <v>634027</v>
      </c>
    </row>
    <row r="14" spans="1:3" x14ac:dyDescent="0.3">
      <c r="A14" s="78">
        <v>5</v>
      </c>
      <c r="B14" s="83" t="s">
        <v>267</v>
      </c>
      <c r="C14" s="54">
        <v>0</v>
      </c>
    </row>
    <row r="15" spans="1:3" x14ac:dyDescent="0.3">
      <c r="A15" s="78">
        <v>6</v>
      </c>
      <c r="B15" s="99" t="s">
        <v>212</v>
      </c>
      <c r="C15" s="85">
        <f>C13+C14</f>
        <v>634027</v>
      </c>
    </row>
    <row r="16" spans="1:3" x14ac:dyDescent="0.3">
      <c r="A16" s="78">
        <v>7</v>
      </c>
      <c r="B16" s="98" t="s">
        <v>209</v>
      </c>
      <c r="C16" s="86">
        <f>C15/C12</f>
        <v>9.010982982474243E-2</v>
      </c>
    </row>
    <row r="17" spans="1:7" x14ac:dyDescent="0.3">
      <c r="A17" s="78"/>
      <c r="B17" s="84"/>
      <c r="C17" s="90"/>
    </row>
    <row r="18" spans="1:7" x14ac:dyDescent="0.3">
      <c r="A18" s="78"/>
      <c r="B18" s="83"/>
      <c r="C18" s="87"/>
    </row>
    <row r="19" spans="1:7" x14ac:dyDescent="0.3">
      <c r="A19" s="78">
        <v>8</v>
      </c>
      <c r="B19" s="83" t="s">
        <v>213</v>
      </c>
      <c r="C19" s="82">
        <v>5583226</v>
      </c>
    </row>
    <row r="20" spans="1:7" x14ac:dyDescent="0.3">
      <c r="A20" s="78">
        <v>9</v>
      </c>
      <c r="B20" s="83" t="s">
        <v>214</v>
      </c>
      <c r="C20" s="88">
        <v>5841131</v>
      </c>
    </row>
    <row r="21" spans="1:7" x14ac:dyDescent="0.3">
      <c r="A21" s="78">
        <v>10</v>
      </c>
      <c r="B21" s="98" t="s">
        <v>210</v>
      </c>
      <c r="C21" s="85">
        <f t="shared" ref="C21" si="0">(C19+C20)/2</f>
        <v>5712178.5</v>
      </c>
    </row>
    <row r="22" spans="1:7" x14ac:dyDescent="0.3">
      <c r="A22" s="78">
        <v>11</v>
      </c>
      <c r="B22" s="83" t="s">
        <v>215</v>
      </c>
      <c r="C22" s="53">
        <v>291017</v>
      </c>
    </row>
    <row r="23" spans="1:7" x14ac:dyDescent="0.3">
      <c r="A23" s="78">
        <v>12</v>
      </c>
      <c r="B23" s="83" t="s">
        <v>238</v>
      </c>
      <c r="C23" s="54">
        <v>0</v>
      </c>
    </row>
    <row r="24" spans="1:7" x14ac:dyDescent="0.3">
      <c r="A24" s="78">
        <v>13</v>
      </c>
      <c r="B24" s="99" t="s">
        <v>220</v>
      </c>
      <c r="C24" s="85">
        <f>C22+C23</f>
        <v>291017</v>
      </c>
    </row>
    <row r="25" spans="1:7" x14ac:dyDescent="0.3">
      <c r="A25" s="95">
        <v>14</v>
      </c>
      <c r="B25" s="102" t="s">
        <v>211</v>
      </c>
      <c r="C25" s="89">
        <f>C24/C21</f>
        <v>5.0946762255416216E-2</v>
      </c>
    </row>
    <row r="26" spans="1:7" x14ac:dyDescent="0.3">
      <c r="B26" s="101" t="s">
        <v>221</v>
      </c>
      <c r="C26" s="68"/>
      <c r="D26" s="68"/>
      <c r="E26" s="68"/>
      <c r="F26" s="68"/>
      <c r="G26" s="68"/>
    </row>
    <row r="27" spans="1:7" x14ac:dyDescent="0.3">
      <c r="A27" s="100" t="s">
        <v>176</v>
      </c>
      <c r="B27" s="101" t="s">
        <v>229</v>
      </c>
      <c r="C27" s="68"/>
      <c r="D27" s="68"/>
      <c r="E27" s="68"/>
      <c r="F27" s="68"/>
      <c r="G27" s="68"/>
    </row>
    <row r="28" spans="1:7" x14ac:dyDescent="0.3">
      <c r="B28" s="101" t="s">
        <v>262</v>
      </c>
      <c r="C28" s="68"/>
      <c r="D28" s="68"/>
      <c r="E28" s="68"/>
      <c r="F28" s="68"/>
      <c r="G28" s="68"/>
    </row>
    <row r="29" spans="1:7" x14ac:dyDescent="0.3">
      <c r="A29" s="68"/>
      <c r="B29" s="118"/>
      <c r="C29" s="68"/>
      <c r="D29" s="68"/>
      <c r="E29" s="68"/>
      <c r="F29" s="68"/>
      <c r="G29" s="68"/>
    </row>
    <row r="30" spans="1:7" x14ac:dyDescent="0.3">
      <c r="A30" s="68"/>
      <c r="B30" s="68"/>
      <c r="C30" s="68"/>
      <c r="D30" s="68"/>
      <c r="E30" s="68"/>
      <c r="F30" s="68"/>
      <c r="G30" s="68"/>
    </row>
    <row r="31" spans="1:7" x14ac:dyDescent="0.3">
      <c r="A31" s="68"/>
      <c r="B31" s="68"/>
      <c r="C31" s="68"/>
      <c r="D31" s="68"/>
      <c r="E31" s="68"/>
      <c r="F31" s="68"/>
      <c r="G31" s="68"/>
    </row>
    <row r="32" spans="1:7" x14ac:dyDescent="0.3">
      <c r="A32" s="68"/>
      <c r="B32" s="68"/>
      <c r="C32" s="68"/>
      <c r="D32" s="68"/>
      <c r="E32" s="68"/>
      <c r="F32" s="68"/>
      <c r="G32" s="68"/>
    </row>
    <row r="33" spans="1:7" x14ac:dyDescent="0.3">
      <c r="A33" s="68"/>
      <c r="B33" s="68"/>
      <c r="C33" s="68"/>
      <c r="D33" s="68"/>
      <c r="E33" s="68"/>
      <c r="F33" s="68"/>
      <c r="G33" s="68"/>
    </row>
    <row r="34" spans="1:7" x14ac:dyDescent="0.3">
      <c r="A34" s="68"/>
      <c r="B34" s="68"/>
      <c r="C34" s="68"/>
      <c r="D34" s="68"/>
      <c r="E34" s="68"/>
      <c r="F34" s="68"/>
      <c r="G34" s="68"/>
    </row>
    <row r="35" spans="1:7" x14ac:dyDescent="0.3">
      <c r="A35" s="68"/>
      <c r="B35" s="68"/>
      <c r="C35" s="68"/>
      <c r="D35" s="68"/>
      <c r="E35" s="68"/>
      <c r="F35" s="68"/>
      <c r="G35" s="68"/>
    </row>
    <row r="36" spans="1:7" x14ac:dyDescent="0.3">
      <c r="A36" s="68"/>
      <c r="B36" s="68"/>
      <c r="C36" s="68"/>
      <c r="D36" s="68"/>
      <c r="E36" s="68"/>
      <c r="F36" s="68"/>
      <c r="G36" s="68"/>
    </row>
    <row r="37" spans="1:7" x14ac:dyDescent="0.3">
      <c r="A37" s="68"/>
      <c r="B37" s="68"/>
      <c r="C37" s="68"/>
      <c r="D37" s="68"/>
      <c r="E37" s="68"/>
      <c r="F37" s="68"/>
      <c r="G37" s="68"/>
    </row>
    <row r="38" spans="1:7" x14ac:dyDescent="0.3">
      <c r="A38" s="68"/>
      <c r="B38" s="68"/>
      <c r="C38" s="68"/>
      <c r="D38" s="68"/>
      <c r="E38" s="68"/>
      <c r="F38" s="68"/>
      <c r="G38" s="68"/>
    </row>
  </sheetData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tabSelected="1" topLeftCell="A16" zoomScaleNormal="100" workbookViewId="0">
      <selection activeCell="A25" sqref="A25"/>
    </sheetView>
  </sheetViews>
  <sheetFormatPr defaultRowHeight="14.4" x14ac:dyDescent="0.3"/>
  <cols>
    <col min="1" max="1" width="37" customWidth="1"/>
    <col min="2" max="2" width="13.88671875" customWidth="1"/>
    <col min="3" max="3" width="13.88671875" bestFit="1" customWidth="1"/>
    <col min="4" max="4" width="13.88671875" customWidth="1"/>
    <col min="5" max="5" width="6.33203125" customWidth="1"/>
    <col min="6" max="6" width="45" bestFit="1" customWidth="1"/>
    <col min="7" max="9" width="13.88671875" customWidth="1"/>
  </cols>
  <sheetData>
    <row r="2" spans="1:9" x14ac:dyDescent="0.3">
      <c r="A2" t="s">
        <v>191</v>
      </c>
    </row>
    <row r="3" spans="1:9" x14ac:dyDescent="0.3">
      <c r="A3" s="59" t="s">
        <v>268</v>
      </c>
      <c r="B3" s="68"/>
      <c r="C3" s="68"/>
      <c r="D3" s="68"/>
    </row>
    <row r="4" spans="1:9" x14ac:dyDescent="0.3">
      <c r="A4" s="69"/>
      <c r="B4" s="68"/>
      <c r="C4" s="68"/>
      <c r="D4" s="68"/>
    </row>
    <row r="5" spans="1:9" x14ac:dyDescent="0.3">
      <c r="A5" s="68"/>
      <c r="B5" s="68"/>
      <c r="C5" s="68"/>
      <c r="D5" s="68"/>
    </row>
    <row r="6" spans="1:9" x14ac:dyDescent="0.3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3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3">
      <c r="A8" s="9"/>
      <c r="B8" s="12" t="s">
        <v>122</v>
      </c>
      <c r="C8" s="12" t="s">
        <v>150</v>
      </c>
      <c r="D8" s="12" t="s">
        <v>239</v>
      </c>
      <c r="E8" s="12"/>
      <c r="F8" s="9"/>
      <c r="G8" s="12" t="s">
        <v>122</v>
      </c>
      <c r="H8" s="12" t="s">
        <v>150</v>
      </c>
      <c r="I8" s="6" t="s">
        <v>239</v>
      </c>
    </row>
    <row r="9" spans="1:9" x14ac:dyDescent="0.3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3">
      <c r="A10" s="18" t="s">
        <v>42</v>
      </c>
      <c r="B10" s="53">
        <v>3099818</v>
      </c>
      <c r="C10" s="57"/>
      <c r="D10" s="60">
        <f>SUM(B10:C10)</f>
        <v>3099818</v>
      </c>
      <c r="E10" s="18"/>
      <c r="F10" s="18" t="s">
        <v>78</v>
      </c>
      <c r="G10" s="53">
        <v>93120</v>
      </c>
      <c r="H10" s="57"/>
      <c r="I10" s="60">
        <f>SUM(G10:H10)</f>
        <v>93120</v>
      </c>
    </row>
    <row r="11" spans="1:9" x14ac:dyDescent="0.3">
      <c r="A11" s="18" t="s">
        <v>148</v>
      </c>
      <c r="B11" s="53"/>
      <c r="C11" s="57"/>
      <c r="D11" s="60">
        <f>SUM(B11:C11)</f>
        <v>0</v>
      </c>
      <c r="E11" s="18"/>
      <c r="F11" s="18" t="s">
        <v>81</v>
      </c>
      <c r="G11" s="53"/>
      <c r="H11" s="57"/>
      <c r="I11" s="60">
        <f t="shared" ref="I11:I19" si="0">SUM(G11:H11)</f>
        <v>0</v>
      </c>
    </row>
    <row r="12" spans="1:9" x14ac:dyDescent="0.3">
      <c r="A12" s="18" t="s">
        <v>43</v>
      </c>
      <c r="B12" s="23"/>
      <c r="C12" s="23"/>
      <c r="D12" s="17"/>
      <c r="E12" s="19"/>
      <c r="F12" s="18" t="s">
        <v>82</v>
      </c>
      <c r="G12" s="53"/>
      <c r="H12" s="57"/>
      <c r="I12" s="60">
        <f t="shared" si="0"/>
        <v>0</v>
      </c>
    </row>
    <row r="13" spans="1:9" x14ac:dyDescent="0.3">
      <c r="A13" s="18" t="s">
        <v>44</v>
      </c>
      <c r="B13" s="53"/>
      <c r="C13" s="57"/>
      <c r="D13" s="60">
        <f>SUM(B13:C13)</f>
        <v>0</v>
      </c>
      <c r="E13" s="18"/>
      <c r="F13" s="18" t="s">
        <v>83</v>
      </c>
      <c r="G13" s="53">
        <v>100</v>
      </c>
      <c r="H13" s="57"/>
      <c r="I13" s="60">
        <f t="shared" si="0"/>
        <v>100</v>
      </c>
    </row>
    <row r="14" spans="1:9" x14ac:dyDescent="0.3">
      <c r="A14" s="18" t="s">
        <v>47</v>
      </c>
      <c r="B14" s="53"/>
      <c r="C14" s="57"/>
      <c r="D14" s="60">
        <f t="shared" ref="D14:D15" si="1">SUM(B14:C14)</f>
        <v>0</v>
      </c>
      <c r="E14" s="18"/>
      <c r="F14" s="18" t="s">
        <v>84</v>
      </c>
      <c r="G14" s="53">
        <v>292385</v>
      </c>
      <c r="H14" s="57"/>
      <c r="I14" s="60">
        <f t="shared" si="0"/>
        <v>292385</v>
      </c>
    </row>
    <row r="15" spans="1:9" x14ac:dyDescent="0.3">
      <c r="A15" s="18" t="s">
        <v>45</v>
      </c>
      <c r="B15" s="53"/>
      <c r="C15" s="57"/>
      <c r="D15" s="60">
        <f t="shared" si="1"/>
        <v>0</v>
      </c>
      <c r="E15" s="18"/>
      <c r="F15" s="18" t="s">
        <v>85</v>
      </c>
      <c r="G15" s="53"/>
      <c r="H15" s="57"/>
      <c r="I15" s="60">
        <f t="shared" si="0"/>
        <v>0</v>
      </c>
    </row>
    <row r="16" spans="1:9" x14ac:dyDescent="0.3">
      <c r="A16" s="18" t="s">
        <v>46</v>
      </c>
      <c r="B16" s="23"/>
      <c r="C16" s="23"/>
      <c r="D16" s="17"/>
      <c r="E16" s="19"/>
      <c r="F16" s="18" t="s">
        <v>86</v>
      </c>
      <c r="G16" s="53"/>
      <c r="H16" s="57"/>
      <c r="I16" s="60">
        <f t="shared" si="0"/>
        <v>0</v>
      </c>
    </row>
    <row r="17" spans="1:9" x14ac:dyDescent="0.3">
      <c r="A17" s="18" t="s">
        <v>44</v>
      </c>
      <c r="B17" s="53">
        <v>13345</v>
      </c>
      <c r="C17" s="57"/>
      <c r="D17" s="60">
        <f>SUM(B17:C17)</f>
        <v>13345</v>
      </c>
      <c r="E17" s="19"/>
      <c r="F17" s="18" t="s">
        <v>87</v>
      </c>
      <c r="G17" s="53">
        <v>86370</v>
      </c>
      <c r="H17" s="57"/>
      <c r="I17" s="60">
        <f t="shared" si="0"/>
        <v>86370</v>
      </c>
    </row>
    <row r="18" spans="1:9" x14ac:dyDescent="0.3">
      <c r="A18" s="18" t="s">
        <v>47</v>
      </c>
      <c r="B18" s="53">
        <v>274556</v>
      </c>
      <c r="C18" s="57"/>
      <c r="D18" s="60">
        <f t="shared" ref="D18:D24" si="2">SUM(B18:C18)</f>
        <v>274556</v>
      </c>
      <c r="E18" s="18"/>
      <c r="F18" s="18" t="s">
        <v>88</v>
      </c>
      <c r="G18" s="53">
        <v>19580</v>
      </c>
      <c r="H18" s="57"/>
      <c r="I18" s="60">
        <f t="shared" si="0"/>
        <v>19580</v>
      </c>
    </row>
    <row r="19" spans="1:9" x14ac:dyDescent="0.3">
      <c r="A19" s="18" t="s">
        <v>45</v>
      </c>
      <c r="B19" s="53"/>
      <c r="C19" s="57"/>
      <c r="D19" s="60">
        <f t="shared" si="2"/>
        <v>0</v>
      </c>
      <c r="E19" s="18"/>
      <c r="F19" s="18" t="s">
        <v>89</v>
      </c>
      <c r="G19" s="54">
        <v>15815</v>
      </c>
      <c r="H19" s="67"/>
      <c r="I19" s="61">
        <f t="shared" si="0"/>
        <v>15815</v>
      </c>
    </row>
    <row r="20" spans="1:9" x14ac:dyDescent="0.3">
      <c r="A20" s="18" t="s">
        <v>48</v>
      </c>
      <c r="B20" s="53"/>
      <c r="C20" s="57"/>
      <c r="D20" s="60">
        <f t="shared" si="2"/>
        <v>0</v>
      </c>
      <c r="E20" s="18"/>
      <c r="F20" s="18" t="s">
        <v>120</v>
      </c>
      <c r="G20" s="60">
        <f>SUM(G10:G19)</f>
        <v>507370</v>
      </c>
      <c r="H20" s="60">
        <f>SUM(H10:H19)</f>
        <v>0</v>
      </c>
      <c r="I20" s="60">
        <f t="shared" ref="I20" si="3">SUM(I10:I19)</f>
        <v>507370</v>
      </c>
    </row>
    <row r="21" spans="1:9" x14ac:dyDescent="0.3">
      <c r="A21" s="18" t="s">
        <v>49</v>
      </c>
      <c r="B21" s="53">
        <v>42039</v>
      </c>
      <c r="C21" s="55"/>
      <c r="D21" s="60">
        <f t="shared" si="2"/>
        <v>42039</v>
      </c>
      <c r="E21" s="18"/>
      <c r="F21" s="22" t="s">
        <v>91</v>
      </c>
      <c r="G21" s="14"/>
      <c r="H21" s="18"/>
      <c r="I21" s="15"/>
    </row>
    <row r="22" spans="1:9" x14ac:dyDescent="0.3">
      <c r="A22" s="18" t="s">
        <v>50</v>
      </c>
      <c r="B22" s="53">
        <v>1238</v>
      </c>
      <c r="C22" s="57"/>
      <c r="D22" s="60">
        <f t="shared" si="2"/>
        <v>1238</v>
      </c>
      <c r="E22" s="18"/>
      <c r="F22" s="18" t="s">
        <v>92</v>
      </c>
      <c r="G22" s="53">
        <v>6105497</v>
      </c>
      <c r="H22" s="57"/>
      <c r="I22" s="60">
        <f>SUM(G22:H22)</f>
        <v>6105497</v>
      </c>
    </row>
    <row r="23" spans="1:9" x14ac:dyDescent="0.3">
      <c r="A23" s="18" t="s">
        <v>51</v>
      </c>
      <c r="B23" s="53">
        <v>32928</v>
      </c>
      <c r="C23" s="57"/>
      <c r="D23" s="60">
        <f t="shared" si="2"/>
        <v>32928</v>
      </c>
      <c r="E23" s="18"/>
      <c r="F23" s="18" t="s">
        <v>93</v>
      </c>
      <c r="G23" s="53"/>
      <c r="H23" s="57"/>
      <c r="I23" s="60">
        <f t="shared" ref="I23:I31" si="4">SUM(G23:H23)</f>
        <v>0</v>
      </c>
    </row>
    <row r="24" spans="1:9" x14ac:dyDescent="0.3">
      <c r="A24" s="18" t="s">
        <v>52</v>
      </c>
      <c r="B24" s="54"/>
      <c r="C24" s="67"/>
      <c r="D24" s="61">
        <f t="shared" si="2"/>
        <v>0</v>
      </c>
      <c r="E24" s="18"/>
      <c r="F24" s="18" t="s">
        <v>94</v>
      </c>
      <c r="G24" s="53"/>
      <c r="H24" s="57"/>
      <c r="I24" s="60">
        <f t="shared" si="4"/>
        <v>0</v>
      </c>
    </row>
    <row r="25" spans="1:9" x14ac:dyDescent="0.3">
      <c r="A25" s="18" t="s">
        <v>41</v>
      </c>
      <c r="B25" s="60">
        <f>B10+B11+B13+B14+B15+B17+B18+B19+B20+B21+B22+B23+B24</f>
        <v>3463924</v>
      </c>
      <c r="C25" s="60">
        <f>C10+C11+C13+C14+C15+C17+C18+C19+C20+C21+C22+C23+C24</f>
        <v>0</v>
      </c>
      <c r="D25" s="60">
        <f t="shared" ref="D25" si="5">D10+D11+D13+D14+D15+D17+D18+D19+D20+D21+D22+D23+D24</f>
        <v>3463924</v>
      </c>
      <c r="E25" s="18"/>
      <c r="F25" s="18" t="s">
        <v>95</v>
      </c>
      <c r="G25" s="53"/>
      <c r="H25" s="57"/>
      <c r="I25" s="60">
        <f t="shared" si="4"/>
        <v>0</v>
      </c>
    </row>
    <row r="26" spans="1:9" x14ac:dyDescent="0.3">
      <c r="A26" s="18"/>
      <c r="B26" s="31"/>
      <c r="C26" s="18"/>
      <c r="D26" s="15"/>
      <c r="E26" s="18"/>
      <c r="F26" s="18" t="s">
        <v>96</v>
      </c>
      <c r="G26" s="53"/>
      <c r="H26" s="57"/>
      <c r="I26" s="60">
        <f t="shared" si="4"/>
        <v>0</v>
      </c>
    </row>
    <row r="27" spans="1:9" x14ac:dyDescent="0.3">
      <c r="A27" s="22" t="s">
        <v>54</v>
      </c>
      <c r="B27" s="31"/>
      <c r="C27" s="19"/>
      <c r="D27" s="15"/>
      <c r="E27" s="18"/>
      <c r="F27" s="18" t="s">
        <v>97</v>
      </c>
      <c r="G27" s="53"/>
      <c r="H27" s="57"/>
      <c r="I27" s="60">
        <f t="shared" si="4"/>
        <v>0</v>
      </c>
    </row>
    <row r="28" spans="1:9" x14ac:dyDescent="0.3">
      <c r="A28" s="18" t="s">
        <v>59</v>
      </c>
      <c r="B28" s="32"/>
      <c r="C28" s="23"/>
      <c r="D28" s="17"/>
      <c r="E28" s="19"/>
      <c r="F28" s="18" t="s">
        <v>149</v>
      </c>
      <c r="G28" s="53"/>
      <c r="H28" s="57"/>
      <c r="I28" s="60">
        <f t="shared" si="4"/>
        <v>0</v>
      </c>
    </row>
    <row r="29" spans="1:9" x14ac:dyDescent="0.3">
      <c r="A29" s="18" t="s">
        <v>55</v>
      </c>
      <c r="B29" s="53">
        <v>0</v>
      </c>
      <c r="C29" s="57"/>
      <c r="D29" s="60">
        <f>SUM(B29:C29)</f>
        <v>0</v>
      </c>
      <c r="E29" s="18"/>
      <c r="F29" s="18" t="s">
        <v>98</v>
      </c>
      <c r="G29" s="53"/>
      <c r="H29" s="57"/>
      <c r="I29" s="60">
        <f t="shared" si="4"/>
        <v>0</v>
      </c>
    </row>
    <row r="30" spans="1:9" x14ac:dyDescent="0.3">
      <c r="A30" s="18" t="s">
        <v>56</v>
      </c>
      <c r="B30" s="53">
        <v>1164844</v>
      </c>
      <c r="C30" s="57"/>
      <c r="D30" s="60">
        <f>SUM(B30:C30)</f>
        <v>1164844</v>
      </c>
      <c r="E30" s="18"/>
      <c r="F30" s="18" t="s">
        <v>99</v>
      </c>
      <c r="G30" s="53"/>
      <c r="H30" s="57"/>
      <c r="I30" s="60">
        <f t="shared" si="4"/>
        <v>0</v>
      </c>
    </row>
    <row r="31" spans="1:9" x14ac:dyDescent="0.3">
      <c r="A31" s="18" t="s">
        <v>60</v>
      </c>
      <c r="B31" s="32"/>
      <c r="C31" s="23"/>
      <c r="D31" s="17"/>
      <c r="E31" s="19"/>
      <c r="F31" s="18" t="s">
        <v>100</v>
      </c>
      <c r="G31" s="54"/>
      <c r="H31" s="67"/>
      <c r="I31" s="61">
        <f t="shared" si="4"/>
        <v>0</v>
      </c>
    </row>
    <row r="32" spans="1:9" x14ac:dyDescent="0.3">
      <c r="A32" s="18" t="s">
        <v>57</v>
      </c>
      <c r="B32" s="53">
        <v>0</v>
      </c>
      <c r="C32" s="57"/>
      <c r="D32" s="60">
        <f>SUM(B32:C32)</f>
        <v>0</v>
      </c>
      <c r="E32" s="18"/>
      <c r="F32" s="18" t="s">
        <v>119</v>
      </c>
      <c r="G32" s="60">
        <f>SUM(G22:G31)</f>
        <v>6105497</v>
      </c>
      <c r="H32" s="60">
        <f>SUM(H22:H31)</f>
        <v>0</v>
      </c>
      <c r="I32" s="60">
        <f t="shared" ref="I32" si="6">SUM(I22:I31)</f>
        <v>6105497</v>
      </c>
    </row>
    <row r="33" spans="1:9" x14ac:dyDescent="0.3">
      <c r="A33" s="18" t="s">
        <v>58</v>
      </c>
      <c r="B33" s="53">
        <v>288431</v>
      </c>
      <c r="C33" s="57"/>
      <c r="D33" s="60">
        <f t="shared" ref="D33:D37" si="7">SUM(B33:C33)</f>
        <v>288431</v>
      </c>
      <c r="E33" s="18"/>
      <c r="F33" s="22" t="s">
        <v>102</v>
      </c>
      <c r="G33" s="14"/>
      <c r="H33" s="18"/>
      <c r="I33" s="15"/>
    </row>
    <row r="34" spans="1:9" x14ac:dyDescent="0.3">
      <c r="A34" s="18" t="s">
        <v>180</v>
      </c>
      <c r="B34" s="53">
        <v>57700</v>
      </c>
      <c r="C34" s="72">
        <f>-1*(C25+C29+C30+C32+C33+C35+C36+C37+C46)</f>
        <v>132527</v>
      </c>
      <c r="D34" s="60">
        <f t="shared" si="7"/>
        <v>190227</v>
      </c>
      <c r="E34" s="18"/>
      <c r="F34" s="18" t="s">
        <v>103</v>
      </c>
      <c r="G34" s="53"/>
      <c r="H34" s="57"/>
      <c r="I34" s="60">
        <f>SUM(G34:H34)</f>
        <v>0</v>
      </c>
    </row>
    <row r="35" spans="1:9" x14ac:dyDescent="0.3">
      <c r="A35" s="18" t="s">
        <v>62</v>
      </c>
      <c r="B35" s="53"/>
      <c r="C35" s="57"/>
      <c r="D35" s="60">
        <f t="shared" si="7"/>
        <v>0</v>
      </c>
      <c r="E35" s="18"/>
      <c r="F35" s="18" t="s">
        <v>151</v>
      </c>
      <c r="G35" s="53">
        <v>1178542</v>
      </c>
      <c r="H35" s="53">
        <v>-36052</v>
      </c>
      <c r="I35" s="60">
        <f t="shared" ref="I35:I36" si="8">SUM(G35:H35)</f>
        <v>1142490</v>
      </c>
    </row>
    <row r="36" spans="1:9" x14ac:dyDescent="0.3">
      <c r="A36" s="18" t="s">
        <v>63</v>
      </c>
      <c r="B36" s="53"/>
      <c r="C36" s="57"/>
      <c r="D36" s="60">
        <f t="shared" si="7"/>
        <v>0</v>
      </c>
      <c r="E36" s="18"/>
      <c r="F36" s="18" t="s">
        <v>104</v>
      </c>
      <c r="G36" s="54"/>
      <c r="H36" s="67"/>
      <c r="I36" s="61">
        <f t="shared" si="8"/>
        <v>0</v>
      </c>
    </row>
    <row r="37" spans="1:9" x14ac:dyDescent="0.3">
      <c r="A37" s="18" t="s">
        <v>64</v>
      </c>
      <c r="B37" s="54"/>
      <c r="C37" s="67"/>
      <c r="D37" s="61">
        <f t="shared" si="7"/>
        <v>0</v>
      </c>
      <c r="E37" s="18"/>
      <c r="F37" s="18" t="s">
        <v>105</v>
      </c>
      <c r="G37" s="60">
        <f>SUM(G34:G36)</f>
        <v>1178542</v>
      </c>
      <c r="H37" s="60">
        <f t="shared" ref="H37:I37" si="9">SUM(H34:H36)</f>
        <v>-36052</v>
      </c>
      <c r="I37" s="60">
        <f t="shared" si="9"/>
        <v>1142490</v>
      </c>
    </row>
    <row r="38" spans="1:9" x14ac:dyDescent="0.3">
      <c r="A38" s="18" t="s">
        <v>65</v>
      </c>
      <c r="B38" s="60">
        <f>B29+B30+B32+B33+B34+B35+B36+B37</f>
        <v>1510975</v>
      </c>
      <c r="C38" s="60">
        <f>C29+C30+C32+C33+C34+C35+C36+C37</f>
        <v>132527</v>
      </c>
      <c r="D38" s="60">
        <f t="shared" ref="D38" si="10">D29+D30+D32+D33+D34+D35+D36+D37</f>
        <v>1643502</v>
      </c>
      <c r="E38" s="18"/>
      <c r="F38" s="22" t="s">
        <v>106</v>
      </c>
      <c r="G38" s="14"/>
      <c r="H38" s="18"/>
      <c r="I38" s="15"/>
    </row>
    <row r="39" spans="1:9" x14ac:dyDescent="0.3">
      <c r="A39" s="18"/>
      <c r="B39" s="18"/>
      <c r="C39" s="18"/>
      <c r="D39" s="15"/>
      <c r="E39" s="18"/>
      <c r="F39" s="18" t="s">
        <v>107</v>
      </c>
      <c r="G39" s="53">
        <v>36760</v>
      </c>
      <c r="H39" s="23"/>
      <c r="I39" s="60">
        <f>SUM(G39:H39)</f>
        <v>36760</v>
      </c>
    </row>
    <row r="40" spans="1:9" x14ac:dyDescent="0.3">
      <c r="A40" s="22" t="s">
        <v>66</v>
      </c>
      <c r="B40" s="18"/>
      <c r="C40" s="18"/>
      <c r="D40" s="15"/>
      <c r="E40" s="18"/>
      <c r="F40" s="18" t="s">
        <v>108</v>
      </c>
      <c r="G40" s="53"/>
      <c r="H40" s="23"/>
      <c r="I40" s="60">
        <f t="shared" ref="I40:I45" si="11">SUM(G40:H40)</f>
        <v>0</v>
      </c>
    </row>
    <row r="41" spans="1:9" x14ac:dyDescent="0.3">
      <c r="A41" s="18" t="s">
        <v>190</v>
      </c>
      <c r="B41" s="53">
        <v>13003134</v>
      </c>
      <c r="C41" s="53">
        <v>-274834</v>
      </c>
      <c r="D41" s="60">
        <f>SUM(B41:C41)</f>
        <v>12728300</v>
      </c>
      <c r="E41" s="18"/>
      <c r="F41" s="18" t="s">
        <v>109</v>
      </c>
      <c r="G41" s="53"/>
      <c r="H41" s="23"/>
      <c r="I41" s="60">
        <f t="shared" si="11"/>
        <v>0</v>
      </c>
    </row>
    <row r="42" spans="1:9" x14ac:dyDescent="0.3">
      <c r="A42" s="18" t="s">
        <v>68</v>
      </c>
      <c r="B42" s="53"/>
      <c r="C42" s="53"/>
      <c r="D42" s="60">
        <f t="shared" ref="D42:D45" si="12">SUM(B42:C42)</f>
        <v>0</v>
      </c>
      <c r="E42" s="18"/>
      <c r="F42" s="18" t="s">
        <v>110</v>
      </c>
      <c r="G42" s="53"/>
      <c r="H42" s="23"/>
      <c r="I42" s="60">
        <f t="shared" si="11"/>
        <v>0</v>
      </c>
    </row>
    <row r="43" spans="1:9" x14ac:dyDescent="0.3">
      <c r="A43" s="18" t="s">
        <v>69</v>
      </c>
      <c r="B43" s="53">
        <v>202394</v>
      </c>
      <c r="C43" s="53"/>
      <c r="D43" s="60">
        <f t="shared" si="12"/>
        <v>202394</v>
      </c>
      <c r="E43" s="18"/>
      <c r="F43" s="18" t="s">
        <v>111</v>
      </c>
      <c r="G43" s="53"/>
      <c r="H43" s="23"/>
      <c r="I43" s="60">
        <f t="shared" si="11"/>
        <v>0</v>
      </c>
    </row>
    <row r="44" spans="1:9" x14ac:dyDescent="0.3">
      <c r="A44" s="18" t="s">
        <v>70</v>
      </c>
      <c r="B44" s="53"/>
      <c r="C44" s="53"/>
      <c r="D44" s="60">
        <f t="shared" si="12"/>
        <v>0</v>
      </c>
      <c r="E44" s="18"/>
      <c r="F44" s="18" t="s">
        <v>112</v>
      </c>
      <c r="G44" s="53"/>
      <c r="H44" s="23"/>
      <c r="I44" s="60">
        <f t="shared" si="11"/>
        <v>0</v>
      </c>
    </row>
    <row r="45" spans="1:9" x14ac:dyDescent="0.3">
      <c r="A45" s="18" t="s">
        <v>121</v>
      </c>
      <c r="B45" s="54">
        <v>-4497631</v>
      </c>
      <c r="C45" s="54">
        <v>142307</v>
      </c>
      <c r="D45" s="61">
        <f t="shared" si="12"/>
        <v>-4355324</v>
      </c>
      <c r="E45" s="18"/>
      <c r="F45" s="18" t="s">
        <v>181</v>
      </c>
      <c r="G45" s="54">
        <v>5854628</v>
      </c>
      <c r="H45" s="106">
        <f>-1*(H20+H32+H37)</f>
        <v>36052</v>
      </c>
      <c r="I45" s="61">
        <f t="shared" si="11"/>
        <v>5890680</v>
      </c>
    </row>
    <row r="46" spans="1:9" x14ac:dyDescent="0.3">
      <c r="A46" s="18" t="s">
        <v>71</v>
      </c>
      <c r="B46" s="60">
        <f>B41+B42+B43+B44+B45</f>
        <v>8707897</v>
      </c>
      <c r="C46" s="60">
        <f t="shared" ref="C46:D46" si="13">C41+C42+C43+C44+C45</f>
        <v>-132527</v>
      </c>
      <c r="D46" s="60">
        <f t="shared" si="13"/>
        <v>8575370</v>
      </c>
      <c r="E46" s="18"/>
      <c r="F46" s="18" t="s">
        <v>114</v>
      </c>
      <c r="G46" s="60">
        <f>SUM(G39:G45)</f>
        <v>5891388</v>
      </c>
      <c r="H46" s="63">
        <f t="shared" ref="H46:I46" si="14">SUM(H39:H45)</f>
        <v>36052</v>
      </c>
      <c r="I46" s="60">
        <f t="shared" si="14"/>
        <v>5927440</v>
      </c>
    </row>
    <row r="47" spans="1:9" x14ac:dyDescent="0.3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" thickBot="1" x14ac:dyDescent="0.35">
      <c r="A48" s="22" t="s">
        <v>247</v>
      </c>
      <c r="B48" s="62">
        <f>B25+B38+B46</f>
        <v>13682796</v>
      </c>
      <c r="C48" s="62">
        <f t="shared" ref="C48:D48" si="15">C25+C38+C46</f>
        <v>0</v>
      </c>
      <c r="D48" s="62">
        <f t="shared" si="15"/>
        <v>13682796</v>
      </c>
      <c r="E48" s="18"/>
      <c r="F48" s="22" t="s">
        <v>115</v>
      </c>
      <c r="G48" s="62">
        <f>G20+G32+G37+G46</f>
        <v>13682797</v>
      </c>
      <c r="H48" s="62">
        <f t="shared" ref="H48:I48" si="16">H20+H32+H37+H46</f>
        <v>0</v>
      </c>
      <c r="I48" s="62">
        <f t="shared" si="16"/>
        <v>13682797</v>
      </c>
    </row>
    <row r="49" spans="1:9" ht="15" thickTop="1" x14ac:dyDescent="0.3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3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3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3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3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3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3">
      <c r="A55" s="68" t="s">
        <v>270</v>
      </c>
      <c r="B55" s="68"/>
      <c r="C55" s="68"/>
      <c r="D55" s="68"/>
      <c r="E55" s="68"/>
      <c r="F55" s="68"/>
      <c r="G55" s="68"/>
      <c r="H55" s="68"/>
      <c r="I55" s="68"/>
    </row>
    <row r="56" spans="1:9" x14ac:dyDescent="0.3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3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3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3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3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3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5a11U5p4eqDXU3MmAkvvMciL6l/fQ7Q/TEZuNxYnWf/8ThJegfXytKT0ofXPpkGfI1J58BYUSL3cADAElP0wvA==" saltValue="wFkY0Rbwjpw2Sr7dQr/KLw==" spinCount="100000" sheet="1" objects="1" scenarios="1"/>
  <pageMargins left="1.2" right="0.7" top="1.25" bottom="0.75" header="0.8" footer="0.3"/>
  <pageSetup scale="58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tabSelected="1" topLeftCell="A16" zoomScaleNormal="100" workbookViewId="0">
      <selection activeCell="A25" sqref="A25"/>
    </sheetView>
  </sheetViews>
  <sheetFormatPr defaultRowHeight="14.4" x14ac:dyDescent="0.3"/>
  <cols>
    <col min="1" max="1" width="37" customWidth="1"/>
    <col min="2" max="2" width="13.88671875" customWidth="1"/>
    <col min="3" max="3" width="13.88671875" bestFit="1" customWidth="1"/>
    <col min="4" max="4" width="13.88671875" customWidth="1"/>
    <col min="5" max="5" width="6.33203125" customWidth="1"/>
    <col min="6" max="6" width="45" bestFit="1" customWidth="1"/>
    <col min="7" max="9" width="13.88671875" customWidth="1"/>
  </cols>
  <sheetData>
    <row r="2" spans="1:9" x14ac:dyDescent="0.3">
      <c r="A2" t="s">
        <v>191</v>
      </c>
    </row>
    <row r="3" spans="1:9" x14ac:dyDescent="0.3">
      <c r="A3" s="59" t="s">
        <v>268</v>
      </c>
      <c r="B3" s="68"/>
      <c r="C3" s="68"/>
      <c r="D3" s="68"/>
      <c r="E3" s="68"/>
    </row>
    <row r="4" spans="1:9" x14ac:dyDescent="0.3">
      <c r="A4" s="69"/>
      <c r="B4" s="68"/>
      <c r="C4" s="68"/>
      <c r="D4" s="68"/>
      <c r="E4" s="68"/>
    </row>
    <row r="5" spans="1:9" x14ac:dyDescent="0.3">
      <c r="A5" s="68"/>
      <c r="B5" s="68"/>
      <c r="C5" s="68"/>
      <c r="D5" s="68"/>
      <c r="E5" s="68"/>
    </row>
    <row r="6" spans="1:9" x14ac:dyDescent="0.3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3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3">
      <c r="A8" s="9"/>
      <c r="B8" s="12" t="s">
        <v>199</v>
      </c>
      <c r="C8" s="12" t="s">
        <v>200</v>
      </c>
      <c r="D8" s="12" t="s">
        <v>240</v>
      </c>
      <c r="E8" s="12"/>
      <c r="F8" s="9"/>
      <c r="G8" s="12" t="s">
        <v>199</v>
      </c>
      <c r="H8" s="12" t="s">
        <v>200</v>
      </c>
      <c r="I8" s="6" t="s">
        <v>240</v>
      </c>
    </row>
    <row r="9" spans="1:9" x14ac:dyDescent="0.3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3">
      <c r="A10" s="18" t="s">
        <v>42</v>
      </c>
      <c r="B10" s="53">
        <v>3215788</v>
      </c>
      <c r="C10" s="57"/>
      <c r="D10" s="60">
        <f>SUM(B10:C10)</f>
        <v>3215788</v>
      </c>
      <c r="E10" s="18"/>
      <c r="F10" s="18" t="s">
        <v>78</v>
      </c>
      <c r="G10" s="53">
        <v>107796</v>
      </c>
      <c r="H10" s="57"/>
      <c r="I10" s="60">
        <f>SUM(G10:H10)</f>
        <v>107796</v>
      </c>
    </row>
    <row r="11" spans="1:9" x14ac:dyDescent="0.3">
      <c r="A11" s="18" t="s">
        <v>148</v>
      </c>
      <c r="B11" s="53"/>
      <c r="C11" s="57"/>
      <c r="D11" s="60">
        <f>SUM(B11:C11)</f>
        <v>0</v>
      </c>
      <c r="E11" s="18"/>
      <c r="F11" s="18" t="s">
        <v>81</v>
      </c>
      <c r="G11" s="53"/>
      <c r="H11" s="57"/>
      <c r="I11" s="60">
        <f t="shared" ref="I11:I19" si="0">SUM(G11:H11)</f>
        <v>0</v>
      </c>
    </row>
    <row r="12" spans="1:9" x14ac:dyDescent="0.3">
      <c r="A12" s="18" t="s">
        <v>43</v>
      </c>
      <c r="B12" s="23"/>
      <c r="C12" s="23"/>
      <c r="D12" s="17"/>
      <c r="E12" s="19"/>
      <c r="F12" s="18" t="s">
        <v>82</v>
      </c>
      <c r="G12" s="53"/>
      <c r="H12" s="57"/>
      <c r="I12" s="60">
        <f t="shared" si="0"/>
        <v>0</v>
      </c>
    </row>
    <row r="13" spans="1:9" x14ac:dyDescent="0.3">
      <c r="A13" s="18" t="s">
        <v>44</v>
      </c>
      <c r="B13" s="53"/>
      <c r="C13" s="57"/>
      <c r="D13" s="60">
        <f>SUM(B13:C13)</f>
        <v>0</v>
      </c>
      <c r="E13" s="18"/>
      <c r="F13" s="18" t="s">
        <v>83</v>
      </c>
      <c r="G13" s="53">
        <v>100</v>
      </c>
      <c r="H13" s="57"/>
      <c r="I13" s="60">
        <f t="shared" si="0"/>
        <v>100</v>
      </c>
    </row>
    <row r="14" spans="1:9" x14ac:dyDescent="0.3">
      <c r="A14" s="18" t="s">
        <v>47</v>
      </c>
      <c r="B14" s="53"/>
      <c r="C14" s="57"/>
      <c r="D14" s="60">
        <f t="shared" ref="D14:D15" si="1">SUM(B14:C14)</f>
        <v>0</v>
      </c>
      <c r="E14" s="18"/>
      <c r="F14" s="18" t="s">
        <v>84</v>
      </c>
      <c r="G14" s="53">
        <v>422972</v>
      </c>
      <c r="H14" s="57">
        <v>-115287</v>
      </c>
      <c r="I14" s="60">
        <f t="shared" si="0"/>
        <v>307685</v>
      </c>
    </row>
    <row r="15" spans="1:9" x14ac:dyDescent="0.3">
      <c r="A15" s="18" t="s">
        <v>45</v>
      </c>
      <c r="B15" s="53"/>
      <c r="C15" s="57"/>
      <c r="D15" s="60">
        <f t="shared" si="1"/>
        <v>0</v>
      </c>
      <c r="E15" s="18"/>
      <c r="F15" s="18" t="s">
        <v>85</v>
      </c>
      <c r="G15" s="53"/>
      <c r="H15" s="57"/>
      <c r="I15" s="60">
        <f t="shared" si="0"/>
        <v>0</v>
      </c>
    </row>
    <row r="16" spans="1:9" x14ac:dyDescent="0.3">
      <c r="A16" s="18" t="s">
        <v>46</v>
      </c>
      <c r="B16" s="23"/>
      <c r="C16" s="23"/>
      <c r="D16" s="17"/>
      <c r="E16" s="19"/>
      <c r="F16" s="18" t="s">
        <v>86</v>
      </c>
      <c r="G16" s="53"/>
      <c r="H16" s="57"/>
      <c r="I16" s="60">
        <f t="shared" si="0"/>
        <v>0</v>
      </c>
    </row>
    <row r="17" spans="1:9" x14ac:dyDescent="0.3">
      <c r="A17" s="18" t="s">
        <v>44</v>
      </c>
      <c r="B17" s="53">
        <v>7769</v>
      </c>
      <c r="C17" s="57"/>
      <c r="D17" s="60">
        <f>SUM(B17:C17)</f>
        <v>7769</v>
      </c>
      <c r="E17" s="19"/>
      <c r="F17" s="18" t="s">
        <v>87</v>
      </c>
      <c r="G17" s="53"/>
      <c r="H17" s="57"/>
      <c r="I17" s="60">
        <f t="shared" si="0"/>
        <v>0</v>
      </c>
    </row>
    <row r="18" spans="1:9" x14ac:dyDescent="0.3">
      <c r="A18" s="18" t="s">
        <v>47</v>
      </c>
      <c r="B18" s="53">
        <v>187906</v>
      </c>
      <c r="C18" s="57"/>
      <c r="D18" s="60">
        <f t="shared" ref="D18:D24" si="2">SUM(B18:C18)</f>
        <v>187906</v>
      </c>
      <c r="E18" s="18"/>
      <c r="F18" s="18" t="s">
        <v>88</v>
      </c>
      <c r="G18" s="53">
        <v>13564</v>
      </c>
      <c r="H18" s="57"/>
      <c r="I18" s="60">
        <f t="shared" si="0"/>
        <v>13564</v>
      </c>
    </row>
    <row r="19" spans="1:9" x14ac:dyDescent="0.3">
      <c r="A19" s="18" t="s">
        <v>45</v>
      </c>
      <c r="B19" s="53"/>
      <c r="C19" s="57"/>
      <c r="D19" s="60">
        <f t="shared" si="2"/>
        <v>0</v>
      </c>
      <c r="E19" s="18"/>
      <c r="F19" s="18" t="s">
        <v>89</v>
      </c>
      <c r="G19" s="54">
        <v>34398</v>
      </c>
      <c r="H19" s="67"/>
      <c r="I19" s="61">
        <f t="shared" si="0"/>
        <v>34398</v>
      </c>
    </row>
    <row r="20" spans="1:9" x14ac:dyDescent="0.3">
      <c r="A20" s="18" t="s">
        <v>48</v>
      </c>
      <c r="B20" s="53"/>
      <c r="C20" s="57"/>
      <c r="D20" s="60">
        <f t="shared" si="2"/>
        <v>0</v>
      </c>
      <c r="E20" s="18"/>
      <c r="F20" s="18" t="s">
        <v>120</v>
      </c>
      <c r="G20" s="60">
        <f>SUM(G10:G19)</f>
        <v>578830</v>
      </c>
      <c r="H20" s="60">
        <f>SUM(H10:H19)</f>
        <v>-115287</v>
      </c>
      <c r="I20" s="60">
        <f t="shared" ref="I20" si="3">SUM(I10:I19)</f>
        <v>463543</v>
      </c>
    </row>
    <row r="21" spans="1:9" x14ac:dyDescent="0.3">
      <c r="A21" s="18" t="s">
        <v>49</v>
      </c>
      <c r="B21" s="53">
        <v>26481</v>
      </c>
      <c r="C21" s="55"/>
      <c r="D21" s="60">
        <f t="shared" si="2"/>
        <v>26481</v>
      </c>
      <c r="E21" s="18"/>
      <c r="F21" s="22" t="s">
        <v>91</v>
      </c>
      <c r="G21" s="14"/>
      <c r="H21" s="18"/>
      <c r="I21" s="15"/>
    </row>
    <row r="22" spans="1:9" x14ac:dyDescent="0.3">
      <c r="A22" s="18" t="s">
        <v>50</v>
      </c>
      <c r="B22" s="53">
        <v>1110</v>
      </c>
      <c r="C22" s="57"/>
      <c r="D22" s="60">
        <f t="shared" si="2"/>
        <v>1110</v>
      </c>
      <c r="E22" s="18"/>
      <c r="F22" s="18" t="s">
        <v>92</v>
      </c>
      <c r="G22" s="53">
        <v>5573321</v>
      </c>
      <c r="H22" s="57">
        <v>115287</v>
      </c>
      <c r="I22" s="60">
        <f>SUM(G22:H22)</f>
        <v>5688608</v>
      </c>
    </row>
    <row r="23" spans="1:9" x14ac:dyDescent="0.3">
      <c r="A23" s="18" t="s">
        <v>51</v>
      </c>
      <c r="B23" s="53">
        <v>65561</v>
      </c>
      <c r="C23" s="57"/>
      <c r="D23" s="60">
        <f t="shared" si="2"/>
        <v>65561</v>
      </c>
      <c r="E23" s="18"/>
      <c r="F23" s="18" t="s">
        <v>93</v>
      </c>
      <c r="G23" s="53"/>
      <c r="H23" s="57"/>
      <c r="I23" s="60">
        <f t="shared" ref="I23:I31" si="4">SUM(G23:H23)</f>
        <v>0</v>
      </c>
    </row>
    <row r="24" spans="1:9" x14ac:dyDescent="0.3">
      <c r="A24" s="18" t="s">
        <v>52</v>
      </c>
      <c r="B24" s="54"/>
      <c r="C24" s="67"/>
      <c r="D24" s="61">
        <f t="shared" si="2"/>
        <v>0</v>
      </c>
      <c r="E24" s="18"/>
      <c r="F24" s="18" t="s">
        <v>94</v>
      </c>
      <c r="G24" s="53"/>
      <c r="H24" s="57"/>
      <c r="I24" s="60">
        <f t="shared" si="4"/>
        <v>0</v>
      </c>
    </row>
    <row r="25" spans="1:9" x14ac:dyDescent="0.3">
      <c r="A25" s="18" t="s">
        <v>41</v>
      </c>
      <c r="B25" s="60">
        <f>B10+B11+B13+B14+B15+B17+B18+B19+B20+B21+B22+B23+B24</f>
        <v>3504615</v>
      </c>
      <c r="C25" s="60">
        <f>C10+C11+C13+C14+C15+C17+C18+C19+C20+C21+C22+C23+C24</f>
        <v>0</v>
      </c>
      <c r="D25" s="60">
        <f t="shared" ref="D25" si="5">D10+D11+D13+D14+D15+D17+D18+D19+D20+D21+D22+D23+D24</f>
        <v>3504615</v>
      </c>
      <c r="E25" s="18"/>
      <c r="F25" s="18" t="s">
        <v>95</v>
      </c>
      <c r="G25" s="53"/>
      <c r="H25" s="57"/>
      <c r="I25" s="60">
        <f t="shared" si="4"/>
        <v>0</v>
      </c>
    </row>
    <row r="26" spans="1:9" x14ac:dyDescent="0.3">
      <c r="A26" s="18"/>
      <c r="B26" s="31"/>
      <c r="C26" s="18"/>
      <c r="D26" s="15"/>
      <c r="E26" s="18"/>
      <c r="F26" s="18" t="s">
        <v>96</v>
      </c>
      <c r="G26" s="53"/>
      <c r="H26" s="57"/>
      <c r="I26" s="60">
        <f t="shared" si="4"/>
        <v>0</v>
      </c>
    </row>
    <row r="27" spans="1:9" x14ac:dyDescent="0.3">
      <c r="A27" s="22" t="s">
        <v>54</v>
      </c>
      <c r="B27" s="31"/>
      <c r="C27" s="19"/>
      <c r="D27" s="15"/>
      <c r="E27" s="18"/>
      <c r="F27" s="18" t="s">
        <v>97</v>
      </c>
      <c r="G27" s="53"/>
      <c r="H27" s="57"/>
      <c r="I27" s="60">
        <f t="shared" si="4"/>
        <v>0</v>
      </c>
    </row>
    <row r="28" spans="1:9" x14ac:dyDescent="0.3">
      <c r="A28" s="18" t="s">
        <v>59</v>
      </c>
      <c r="B28" s="32"/>
      <c r="C28" s="23"/>
      <c r="D28" s="17"/>
      <c r="E28" s="19"/>
      <c r="F28" s="18" t="s">
        <v>149</v>
      </c>
      <c r="G28" s="53"/>
      <c r="H28" s="57"/>
      <c r="I28" s="60">
        <f t="shared" si="4"/>
        <v>0</v>
      </c>
    </row>
    <row r="29" spans="1:9" x14ac:dyDescent="0.3">
      <c r="A29" s="18" t="s">
        <v>55</v>
      </c>
      <c r="B29" s="53"/>
      <c r="C29" s="57"/>
      <c r="D29" s="60">
        <f>SUM(B29:C29)</f>
        <v>0</v>
      </c>
      <c r="E29" s="18"/>
      <c r="F29" s="18" t="s">
        <v>98</v>
      </c>
      <c r="G29" s="53"/>
      <c r="H29" s="57"/>
      <c r="I29" s="60">
        <f t="shared" si="4"/>
        <v>0</v>
      </c>
    </row>
    <row r="30" spans="1:9" x14ac:dyDescent="0.3">
      <c r="A30" s="18" t="s">
        <v>56</v>
      </c>
      <c r="B30" s="53">
        <v>1389435</v>
      </c>
      <c r="C30" s="57"/>
      <c r="D30" s="60">
        <f>SUM(B30:C30)</f>
        <v>1389435</v>
      </c>
      <c r="E30" s="18"/>
      <c r="F30" s="18" t="s">
        <v>99</v>
      </c>
      <c r="G30" s="53"/>
      <c r="H30" s="57"/>
      <c r="I30" s="60">
        <f t="shared" si="4"/>
        <v>0</v>
      </c>
    </row>
    <row r="31" spans="1:9" x14ac:dyDescent="0.3">
      <c r="A31" s="18" t="s">
        <v>60</v>
      </c>
      <c r="B31" s="32"/>
      <c r="C31" s="23"/>
      <c r="D31" s="17"/>
      <c r="E31" s="19"/>
      <c r="F31" s="18" t="s">
        <v>100</v>
      </c>
      <c r="G31" s="54"/>
      <c r="H31" s="67"/>
      <c r="I31" s="61">
        <f t="shared" si="4"/>
        <v>0</v>
      </c>
    </row>
    <row r="32" spans="1:9" x14ac:dyDescent="0.3">
      <c r="A32" s="18" t="s">
        <v>57</v>
      </c>
      <c r="B32" s="53"/>
      <c r="C32" s="57"/>
      <c r="D32" s="60">
        <f>SUM(B32:C32)</f>
        <v>0</v>
      </c>
      <c r="E32" s="18"/>
      <c r="F32" s="18" t="s">
        <v>119</v>
      </c>
      <c r="G32" s="60">
        <f>SUM(G22:G31)</f>
        <v>5573321</v>
      </c>
      <c r="H32" s="60">
        <f>SUM(H22:H31)</f>
        <v>115287</v>
      </c>
      <c r="I32" s="60">
        <f t="shared" ref="I32" si="6">SUM(I22:I31)</f>
        <v>5688608</v>
      </c>
    </row>
    <row r="33" spans="1:11" x14ac:dyDescent="0.3">
      <c r="A33" s="18" t="s">
        <v>58</v>
      </c>
      <c r="B33" s="53">
        <v>463326</v>
      </c>
      <c r="C33" s="57"/>
      <c r="D33" s="60">
        <f t="shared" ref="D33:D37" si="7">SUM(B33:C33)</f>
        <v>463326</v>
      </c>
      <c r="E33" s="18"/>
      <c r="F33" s="22" t="s">
        <v>102</v>
      </c>
      <c r="G33" s="14"/>
      <c r="H33" s="18"/>
      <c r="I33" s="15"/>
    </row>
    <row r="34" spans="1:11" x14ac:dyDescent="0.3">
      <c r="A34" s="18" t="s">
        <v>180</v>
      </c>
      <c r="B34" s="53">
        <v>57700</v>
      </c>
      <c r="C34" s="72">
        <f>-1*(C25+C29+C30+C32+C33+C35+C36+C37+C46)</f>
        <v>191752</v>
      </c>
      <c r="D34" s="60">
        <f t="shared" si="7"/>
        <v>249452</v>
      </c>
      <c r="E34" s="18"/>
      <c r="F34" s="18" t="s">
        <v>103</v>
      </c>
      <c r="G34" s="53"/>
      <c r="H34" s="57"/>
      <c r="I34" s="60">
        <f>SUM(G34:H34)</f>
        <v>0</v>
      </c>
    </row>
    <row r="35" spans="1:11" x14ac:dyDescent="0.3">
      <c r="A35" s="18" t="s">
        <v>62</v>
      </c>
      <c r="B35" s="53"/>
      <c r="C35" s="57"/>
      <c r="D35" s="60">
        <f t="shared" si="7"/>
        <v>0</v>
      </c>
      <c r="E35" s="18"/>
      <c r="F35" s="18" t="s">
        <v>151</v>
      </c>
      <c r="G35" s="53">
        <v>1251739</v>
      </c>
      <c r="H35" s="53">
        <v>-78694</v>
      </c>
      <c r="I35" s="60">
        <f t="shared" ref="I35:I36" si="8">SUM(G35:H35)</f>
        <v>1173045</v>
      </c>
    </row>
    <row r="36" spans="1:11" x14ac:dyDescent="0.3">
      <c r="A36" s="18" t="s">
        <v>63</v>
      </c>
      <c r="B36" s="53"/>
      <c r="C36" s="57"/>
      <c r="D36" s="60">
        <f t="shared" si="7"/>
        <v>0</v>
      </c>
      <c r="E36" s="18"/>
      <c r="F36" s="18" t="s">
        <v>104</v>
      </c>
      <c r="G36" s="54"/>
      <c r="H36" s="67"/>
      <c r="I36" s="61">
        <f t="shared" si="8"/>
        <v>0</v>
      </c>
    </row>
    <row r="37" spans="1:11" x14ac:dyDescent="0.3">
      <c r="A37" s="18" t="s">
        <v>64</v>
      </c>
      <c r="B37" s="54"/>
      <c r="C37" s="67"/>
      <c r="D37" s="61">
        <f t="shared" si="7"/>
        <v>0</v>
      </c>
      <c r="E37" s="18"/>
      <c r="F37" s="18" t="s">
        <v>105</v>
      </c>
      <c r="G37" s="60">
        <f>SUM(G34:G36)</f>
        <v>1251739</v>
      </c>
      <c r="H37" s="60">
        <f t="shared" ref="H37:I37" si="9">SUM(H34:H36)</f>
        <v>-78694</v>
      </c>
      <c r="I37" s="60">
        <f t="shared" si="9"/>
        <v>1173045</v>
      </c>
    </row>
    <row r="38" spans="1:11" x14ac:dyDescent="0.3">
      <c r="A38" s="18" t="s">
        <v>65</v>
      </c>
      <c r="B38" s="60">
        <f>B29+B30+B32+B33+B34+B35+B36+B37</f>
        <v>1910461</v>
      </c>
      <c r="C38" s="60">
        <f>C29+C30+C32+C33+C34+C35+C36+C37</f>
        <v>191752</v>
      </c>
      <c r="D38" s="60">
        <f t="shared" ref="D38" si="10">D29+D30+D32+D33+D34+D35+D36+D37</f>
        <v>2102213</v>
      </c>
      <c r="E38" s="18"/>
      <c r="F38" s="22" t="s">
        <v>106</v>
      </c>
      <c r="G38" s="14"/>
      <c r="H38" s="18"/>
      <c r="I38" s="15"/>
    </row>
    <row r="39" spans="1:11" x14ac:dyDescent="0.3">
      <c r="A39" s="18"/>
      <c r="B39" s="18"/>
      <c r="C39" s="18"/>
      <c r="D39" s="15"/>
      <c r="E39" s="18"/>
      <c r="F39" s="18" t="s">
        <v>107</v>
      </c>
      <c r="G39" s="53">
        <v>36920</v>
      </c>
      <c r="H39" s="23"/>
      <c r="I39" s="60">
        <f>SUM(G39:H39)</f>
        <v>36920</v>
      </c>
    </row>
    <row r="40" spans="1:11" x14ac:dyDescent="0.3">
      <c r="A40" s="22" t="s">
        <v>66</v>
      </c>
      <c r="B40" s="18"/>
      <c r="C40" s="18"/>
      <c r="D40" s="15"/>
      <c r="E40" s="18"/>
      <c r="F40" s="18" t="s">
        <v>108</v>
      </c>
      <c r="G40" s="53"/>
      <c r="H40" s="23"/>
      <c r="I40" s="60">
        <f t="shared" ref="I40:I45" si="11">SUM(G40:H40)</f>
        <v>0</v>
      </c>
    </row>
    <row r="41" spans="1:11" x14ac:dyDescent="0.3">
      <c r="A41" s="18" t="s">
        <v>190</v>
      </c>
      <c r="B41" s="53">
        <v>13071978</v>
      </c>
      <c r="C41" s="53">
        <v>-292564</v>
      </c>
      <c r="D41" s="60">
        <f>SUM(B41:C41)</f>
        <v>12779414</v>
      </c>
      <c r="E41" s="18"/>
      <c r="F41" s="18" t="s">
        <v>109</v>
      </c>
      <c r="G41" s="53"/>
      <c r="H41" s="23"/>
      <c r="I41" s="60">
        <f t="shared" si="11"/>
        <v>0</v>
      </c>
    </row>
    <row r="42" spans="1:11" x14ac:dyDescent="0.3">
      <c r="A42" s="18" t="s">
        <v>68</v>
      </c>
      <c r="B42" s="53"/>
      <c r="C42" s="53"/>
      <c r="D42" s="60">
        <f t="shared" ref="D42:D45" si="12">SUM(B42:C42)</f>
        <v>0</v>
      </c>
      <c r="E42" s="18"/>
      <c r="F42" s="18" t="s">
        <v>110</v>
      </c>
      <c r="G42" s="53"/>
      <c r="H42" s="23"/>
      <c r="I42" s="60">
        <f t="shared" si="11"/>
        <v>0</v>
      </c>
    </row>
    <row r="43" spans="1:11" x14ac:dyDescent="0.3">
      <c r="A43" s="18" t="s">
        <v>69</v>
      </c>
      <c r="B43" s="53">
        <v>71308</v>
      </c>
      <c r="C43" s="53">
        <v>-71308</v>
      </c>
      <c r="D43" s="60">
        <f t="shared" si="12"/>
        <v>0</v>
      </c>
      <c r="E43" s="18"/>
      <c r="F43" s="18" t="s">
        <v>111</v>
      </c>
      <c r="G43" s="53"/>
      <c r="H43" s="23"/>
      <c r="I43" s="60">
        <f t="shared" si="11"/>
        <v>0</v>
      </c>
      <c r="K43" s="68"/>
    </row>
    <row r="44" spans="1:11" x14ac:dyDescent="0.3">
      <c r="A44" s="18" t="s">
        <v>70</v>
      </c>
      <c r="B44" s="53"/>
      <c r="C44" s="53"/>
      <c r="D44" s="60">
        <f t="shared" si="12"/>
        <v>0</v>
      </c>
      <c r="E44" s="18"/>
      <c r="F44" s="18" t="s">
        <v>112</v>
      </c>
      <c r="G44" s="53"/>
      <c r="H44" s="23"/>
      <c r="I44" s="60">
        <f t="shared" si="11"/>
        <v>0</v>
      </c>
    </row>
    <row r="45" spans="1:11" x14ac:dyDescent="0.3">
      <c r="A45" s="18" t="s">
        <v>121</v>
      </c>
      <c r="B45" s="54">
        <v>-5005179</v>
      </c>
      <c r="C45" s="54">
        <v>172120</v>
      </c>
      <c r="D45" s="61">
        <f t="shared" si="12"/>
        <v>-4833059</v>
      </c>
      <c r="E45" s="18"/>
      <c r="F45" s="18" t="s">
        <v>181</v>
      </c>
      <c r="G45" s="54">
        <v>6112373</v>
      </c>
      <c r="H45" s="106">
        <f>-1*(H20+H32+H37)</f>
        <v>78694</v>
      </c>
      <c r="I45" s="61">
        <f t="shared" si="11"/>
        <v>6191067</v>
      </c>
    </row>
    <row r="46" spans="1:11" x14ac:dyDescent="0.3">
      <c r="A46" s="18" t="s">
        <v>71</v>
      </c>
      <c r="B46" s="60">
        <f>B41+B42+B43+B44+B45</f>
        <v>8138107</v>
      </c>
      <c r="C46" s="60">
        <f t="shared" ref="C46:D46" si="13">C41+C42+C43+C44+C45</f>
        <v>-191752</v>
      </c>
      <c r="D46" s="60">
        <f t="shared" si="13"/>
        <v>7946355</v>
      </c>
      <c r="E46" s="18"/>
      <c r="F46" s="18" t="s">
        <v>114</v>
      </c>
      <c r="G46" s="60">
        <f>SUM(G39:G45)</f>
        <v>6149293</v>
      </c>
      <c r="H46" s="63">
        <f t="shared" ref="H46:I46" si="14">SUM(H39:H45)</f>
        <v>78694</v>
      </c>
      <c r="I46" s="60">
        <f t="shared" si="14"/>
        <v>6227987</v>
      </c>
    </row>
    <row r="47" spans="1:11" x14ac:dyDescent="0.3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" thickBot="1" x14ac:dyDescent="0.35">
      <c r="A48" s="22" t="s">
        <v>247</v>
      </c>
      <c r="B48" s="62">
        <f>B25+B38+B46</f>
        <v>13553183</v>
      </c>
      <c r="C48" s="62">
        <f t="shared" ref="C48:D48" si="15">C25+C38+C46</f>
        <v>0</v>
      </c>
      <c r="D48" s="62">
        <f t="shared" si="15"/>
        <v>13553183</v>
      </c>
      <c r="E48" s="18"/>
      <c r="F48" s="22" t="s">
        <v>115</v>
      </c>
      <c r="G48" s="62">
        <f>G20+G32+G37+G46</f>
        <v>13553183</v>
      </c>
      <c r="H48" s="62">
        <f t="shared" ref="H48:I48" si="16">H20+H32+H37+H46</f>
        <v>0</v>
      </c>
      <c r="I48" s="62">
        <f t="shared" si="16"/>
        <v>13553183</v>
      </c>
    </row>
    <row r="49" spans="1:9" ht="15" thickTop="1" x14ac:dyDescent="0.3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3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3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3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3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3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3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3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3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3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3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3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3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RFCp2DNWL7NGy8KxDOS0lVA0TI+J8niJ+z7H/bVdkMeyr132OpENa1dihFb1hsH1WyLb2BVRiqM94j0qaJaveQ==" saltValue="/bAQnfg2CrgVzrQKvBLFM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tabSelected="1" topLeftCell="A22" zoomScaleNormal="100" workbookViewId="0">
      <selection activeCell="A25" sqref="A25"/>
    </sheetView>
  </sheetViews>
  <sheetFormatPr defaultRowHeight="14.4" x14ac:dyDescent="0.3"/>
  <cols>
    <col min="1" max="1" width="35.6640625" customWidth="1"/>
    <col min="2" max="3" width="13.88671875" customWidth="1"/>
    <col min="4" max="4" width="5.88671875" customWidth="1"/>
    <col min="5" max="5" width="45" bestFit="1" customWidth="1"/>
    <col min="6" max="7" width="13.88671875" customWidth="1"/>
  </cols>
  <sheetData>
    <row r="2" spans="1:7" x14ac:dyDescent="0.3">
      <c r="A2" t="s">
        <v>191</v>
      </c>
    </row>
    <row r="3" spans="1:7" x14ac:dyDescent="0.3">
      <c r="A3" s="59" t="s">
        <v>268</v>
      </c>
      <c r="B3" s="68"/>
      <c r="C3" s="68"/>
      <c r="D3" s="68"/>
      <c r="E3" s="68"/>
      <c r="F3" s="68"/>
      <c r="G3" s="68"/>
    </row>
    <row r="4" spans="1:7" x14ac:dyDescent="0.3">
      <c r="A4" s="69"/>
      <c r="B4" s="68"/>
      <c r="C4" s="68"/>
      <c r="D4" s="68"/>
      <c r="E4" s="68"/>
      <c r="F4" s="68"/>
      <c r="G4" s="68"/>
    </row>
    <row r="5" spans="1:7" x14ac:dyDescent="0.3">
      <c r="A5" s="68"/>
      <c r="B5" s="68"/>
      <c r="C5" s="68"/>
      <c r="D5" s="68"/>
    </row>
    <row r="6" spans="1:7" x14ac:dyDescent="0.3">
      <c r="A6" s="7"/>
      <c r="B6" s="10" t="s">
        <v>123</v>
      </c>
      <c r="C6" s="10" t="s">
        <v>123</v>
      </c>
      <c r="D6" s="10"/>
      <c r="E6" s="7"/>
      <c r="F6" s="10" t="s">
        <v>123</v>
      </c>
      <c r="G6" s="24" t="s">
        <v>123</v>
      </c>
    </row>
    <row r="7" spans="1:7" x14ac:dyDescent="0.3">
      <c r="A7" s="8" t="s">
        <v>76</v>
      </c>
      <c r="B7" s="11" t="s">
        <v>73</v>
      </c>
      <c r="C7" s="11" t="s">
        <v>127</v>
      </c>
      <c r="D7" s="11"/>
      <c r="E7" s="8" t="s">
        <v>75</v>
      </c>
      <c r="F7" s="11" t="s">
        <v>73</v>
      </c>
      <c r="G7" s="5" t="s">
        <v>127</v>
      </c>
    </row>
    <row r="8" spans="1:7" x14ac:dyDescent="0.3">
      <c r="A8" s="9"/>
      <c r="B8" s="12" t="s">
        <v>124</v>
      </c>
      <c r="C8" s="12" t="s">
        <v>201</v>
      </c>
      <c r="D8" s="12"/>
      <c r="E8" s="9"/>
      <c r="F8" s="12" t="s">
        <v>124</v>
      </c>
      <c r="G8" s="6" t="s">
        <v>201</v>
      </c>
    </row>
    <row r="9" spans="1:7" x14ac:dyDescent="0.3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3">
      <c r="A10" s="18" t="s">
        <v>42</v>
      </c>
      <c r="B10" s="33">
        <f>PriorYearBalanceSheet!D10</f>
        <v>3099818</v>
      </c>
      <c r="C10" s="33">
        <f>'CurrentYearBalanceSheet '!D10</f>
        <v>3215788</v>
      </c>
      <c r="D10" s="18"/>
      <c r="E10" s="18" t="s">
        <v>78</v>
      </c>
      <c r="F10" s="33">
        <f>PriorYearBalanceSheet!I10</f>
        <v>93120</v>
      </c>
      <c r="G10" s="33">
        <f>'CurrentYearBalanceSheet '!I10</f>
        <v>107796</v>
      </c>
    </row>
    <row r="11" spans="1:7" x14ac:dyDescent="0.3">
      <c r="A11" s="18" t="s">
        <v>148</v>
      </c>
      <c r="B11" s="33">
        <f>PriorYearBalanceSheet!D11</f>
        <v>0</v>
      </c>
      <c r="C11" s="33">
        <f>'CurrentYearBalanceSheet '!D11</f>
        <v>0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3">
      <c r="A12" s="18" t="s">
        <v>43</v>
      </c>
      <c r="B12" s="23"/>
      <c r="C12" s="23"/>
      <c r="D12" s="19"/>
      <c r="E12" s="18" t="s">
        <v>82</v>
      </c>
      <c r="F12" s="33">
        <f>PriorYearBalanceSheet!I12</f>
        <v>0</v>
      </c>
      <c r="G12" s="33">
        <f>'CurrentYearBalanceSheet '!I12</f>
        <v>0</v>
      </c>
    </row>
    <row r="13" spans="1:7" x14ac:dyDescent="0.3">
      <c r="A13" s="18" t="s">
        <v>44</v>
      </c>
      <c r="B13" s="33">
        <f>PriorYearBalanceSheet!D13</f>
        <v>0</v>
      </c>
      <c r="C13" s="33">
        <f>'CurrentYearBalanceSheet '!D13</f>
        <v>0</v>
      </c>
      <c r="D13" s="18"/>
      <c r="E13" s="18" t="s">
        <v>83</v>
      </c>
      <c r="F13" s="33">
        <f>PriorYearBalanceSheet!I13</f>
        <v>100</v>
      </c>
      <c r="G13" s="33">
        <f>'CurrentYearBalanceSheet '!I13</f>
        <v>100</v>
      </c>
    </row>
    <row r="14" spans="1:7" x14ac:dyDescent="0.3">
      <c r="A14" s="18" t="s">
        <v>47</v>
      </c>
      <c r="B14" s="33">
        <f>PriorYearBalanceSheet!D14</f>
        <v>0</v>
      </c>
      <c r="C14" s="33">
        <f>'CurrentYearBalanceSheet '!D14</f>
        <v>0</v>
      </c>
      <c r="D14" s="18"/>
      <c r="E14" s="18" t="s">
        <v>84</v>
      </c>
      <c r="F14" s="33">
        <f>PriorYearBalanceSheet!I14</f>
        <v>292385</v>
      </c>
      <c r="G14" s="33">
        <f>'CurrentYearBalanceSheet '!I14</f>
        <v>307685</v>
      </c>
    </row>
    <row r="15" spans="1:7" x14ac:dyDescent="0.3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3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3">
      <c r="A17" s="18" t="s">
        <v>44</v>
      </c>
      <c r="B17" s="33">
        <f>PriorYearBalanceSheet!D17</f>
        <v>13345</v>
      </c>
      <c r="C17" s="33">
        <f>'CurrentYearBalanceSheet '!D17</f>
        <v>7769</v>
      </c>
      <c r="D17" s="18"/>
      <c r="E17" s="18" t="s">
        <v>87</v>
      </c>
      <c r="F17" s="33">
        <f>PriorYearBalanceSheet!I17</f>
        <v>86370</v>
      </c>
      <c r="G17" s="33">
        <f>'CurrentYearBalanceSheet '!I17</f>
        <v>0</v>
      </c>
    </row>
    <row r="18" spans="1:7" x14ac:dyDescent="0.3">
      <c r="A18" s="18" t="s">
        <v>47</v>
      </c>
      <c r="B18" s="33">
        <f>PriorYearBalanceSheet!D18</f>
        <v>274556</v>
      </c>
      <c r="C18" s="33">
        <f>'CurrentYearBalanceSheet '!D18</f>
        <v>187906</v>
      </c>
      <c r="D18" s="18"/>
      <c r="E18" s="18" t="s">
        <v>88</v>
      </c>
      <c r="F18" s="33">
        <f>PriorYearBalanceSheet!I18</f>
        <v>19580</v>
      </c>
      <c r="G18" s="33">
        <f>'CurrentYearBalanceSheet '!I18</f>
        <v>13564</v>
      </c>
    </row>
    <row r="19" spans="1:7" x14ac:dyDescent="0.3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15815</v>
      </c>
      <c r="G19" s="33">
        <f>'CurrentYearBalanceSheet '!I19</f>
        <v>34398</v>
      </c>
    </row>
    <row r="20" spans="1:7" x14ac:dyDescent="0.3">
      <c r="A20" s="18" t="s">
        <v>48</v>
      </c>
      <c r="B20" s="33">
        <f>PriorYearBalanceSheet!D20</f>
        <v>0</v>
      </c>
      <c r="C20" s="33">
        <f>'CurrentYearBalanceSheet '!D20</f>
        <v>0</v>
      </c>
      <c r="D20" s="18"/>
      <c r="E20" s="18" t="s">
        <v>90</v>
      </c>
      <c r="F20" s="37">
        <f>SUM(F10:F19)</f>
        <v>507370</v>
      </c>
      <c r="G20" s="36">
        <f>SUM(G10:G19)</f>
        <v>463543</v>
      </c>
    </row>
    <row r="21" spans="1:7" x14ac:dyDescent="0.3">
      <c r="A21" s="18" t="s">
        <v>49</v>
      </c>
      <c r="B21" s="33">
        <f>PriorYearBalanceSheet!D21</f>
        <v>42039</v>
      </c>
      <c r="C21" s="33">
        <f>'CurrentYearBalanceSheet '!D21</f>
        <v>26481</v>
      </c>
      <c r="D21" s="18"/>
      <c r="E21" s="22" t="s">
        <v>91</v>
      </c>
      <c r="F21" s="18"/>
      <c r="G21" s="15"/>
    </row>
    <row r="22" spans="1:7" x14ac:dyDescent="0.3">
      <c r="A22" s="18" t="s">
        <v>50</v>
      </c>
      <c r="B22" s="33">
        <f>PriorYearBalanceSheet!D22</f>
        <v>1238</v>
      </c>
      <c r="C22" s="33">
        <f>'CurrentYearBalanceSheet '!D22</f>
        <v>1110</v>
      </c>
      <c r="D22" s="18"/>
      <c r="E22" s="18" t="s">
        <v>92</v>
      </c>
      <c r="F22" s="33">
        <f>PriorYearBalanceSheet!I22</f>
        <v>6105497</v>
      </c>
      <c r="G22" s="33">
        <f>'CurrentYearBalanceSheet '!I22</f>
        <v>5688608</v>
      </c>
    </row>
    <row r="23" spans="1:7" x14ac:dyDescent="0.3">
      <c r="A23" s="18" t="s">
        <v>51</v>
      </c>
      <c r="B23" s="33">
        <f>PriorYearBalanceSheet!D23</f>
        <v>32928</v>
      </c>
      <c r="C23" s="33">
        <f>'CurrentYearBalanceSheet '!D23</f>
        <v>65561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3">
      <c r="A24" s="18" t="s">
        <v>52</v>
      </c>
      <c r="B24" s="34">
        <f>PriorYearBalanceSheet!D24</f>
        <v>0</v>
      </c>
      <c r="C24" s="34">
        <f>'CurrentYearBalanceSheet '!D24</f>
        <v>0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3">
      <c r="A25" s="18" t="s">
        <v>41</v>
      </c>
      <c r="B25" s="33">
        <f>B10+B11+B13+B14+B15+B17+B18+B19+B20+B21+B22+B23+B24</f>
        <v>3463924</v>
      </c>
      <c r="C25" s="33">
        <f>C10+C11+C13+C14+C15+C17+C18+C19+C20+C21+C22+C23+C24</f>
        <v>3504615</v>
      </c>
      <c r="D25" s="18"/>
      <c r="E25" s="18" t="s">
        <v>95</v>
      </c>
      <c r="F25" s="33">
        <f>PriorYearBalanceSheet!I25</f>
        <v>0</v>
      </c>
      <c r="G25" s="33">
        <f>'CurrentYearBalanceSheet '!I25</f>
        <v>0</v>
      </c>
    </row>
    <row r="26" spans="1:7" x14ac:dyDescent="0.3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3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3">
      <c r="A28" s="18" t="s">
        <v>59</v>
      </c>
      <c r="B28" s="23"/>
      <c r="C28" s="23"/>
      <c r="D28" s="19"/>
      <c r="E28" s="18" t="s">
        <v>149</v>
      </c>
      <c r="F28" s="33">
        <f>PriorYearBalanceSheet!I28</f>
        <v>0</v>
      </c>
      <c r="G28" s="33">
        <f>'CurrentYearBalanceSheet '!I28</f>
        <v>0</v>
      </c>
    </row>
    <row r="29" spans="1:7" x14ac:dyDescent="0.3">
      <c r="A29" s="18" t="s">
        <v>55</v>
      </c>
      <c r="B29" s="33">
        <f>PriorYearBalanceSheet!D29</f>
        <v>0</v>
      </c>
      <c r="C29" s="33">
        <f>'CurrentYearBalanceSheet '!D29</f>
        <v>0</v>
      </c>
      <c r="D29" s="18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3">
      <c r="A30" s="18" t="s">
        <v>56</v>
      </c>
      <c r="B30" s="33">
        <f>PriorYearBalanceSheet!D30</f>
        <v>1164844</v>
      </c>
      <c r="C30" s="33">
        <f>'CurrentYearBalanceSheet '!D30</f>
        <v>1389435</v>
      </c>
      <c r="D30" s="18"/>
      <c r="E30" s="18" t="s">
        <v>99</v>
      </c>
      <c r="F30" s="33">
        <f>PriorYearBalanceSheet!I30</f>
        <v>0</v>
      </c>
      <c r="G30" s="33">
        <f>'CurrentYearBalanceSheet '!I30</f>
        <v>0</v>
      </c>
    </row>
    <row r="31" spans="1:7" x14ac:dyDescent="0.3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3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101</v>
      </c>
      <c r="F32" s="33">
        <f>SUM(F22:F31)</f>
        <v>6105497</v>
      </c>
      <c r="G32" s="33">
        <f>SUM(G22:G31)</f>
        <v>5688608</v>
      </c>
    </row>
    <row r="33" spans="1:7" x14ac:dyDescent="0.3">
      <c r="A33" s="18" t="s">
        <v>58</v>
      </c>
      <c r="B33" s="33">
        <f>PriorYearBalanceSheet!D33</f>
        <v>288431</v>
      </c>
      <c r="C33" s="33">
        <f>'CurrentYearBalanceSheet '!D33</f>
        <v>463326</v>
      </c>
      <c r="D33" s="18"/>
      <c r="E33" s="22" t="s">
        <v>102</v>
      </c>
      <c r="F33" s="18"/>
      <c r="G33" s="15"/>
    </row>
    <row r="34" spans="1:7" x14ac:dyDescent="0.3">
      <c r="A34" s="18" t="s">
        <v>61</v>
      </c>
      <c r="B34" s="33">
        <f>PriorYearBalanceSheet!D34</f>
        <v>190227</v>
      </c>
      <c r="C34" s="33">
        <f>'CurrentYearBalanceSheet '!D34</f>
        <v>249452</v>
      </c>
      <c r="D34" s="18"/>
      <c r="E34" s="18" t="s">
        <v>103</v>
      </c>
      <c r="F34" s="33">
        <f>PriorYearBalanceSheet!I34</f>
        <v>0</v>
      </c>
      <c r="G34" s="33">
        <f>'CurrentYearBalanceSheet '!I34</f>
        <v>0</v>
      </c>
    </row>
    <row r="35" spans="1:7" x14ac:dyDescent="0.3">
      <c r="A35" s="18" t="s">
        <v>62</v>
      </c>
      <c r="B35" s="33">
        <f>PriorYearBalanceSheet!D35</f>
        <v>0</v>
      </c>
      <c r="C35" s="33">
        <f>'CurrentYearBalanceSheet '!D35</f>
        <v>0</v>
      </c>
      <c r="D35" s="18"/>
      <c r="E35" s="18" t="s">
        <v>222</v>
      </c>
      <c r="F35" s="33">
        <f>PriorYearBalanceSheet!I35</f>
        <v>1142490</v>
      </c>
      <c r="G35" s="33">
        <f>'CurrentYearBalanceSheet '!I35</f>
        <v>1173045</v>
      </c>
    </row>
    <row r="36" spans="1:7" x14ac:dyDescent="0.3">
      <c r="A36" s="18" t="s">
        <v>63</v>
      </c>
      <c r="B36" s="33">
        <f>PriorYearBalanceSheet!D36</f>
        <v>0</v>
      </c>
      <c r="C36" s="33">
        <f>'CurrentYearBalanceSheet '!D36</f>
        <v>0</v>
      </c>
      <c r="D36" s="18"/>
      <c r="E36" s="18" t="s">
        <v>104</v>
      </c>
      <c r="F36" s="34">
        <f>PriorYearBalanceSheet!I36</f>
        <v>0</v>
      </c>
      <c r="G36" s="34">
        <f>'CurrentYearBalanceSheet '!I36</f>
        <v>0</v>
      </c>
    </row>
    <row r="37" spans="1:7" x14ac:dyDescent="0.3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1142490</v>
      </c>
      <c r="G37" s="33">
        <f>SUM(G34:G36)</f>
        <v>1173045</v>
      </c>
    </row>
    <row r="38" spans="1:7" x14ac:dyDescent="0.3">
      <c r="A38" s="18" t="s">
        <v>65</v>
      </c>
      <c r="B38" s="33">
        <f>B29+B30+B32+B33+B34+B35+B36+B37</f>
        <v>1643502</v>
      </c>
      <c r="C38" s="33">
        <f>C29+C30+C32+C33+C34+C35+C36+C37</f>
        <v>2102213</v>
      </c>
      <c r="D38" s="18"/>
      <c r="E38" s="22" t="s">
        <v>106</v>
      </c>
      <c r="F38" s="18"/>
      <c r="G38" s="15"/>
    </row>
    <row r="39" spans="1:7" x14ac:dyDescent="0.3">
      <c r="A39" s="18"/>
      <c r="B39" s="18"/>
      <c r="C39" s="18"/>
      <c r="D39" s="18"/>
      <c r="E39" s="18" t="s">
        <v>107</v>
      </c>
      <c r="F39" s="33">
        <f>PriorYearBalanceSheet!I39</f>
        <v>36760</v>
      </c>
      <c r="G39" s="33">
        <f>'CurrentYearBalanceSheet '!I39</f>
        <v>36920</v>
      </c>
    </row>
    <row r="40" spans="1:7" x14ac:dyDescent="0.3">
      <c r="A40" s="22" t="s">
        <v>66</v>
      </c>
      <c r="B40" s="18"/>
      <c r="C40" s="18"/>
      <c r="D40" s="18"/>
      <c r="E40" s="18" t="s">
        <v>108</v>
      </c>
      <c r="F40" s="33">
        <f>PriorYearBalanceSheet!I40</f>
        <v>0</v>
      </c>
      <c r="G40" s="33">
        <f>'CurrentYearBalanceSheet '!I40</f>
        <v>0</v>
      </c>
    </row>
    <row r="41" spans="1:7" x14ac:dyDescent="0.3">
      <c r="A41" s="18" t="s">
        <v>67</v>
      </c>
      <c r="B41" s="33">
        <f>PriorYearBalanceSheet!D41</f>
        <v>12728300</v>
      </c>
      <c r="C41" s="33">
        <f>'CurrentYearBalanceSheet '!D41</f>
        <v>12779414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 x14ac:dyDescent="0.3">
      <c r="A42" s="18" t="s">
        <v>68</v>
      </c>
      <c r="B42" s="33">
        <f>PriorYearBalanceSheet!D42</f>
        <v>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 x14ac:dyDescent="0.3">
      <c r="A43" s="18" t="s">
        <v>69</v>
      </c>
      <c r="B43" s="33">
        <f>PriorYearBalanceSheet!D43</f>
        <v>202394</v>
      </c>
      <c r="C43" s="33">
        <f>'CurrentYearBalanceSheet '!D43</f>
        <v>0</v>
      </c>
      <c r="D43" s="18"/>
      <c r="E43" s="18" t="s">
        <v>111</v>
      </c>
      <c r="F43" s="33">
        <f>PriorYearBalanceSheet!I43</f>
        <v>0</v>
      </c>
      <c r="G43" s="33">
        <f>'CurrentYearBalanceSheet '!I43</f>
        <v>0</v>
      </c>
    </row>
    <row r="44" spans="1:7" x14ac:dyDescent="0.3">
      <c r="A44" s="18" t="s">
        <v>70</v>
      </c>
      <c r="B44" s="33">
        <f>PriorYearBalanceSheet!D44</f>
        <v>0</v>
      </c>
      <c r="C44" s="33">
        <f>'CurrentYearBalanceSheet '!D44</f>
        <v>0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 x14ac:dyDescent="0.3">
      <c r="A45" s="18" t="s">
        <v>126</v>
      </c>
      <c r="B45" s="34">
        <f>PriorYearBalanceSheet!D45</f>
        <v>-4355324</v>
      </c>
      <c r="C45" s="34">
        <f>'CurrentYearBalanceSheet '!D45</f>
        <v>-4833059</v>
      </c>
      <c r="D45" s="18"/>
      <c r="E45" s="18" t="s">
        <v>113</v>
      </c>
      <c r="F45" s="34">
        <f>PriorYearBalanceSheet!I45</f>
        <v>5890680</v>
      </c>
      <c r="G45" s="34">
        <f>'CurrentYearBalanceSheet '!I45</f>
        <v>6191067</v>
      </c>
    </row>
    <row r="46" spans="1:7" x14ac:dyDescent="0.3">
      <c r="A46" s="18" t="s">
        <v>71</v>
      </c>
      <c r="B46" s="33">
        <f>SUM(B41:B45)</f>
        <v>8575370</v>
      </c>
      <c r="C46" s="33">
        <f>SUM(C41:C45)</f>
        <v>7946355</v>
      </c>
      <c r="D46" s="18"/>
      <c r="E46" s="18" t="s">
        <v>114</v>
      </c>
      <c r="F46" s="33">
        <f>SUM(F39:F45)</f>
        <v>5927440</v>
      </c>
      <c r="G46" s="33">
        <f>SUM(G39:G45)</f>
        <v>6227987</v>
      </c>
    </row>
    <row r="47" spans="1:7" x14ac:dyDescent="0.3">
      <c r="A47" s="18"/>
      <c r="B47" s="18"/>
      <c r="C47" s="18"/>
      <c r="D47" s="18"/>
      <c r="E47" s="18"/>
      <c r="F47" s="18"/>
      <c r="G47" s="15"/>
    </row>
    <row r="48" spans="1:7" ht="15" thickBot="1" x14ac:dyDescent="0.35">
      <c r="A48" s="22" t="s">
        <v>247</v>
      </c>
      <c r="B48" s="35">
        <f>B25+B38+B46</f>
        <v>13682796</v>
      </c>
      <c r="C48" s="35">
        <f>C25+C38+C46</f>
        <v>13553183</v>
      </c>
      <c r="D48" s="18"/>
      <c r="E48" s="22" t="s">
        <v>115</v>
      </c>
      <c r="F48" s="35">
        <f>F20+F32+F37+F46</f>
        <v>13682797</v>
      </c>
      <c r="G48" s="35">
        <f>G20+G32+G37+G46</f>
        <v>13553183</v>
      </c>
    </row>
    <row r="49" spans="1:7" ht="15" thickTop="1" x14ac:dyDescent="0.3">
      <c r="A49" s="20"/>
      <c r="B49" s="20"/>
      <c r="C49" s="20"/>
      <c r="D49" s="20"/>
      <c r="E49" s="20"/>
      <c r="F49" s="20"/>
      <c r="G49" s="16"/>
    </row>
    <row r="50" spans="1:7" x14ac:dyDescent="0.3">
      <c r="A50" t="s">
        <v>221</v>
      </c>
      <c r="B50" s="68"/>
      <c r="C50" s="68"/>
      <c r="D50" s="68"/>
      <c r="E50" s="68"/>
      <c r="F50" s="68"/>
      <c r="G50" s="68"/>
    </row>
    <row r="51" spans="1:7" x14ac:dyDescent="0.3">
      <c r="A51" t="s">
        <v>125</v>
      </c>
      <c r="B51" s="68"/>
      <c r="C51" s="68"/>
      <c r="D51" s="68"/>
      <c r="E51" s="68"/>
      <c r="F51" s="68"/>
      <c r="G51" s="68"/>
    </row>
    <row r="52" spans="1:7" x14ac:dyDescent="0.3">
      <c r="A52" t="s">
        <v>230</v>
      </c>
      <c r="B52" s="68"/>
      <c r="C52" s="68"/>
      <c r="D52" s="68"/>
      <c r="E52" s="68"/>
      <c r="F52" s="68"/>
      <c r="G52" s="68"/>
    </row>
    <row r="53" spans="1:7" x14ac:dyDescent="0.3">
      <c r="A53" s="68"/>
      <c r="B53" s="68"/>
      <c r="C53" s="68"/>
      <c r="D53" s="68"/>
      <c r="E53" s="68"/>
      <c r="F53" s="68"/>
      <c r="G53" s="68"/>
    </row>
    <row r="54" spans="1:7" x14ac:dyDescent="0.3">
      <c r="A54" s="68"/>
      <c r="B54" s="68"/>
      <c r="C54" s="68"/>
      <c r="D54" s="68"/>
      <c r="E54" s="68"/>
      <c r="F54" s="68"/>
      <c r="G54" s="68"/>
    </row>
    <row r="55" spans="1:7" x14ac:dyDescent="0.3">
      <c r="A55" s="68"/>
      <c r="B55" s="68"/>
      <c r="C55" s="68"/>
      <c r="D55" s="68"/>
      <c r="E55" s="68"/>
      <c r="F55" s="68"/>
      <c r="G55" s="68"/>
    </row>
    <row r="56" spans="1:7" x14ac:dyDescent="0.3">
      <c r="A56" s="68"/>
      <c r="B56" s="68"/>
      <c r="C56" s="68"/>
      <c r="D56" s="68"/>
      <c r="E56" s="68"/>
      <c r="F56" s="68"/>
      <c r="G56" s="68"/>
    </row>
    <row r="57" spans="1:7" x14ac:dyDescent="0.3">
      <c r="A57" s="68"/>
      <c r="B57" s="68"/>
      <c r="C57" s="68"/>
      <c r="D57" s="68"/>
      <c r="E57" s="68"/>
      <c r="F57" s="68"/>
      <c r="G57" s="68"/>
    </row>
    <row r="58" spans="1:7" x14ac:dyDescent="0.3">
      <c r="A58" s="68"/>
      <c r="B58" s="68"/>
      <c r="C58" s="68"/>
      <c r="D58" s="68"/>
      <c r="E58" s="68"/>
      <c r="F58" s="68"/>
      <c r="G58" s="68"/>
    </row>
    <row r="59" spans="1:7" x14ac:dyDescent="0.3">
      <c r="A59" s="68"/>
      <c r="B59" s="68"/>
      <c r="C59" s="68"/>
      <c r="D59" s="68"/>
      <c r="E59" s="68"/>
      <c r="F59" s="68"/>
      <c r="G59" s="68"/>
    </row>
    <row r="60" spans="1:7" x14ac:dyDescent="0.3">
      <c r="A60" s="68"/>
      <c r="B60" s="68"/>
      <c r="C60" s="68"/>
      <c r="D60" s="68"/>
      <c r="E60" s="68"/>
      <c r="F60" s="68"/>
      <c r="G60" s="68"/>
    </row>
  </sheetData>
  <sheetProtection algorithmName="SHA-512" hashValue="slVcIktahH7P2tWoQnD6uSGOMEaIvL4PYHRRGIma6nVQ2D22udjQGU3kgsHLb97Pj4DLppSN6S1YxCSvPqk2Dw==" saltValue="OGL7e4+7EfQktFfRzzEzQ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tabSelected="1" topLeftCell="A4" zoomScaleNormal="100" workbookViewId="0">
      <selection activeCell="A25" sqref="A25"/>
    </sheetView>
  </sheetViews>
  <sheetFormatPr defaultRowHeight="14.4" x14ac:dyDescent="0.3"/>
  <cols>
    <col min="1" max="1" width="6.109375" bestFit="1" customWidth="1"/>
    <col min="2" max="2" width="52.33203125" customWidth="1"/>
    <col min="3" max="3" width="6.33203125" customWidth="1"/>
    <col min="4" max="6" width="13.88671875" customWidth="1"/>
  </cols>
  <sheetData>
    <row r="2" spans="1:6" x14ac:dyDescent="0.3">
      <c r="B2" t="s">
        <v>191</v>
      </c>
    </row>
    <row r="3" spans="1:6" x14ac:dyDescent="0.3">
      <c r="B3" s="59" t="s">
        <v>268</v>
      </c>
      <c r="C3" s="68"/>
      <c r="D3" s="68"/>
      <c r="E3" s="68"/>
      <c r="F3" s="68"/>
    </row>
    <row r="4" spans="1:6" x14ac:dyDescent="0.3">
      <c r="B4" s="69"/>
      <c r="C4" s="68"/>
      <c r="D4" s="68"/>
      <c r="E4" s="68"/>
      <c r="F4" s="68"/>
    </row>
    <row r="5" spans="1:6" x14ac:dyDescent="0.3">
      <c r="B5" s="68"/>
      <c r="C5" s="68"/>
      <c r="D5" s="68"/>
      <c r="E5" s="68"/>
      <c r="F5" s="68"/>
    </row>
    <row r="6" spans="1:6" x14ac:dyDescent="0.3">
      <c r="A6" s="7"/>
      <c r="B6" s="7"/>
      <c r="C6" s="10" t="s">
        <v>193</v>
      </c>
      <c r="D6" s="10" t="s">
        <v>118</v>
      </c>
      <c r="E6" s="10" t="s">
        <v>118</v>
      </c>
      <c r="F6" s="24" t="s">
        <v>134</v>
      </c>
    </row>
    <row r="7" spans="1:6" x14ac:dyDescent="0.3">
      <c r="A7" s="18" t="s">
        <v>0</v>
      </c>
      <c r="B7" s="11" t="s">
        <v>174</v>
      </c>
      <c r="C7" s="11" t="s">
        <v>136</v>
      </c>
      <c r="D7" s="11" t="s">
        <v>74</v>
      </c>
      <c r="E7" s="11" t="s">
        <v>74</v>
      </c>
      <c r="F7" s="5" t="s">
        <v>135</v>
      </c>
    </row>
    <row r="8" spans="1:6" x14ac:dyDescent="0.3">
      <c r="A8" s="12"/>
      <c r="B8" s="20"/>
      <c r="C8" s="12" t="s">
        <v>137</v>
      </c>
      <c r="D8" s="12">
        <v>2013</v>
      </c>
      <c r="E8" s="12">
        <v>2014</v>
      </c>
      <c r="F8" s="6" t="s">
        <v>72</v>
      </c>
    </row>
    <row r="9" spans="1:6" x14ac:dyDescent="0.3">
      <c r="A9" s="10"/>
      <c r="B9" s="21" t="s">
        <v>128</v>
      </c>
      <c r="C9" s="7"/>
      <c r="D9" s="7"/>
      <c r="E9" s="7"/>
      <c r="F9" s="15"/>
    </row>
    <row r="10" spans="1:6" x14ac:dyDescent="0.3">
      <c r="A10" s="11">
        <v>1</v>
      </c>
      <c r="B10" s="18" t="s">
        <v>129</v>
      </c>
      <c r="C10" s="11">
        <v>18</v>
      </c>
      <c r="D10" s="60">
        <f>'BalanceSheet(Summary)'!B41</f>
        <v>12728300</v>
      </c>
      <c r="E10" s="60">
        <f>'BalanceSheet(Summary)'!C41</f>
        <v>12779414</v>
      </c>
      <c r="F10" s="60">
        <f>(D10+E10)/2</f>
        <v>12753857</v>
      </c>
    </row>
    <row r="11" spans="1:6" x14ac:dyDescent="0.3">
      <c r="A11" s="11">
        <v>2</v>
      </c>
      <c r="B11" s="18" t="s">
        <v>192</v>
      </c>
      <c r="C11" s="11">
        <v>19</v>
      </c>
      <c r="D11" s="60">
        <f>'BalanceSheet(Summary)'!B42</f>
        <v>0</v>
      </c>
      <c r="E11" s="60">
        <f>'BalanceSheet(Summary)'!C42</f>
        <v>0</v>
      </c>
      <c r="F11" s="60">
        <f>(D11+E11)/2</f>
        <v>0</v>
      </c>
    </row>
    <row r="12" spans="1:6" x14ac:dyDescent="0.3">
      <c r="A12" s="11">
        <v>3</v>
      </c>
      <c r="B12" s="18" t="s">
        <v>131</v>
      </c>
      <c r="C12" s="11">
        <v>22</v>
      </c>
      <c r="D12" s="60">
        <f>'BalanceSheet(Summary)'!B45</f>
        <v>-4355324</v>
      </c>
      <c r="E12" s="60">
        <f>'BalanceSheet(Summary)'!C45</f>
        <v>-4833059</v>
      </c>
      <c r="F12" s="60">
        <f t="shared" ref="F12:F15" si="0">(D12+E12)/2</f>
        <v>-4594191.5</v>
      </c>
    </row>
    <row r="13" spans="1:6" x14ac:dyDescent="0.3">
      <c r="A13" s="11">
        <v>4</v>
      </c>
      <c r="B13" s="18" t="s">
        <v>130</v>
      </c>
      <c r="C13" s="11">
        <v>6</v>
      </c>
      <c r="D13" s="60">
        <f>'BalanceSheet(Summary)'!B21</f>
        <v>42039</v>
      </c>
      <c r="E13" s="60">
        <f>'BalanceSheet(Summary)'!C21</f>
        <v>26481</v>
      </c>
      <c r="F13" s="60">
        <f t="shared" si="0"/>
        <v>34260</v>
      </c>
    </row>
    <row r="14" spans="1:6" x14ac:dyDescent="0.3">
      <c r="A14" s="11">
        <v>5</v>
      </c>
      <c r="B14" s="18" t="s">
        <v>132</v>
      </c>
      <c r="C14" s="20"/>
      <c r="D14" s="53">
        <v>-1142490</v>
      </c>
      <c r="E14" s="53">
        <v>-1173045</v>
      </c>
      <c r="F14" s="60">
        <f t="shared" si="0"/>
        <v>-1157767.5</v>
      </c>
    </row>
    <row r="15" spans="1:6" ht="15" thickBot="1" x14ac:dyDescent="0.35">
      <c r="A15" s="12">
        <v>6</v>
      </c>
      <c r="B15" s="91" t="s">
        <v>185</v>
      </c>
      <c r="C15" s="93"/>
      <c r="D15" s="96">
        <f>SUM(D10:D14)</f>
        <v>7272525</v>
      </c>
      <c r="E15" s="64">
        <f>SUM(E10:E14)</f>
        <v>6799791</v>
      </c>
      <c r="F15" s="65">
        <f t="shared" si="0"/>
        <v>7036158</v>
      </c>
    </row>
    <row r="16" spans="1:6" ht="15" thickTop="1" x14ac:dyDescent="0.3">
      <c r="A16" s="13"/>
      <c r="B16" s="13"/>
      <c r="C16" s="69"/>
      <c r="D16" s="69"/>
      <c r="E16" s="69"/>
      <c r="F16" s="69"/>
    </row>
    <row r="17" spans="1:6" x14ac:dyDescent="0.3">
      <c r="B17" t="s">
        <v>205</v>
      </c>
      <c r="C17" s="68"/>
      <c r="D17" s="68"/>
      <c r="E17" s="68"/>
      <c r="F17" s="68"/>
    </row>
    <row r="18" spans="1:6" x14ac:dyDescent="0.3">
      <c r="B18" t="s">
        <v>152</v>
      </c>
      <c r="C18" s="68"/>
      <c r="D18" s="68"/>
      <c r="E18" s="68"/>
      <c r="F18" s="68"/>
    </row>
    <row r="19" spans="1:6" x14ac:dyDescent="0.3">
      <c r="B19" t="s">
        <v>133</v>
      </c>
      <c r="C19" s="68"/>
      <c r="D19" s="68"/>
      <c r="E19" s="68"/>
      <c r="F19" s="68"/>
    </row>
    <row r="20" spans="1:6" x14ac:dyDescent="0.3">
      <c r="B20" t="s">
        <v>231</v>
      </c>
      <c r="C20" s="68"/>
      <c r="D20" s="68"/>
      <c r="E20" s="68"/>
      <c r="F20" s="68"/>
    </row>
    <row r="21" spans="1:6" x14ac:dyDescent="0.3">
      <c r="A21" s="68"/>
      <c r="B21" s="68"/>
      <c r="C21" s="68"/>
      <c r="D21" s="68"/>
      <c r="E21" s="68"/>
      <c r="F21" s="68"/>
    </row>
    <row r="22" spans="1:6" x14ac:dyDescent="0.3">
      <c r="A22" s="68"/>
      <c r="B22" s="68" t="s">
        <v>271</v>
      </c>
      <c r="C22" s="68"/>
      <c r="D22" s="68"/>
      <c r="E22" s="68"/>
      <c r="F22" s="68"/>
    </row>
    <row r="23" spans="1:6" x14ac:dyDescent="0.3">
      <c r="A23" s="68"/>
      <c r="B23" s="68"/>
      <c r="C23" s="68"/>
      <c r="D23" s="68"/>
      <c r="E23" s="68"/>
      <c r="F23" s="68"/>
    </row>
    <row r="24" spans="1:6" x14ac:dyDescent="0.3">
      <c r="A24" s="68"/>
      <c r="B24" s="68"/>
      <c r="C24" s="68"/>
      <c r="D24" s="68"/>
      <c r="E24" s="68"/>
      <c r="F24" s="68"/>
    </row>
    <row r="25" spans="1:6" x14ac:dyDescent="0.3">
      <c r="A25" s="68"/>
      <c r="B25" s="68"/>
      <c r="C25" s="68"/>
      <c r="D25" s="68"/>
      <c r="E25" s="68"/>
      <c r="F25" s="68"/>
    </row>
    <row r="26" spans="1:6" x14ac:dyDescent="0.3">
      <c r="A26" s="68"/>
      <c r="B26" s="68"/>
      <c r="C26" s="68"/>
      <c r="D26" s="68"/>
      <c r="E26" s="68"/>
      <c r="F26" s="68"/>
    </row>
    <row r="27" spans="1:6" x14ac:dyDescent="0.3">
      <c r="A27" s="68"/>
      <c r="B27" s="68"/>
      <c r="C27" s="68"/>
      <c r="D27" s="68"/>
      <c r="E27" s="68"/>
      <c r="F27" s="68"/>
    </row>
    <row r="28" spans="1:6" x14ac:dyDescent="0.3">
      <c r="A28" s="68"/>
      <c r="B28" s="68"/>
      <c r="C28" s="68"/>
      <c r="D28" s="68"/>
      <c r="E28" s="68"/>
      <c r="F28" s="68"/>
    </row>
    <row r="29" spans="1:6" x14ac:dyDescent="0.3">
      <c r="A29" s="68"/>
      <c r="B29" s="68"/>
      <c r="C29" s="68"/>
      <c r="D29" s="68"/>
      <c r="E29" s="68"/>
      <c r="F29" s="68"/>
    </row>
    <row r="30" spans="1:6" x14ac:dyDescent="0.3">
      <c r="A30" s="68"/>
      <c r="B30" s="68"/>
      <c r="C30" s="68"/>
      <c r="D30" s="68"/>
      <c r="E30" s="68"/>
      <c r="F30" s="68"/>
    </row>
  </sheetData>
  <sheetProtection algorithmName="SHA-512" hashValue="eSPmYddjSfGsmbNF1ydPGvlt5Et1fM32EVSf1Crkrp8k1xaTtcVAUXIobuyvoD72qMiqS/sENAtpiBwBTnDbnw==" saltValue="+qxrQ/6LQ8QXk0ZDaRRTY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tabSelected="1" zoomScaleNormal="100" workbookViewId="0">
      <selection activeCell="A25" sqref="A25"/>
    </sheetView>
  </sheetViews>
  <sheetFormatPr defaultRowHeight="14.4" x14ac:dyDescent="0.3"/>
  <cols>
    <col min="1" max="1" width="6.6640625" customWidth="1"/>
    <col min="2" max="2" width="52.33203125" customWidth="1"/>
    <col min="3" max="5" width="13.88671875" customWidth="1"/>
  </cols>
  <sheetData>
    <row r="2" spans="1:6" x14ac:dyDescent="0.3">
      <c r="B2" t="s">
        <v>191</v>
      </c>
    </row>
    <row r="3" spans="1:6" x14ac:dyDescent="0.3">
      <c r="B3" s="59" t="s">
        <v>268</v>
      </c>
      <c r="C3" s="68"/>
      <c r="D3" s="68"/>
      <c r="E3" s="68"/>
      <c r="F3" s="68"/>
    </row>
    <row r="4" spans="1:6" x14ac:dyDescent="0.3">
      <c r="B4" s="68"/>
      <c r="C4" s="68"/>
      <c r="D4" s="68"/>
      <c r="E4" s="68"/>
      <c r="F4" s="68"/>
    </row>
    <row r="5" spans="1:6" x14ac:dyDescent="0.3">
      <c r="B5" s="68"/>
      <c r="C5" s="68"/>
      <c r="D5" s="68"/>
      <c r="E5" s="68"/>
      <c r="F5" s="68"/>
    </row>
    <row r="6" spans="1:6" x14ac:dyDescent="0.3">
      <c r="A6" s="7"/>
      <c r="B6" s="7"/>
      <c r="C6" s="10" t="s">
        <v>73</v>
      </c>
      <c r="D6" s="10" t="s">
        <v>127</v>
      </c>
      <c r="E6" s="7"/>
      <c r="F6" s="4"/>
    </row>
    <row r="7" spans="1:6" x14ac:dyDescent="0.3">
      <c r="A7" s="11" t="s">
        <v>0</v>
      </c>
      <c r="B7" s="11" t="s">
        <v>174</v>
      </c>
      <c r="C7" s="11" t="s">
        <v>142</v>
      </c>
      <c r="D7" s="11" t="s">
        <v>147</v>
      </c>
      <c r="E7" s="25" t="s">
        <v>144</v>
      </c>
      <c r="F7" s="5" t="s">
        <v>145</v>
      </c>
    </row>
    <row r="8" spans="1:6" x14ac:dyDescent="0.3">
      <c r="A8" s="20"/>
      <c r="B8" s="20"/>
      <c r="C8" s="12" t="s">
        <v>143</v>
      </c>
      <c r="D8" s="12" t="s">
        <v>202</v>
      </c>
      <c r="E8" s="12"/>
      <c r="F8" s="6" t="s">
        <v>146</v>
      </c>
    </row>
    <row r="9" spans="1:6" x14ac:dyDescent="0.3">
      <c r="A9" s="7"/>
      <c r="B9" s="21" t="s">
        <v>138</v>
      </c>
      <c r="C9" s="7"/>
      <c r="D9" s="33"/>
      <c r="E9" s="7"/>
      <c r="F9" s="15"/>
    </row>
    <row r="10" spans="1:6" x14ac:dyDescent="0.3">
      <c r="A10" s="11">
        <v>1</v>
      </c>
      <c r="B10" s="18" t="s">
        <v>139</v>
      </c>
      <c r="C10" s="53">
        <v>431</v>
      </c>
      <c r="D10" s="53">
        <v>412</v>
      </c>
      <c r="E10" s="33">
        <f>D10-C10</f>
        <v>-19</v>
      </c>
      <c r="F10" s="39">
        <f>E10/C10</f>
        <v>-4.4083526682134569E-2</v>
      </c>
    </row>
    <row r="11" spans="1:6" x14ac:dyDescent="0.3">
      <c r="A11" s="11">
        <v>2</v>
      </c>
      <c r="B11" s="20" t="s">
        <v>140</v>
      </c>
      <c r="C11" s="53">
        <v>139</v>
      </c>
      <c r="D11" s="53">
        <v>137</v>
      </c>
      <c r="E11" s="33">
        <f>D11-C11</f>
        <v>-2</v>
      </c>
      <c r="F11" s="39">
        <f t="shared" ref="F11:F12" si="0">E11/C11</f>
        <v>-1.4388489208633094E-2</v>
      </c>
    </row>
    <row r="12" spans="1:6" ht="15" thickBot="1" x14ac:dyDescent="0.35">
      <c r="A12" s="12">
        <v>3</v>
      </c>
      <c r="B12" s="93" t="s">
        <v>141</v>
      </c>
      <c r="C12" s="35">
        <f>SUM(C10:C11)</f>
        <v>570</v>
      </c>
      <c r="D12" s="35">
        <f t="shared" ref="D12:E12" si="1">SUM(D10:D11)</f>
        <v>549</v>
      </c>
      <c r="E12" s="35">
        <f t="shared" si="1"/>
        <v>-21</v>
      </c>
      <c r="F12" s="40">
        <f t="shared" si="0"/>
        <v>-3.6842105263157891E-2</v>
      </c>
    </row>
    <row r="13" spans="1:6" ht="15" thickTop="1" x14ac:dyDescent="0.3">
      <c r="A13" s="117"/>
      <c r="B13" s="69"/>
      <c r="C13" s="69"/>
      <c r="D13" s="69"/>
      <c r="E13" s="69"/>
      <c r="F13" s="69"/>
    </row>
    <row r="14" spans="1:6" x14ac:dyDescent="0.3">
      <c r="A14" s="68"/>
      <c r="B14" s="68"/>
      <c r="C14" s="68"/>
      <c r="D14" s="68"/>
      <c r="E14" s="68"/>
      <c r="F14" s="68"/>
    </row>
    <row r="15" spans="1:6" x14ac:dyDescent="0.3">
      <c r="A15" s="68"/>
      <c r="B15" s="68"/>
      <c r="C15" s="68"/>
      <c r="D15" s="68"/>
      <c r="E15" s="68"/>
      <c r="F15" s="68"/>
    </row>
    <row r="16" spans="1:6" x14ac:dyDescent="0.3">
      <c r="A16" s="68"/>
      <c r="B16" s="68"/>
      <c r="C16" s="68"/>
      <c r="D16" s="68"/>
      <c r="E16" s="68"/>
      <c r="F16" s="68"/>
    </row>
    <row r="17" spans="1:6" x14ac:dyDescent="0.3">
      <c r="A17" s="68"/>
      <c r="B17" s="68"/>
      <c r="C17" s="68"/>
      <c r="D17" s="68"/>
      <c r="E17" s="68"/>
      <c r="F17" s="68"/>
    </row>
    <row r="18" spans="1:6" x14ac:dyDescent="0.3">
      <c r="A18" s="68"/>
      <c r="B18" s="68"/>
      <c r="C18" s="68"/>
      <c r="D18" s="68"/>
      <c r="E18" s="68"/>
      <c r="F18" s="68"/>
    </row>
    <row r="19" spans="1:6" x14ac:dyDescent="0.3">
      <c r="A19" s="68"/>
      <c r="B19" s="68"/>
      <c r="C19" s="68"/>
      <c r="D19" s="68"/>
      <c r="E19" s="68"/>
      <c r="F19" s="68"/>
    </row>
    <row r="20" spans="1:6" x14ac:dyDescent="0.3">
      <c r="A20" s="68"/>
      <c r="B20" s="68"/>
      <c r="C20" s="68"/>
      <c r="D20" s="68"/>
      <c r="E20" s="68"/>
      <c r="F20" s="68"/>
    </row>
    <row r="21" spans="1:6" x14ac:dyDescent="0.3">
      <c r="A21" s="68"/>
      <c r="B21" s="68"/>
      <c r="C21" s="68"/>
      <c r="D21" s="68"/>
      <c r="E21" s="68"/>
      <c r="F21" s="68"/>
    </row>
    <row r="22" spans="1:6" x14ac:dyDescent="0.3">
      <c r="A22" s="68"/>
      <c r="B22" s="68"/>
      <c r="C22" s="68"/>
      <c r="D22" s="68"/>
      <c r="E22" s="68"/>
      <c r="F22" s="68"/>
    </row>
    <row r="23" spans="1:6" x14ac:dyDescent="0.3">
      <c r="A23" s="68"/>
      <c r="B23" s="68"/>
      <c r="C23" s="68"/>
      <c r="D23" s="68"/>
      <c r="E23" s="68"/>
      <c r="F23" s="68"/>
    </row>
    <row r="24" spans="1:6" x14ac:dyDescent="0.3">
      <c r="A24" s="68"/>
      <c r="B24" s="68"/>
      <c r="C24" s="68"/>
      <c r="D24" s="68"/>
      <c r="E24" s="68"/>
      <c r="F24" s="68"/>
    </row>
    <row r="25" spans="1:6" x14ac:dyDescent="0.3">
      <c r="A25" s="68"/>
      <c r="B25" s="68"/>
      <c r="C25" s="68"/>
      <c r="D25" s="68"/>
      <c r="E25" s="68"/>
      <c r="F25" s="68"/>
    </row>
    <row r="26" spans="1:6" x14ac:dyDescent="0.3">
      <c r="A26" s="68"/>
      <c r="B26" s="68"/>
      <c r="C26" s="68"/>
      <c r="D26" s="68"/>
      <c r="E26" s="68"/>
      <c r="F26" s="68"/>
    </row>
    <row r="27" spans="1:6" x14ac:dyDescent="0.3">
      <c r="A27" s="68"/>
      <c r="B27" s="68"/>
      <c r="C27" s="68"/>
      <c r="D27" s="68"/>
      <c r="E27" s="68"/>
      <c r="F27" s="68"/>
    </row>
    <row r="28" spans="1:6" x14ac:dyDescent="0.3">
      <c r="A28" s="68"/>
      <c r="B28" s="68"/>
      <c r="C28" s="68"/>
      <c r="D28" s="68"/>
      <c r="E28" s="68"/>
      <c r="F28" s="68"/>
    </row>
    <row r="29" spans="1:6" x14ac:dyDescent="0.3">
      <c r="A29" s="68"/>
      <c r="B29" s="68"/>
      <c r="C29" s="68"/>
      <c r="D29" s="68"/>
      <c r="E29" s="68"/>
      <c r="F29" s="68"/>
    </row>
  </sheetData>
  <sheetProtection algorithmName="SHA-512" hashValue="AYULB+N6goMhpvMZR6mPsaCbUsjcKGHoV3ygrWqwjzUk1TIuy2jnrfPZkE7iYiofKqw8DRJxW+6ZoYPQLavTBQ==" saltValue="EyQKl8HIPEiq1WTm8CnH8Q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"/>
  <sheetViews>
    <sheetView tabSelected="1" zoomScaleNormal="100" workbookViewId="0">
      <selection activeCell="A25" sqref="A25"/>
    </sheetView>
  </sheetViews>
  <sheetFormatPr defaultRowHeight="14.4" x14ac:dyDescent="0.3"/>
  <cols>
    <col min="1" max="1" width="6.33203125" customWidth="1"/>
    <col min="2" max="2" width="67.88671875" bestFit="1" customWidth="1"/>
    <col min="3" max="5" width="13.88671875" customWidth="1"/>
  </cols>
  <sheetData>
    <row r="2" spans="1:6" x14ac:dyDescent="0.3">
      <c r="B2" t="s">
        <v>191</v>
      </c>
    </row>
    <row r="3" spans="1:6" x14ac:dyDescent="0.3">
      <c r="B3" s="59" t="s">
        <v>268</v>
      </c>
      <c r="C3" s="68"/>
      <c r="D3" s="68"/>
      <c r="E3" s="68"/>
    </row>
    <row r="4" spans="1:6" x14ac:dyDescent="0.3">
      <c r="B4" s="68"/>
      <c r="C4" s="68"/>
      <c r="D4" s="68"/>
      <c r="E4" s="68"/>
    </row>
    <row r="5" spans="1:6" x14ac:dyDescent="0.3">
      <c r="B5" s="68"/>
      <c r="C5" s="68"/>
      <c r="D5" s="68"/>
      <c r="E5" s="68"/>
    </row>
    <row r="6" spans="1:6" x14ac:dyDescent="0.3">
      <c r="A6" s="7"/>
      <c r="B6" s="7"/>
      <c r="C6" s="28" t="s">
        <v>73</v>
      </c>
      <c r="D6" s="28" t="s">
        <v>116</v>
      </c>
      <c r="E6" s="27" t="s">
        <v>73</v>
      </c>
    </row>
    <row r="7" spans="1:6" x14ac:dyDescent="0.3">
      <c r="A7" s="18" t="s">
        <v>0</v>
      </c>
      <c r="B7" s="11" t="s">
        <v>174</v>
      </c>
      <c r="C7" s="11">
        <v>2013</v>
      </c>
      <c r="D7" s="11" t="s">
        <v>153</v>
      </c>
      <c r="E7" s="5" t="s">
        <v>123</v>
      </c>
    </row>
    <row r="8" spans="1:6" x14ac:dyDescent="0.3">
      <c r="A8" s="12"/>
      <c r="B8" s="12"/>
      <c r="C8" s="12" t="s">
        <v>176</v>
      </c>
      <c r="D8" s="12" t="s">
        <v>186</v>
      </c>
      <c r="E8" s="6" t="s">
        <v>239</v>
      </c>
    </row>
    <row r="9" spans="1:6" x14ac:dyDescent="0.3">
      <c r="A9" s="10">
        <v>1</v>
      </c>
      <c r="B9" s="4" t="s">
        <v>1</v>
      </c>
      <c r="C9" s="56">
        <v>116245</v>
      </c>
      <c r="D9" s="53"/>
      <c r="E9" s="60">
        <f>SUM(C9:D9)</f>
        <v>116245</v>
      </c>
    </row>
    <row r="10" spans="1:6" x14ac:dyDescent="0.3">
      <c r="A10" s="11">
        <v>2</v>
      </c>
      <c r="B10" s="15" t="s">
        <v>2</v>
      </c>
      <c r="C10" s="53">
        <v>241899</v>
      </c>
      <c r="D10" s="53">
        <v>2053566</v>
      </c>
      <c r="E10" s="60">
        <f t="shared" ref="E10:E14" si="0">SUM(C10:D10)</f>
        <v>2295465</v>
      </c>
    </row>
    <row r="11" spans="1:6" x14ac:dyDescent="0.3">
      <c r="A11" s="11">
        <v>3</v>
      </c>
      <c r="B11" s="15" t="s">
        <v>3</v>
      </c>
      <c r="C11" s="53"/>
      <c r="D11" s="53"/>
      <c r="E11" s="60">
        <f t="shared" si="0"/>
        <v>0</v>
      </c>
    </row>
    <row r="12" spans="1:6" x14ac:dyDescent="0.3">
      <c r="A12" s="11">
        <v>4</v>
      </c>
      <c r="B12" s="15" t="s">
        <v>4</v>
      </c>
      <c r="C12" s="53">
        <v>2053566</v>
      </c>
      <c r="D12" s="53">
        <f>12308-2053566</f>
        <v>-2041258</v>
      </c>
      <c r="E12" s="60">
        <f t="shared" si="0"/>
        <v>12308</v>
      </c>
    </row>
    <row r="13" spans="1:6" x14ac:dyDescent="0.3">
      <c r="A13" s="11">
        <v>5</v>
      </c>
      <c r="B13" s="15" t="s">
        <v>5</v>
      </c>
      <c r="C13" s="53">
        <v>38176</v>
      </c>
      <c r="D13" s="53">
        <v>-12308</v>
      </c>
      <c r="E13" s="60">
        <f t="shared" si="0"/>
        <v>25868</v>
      </c>
    </row>
    <row r="14" spans="1:6" x14ac:dyDescent="0.3">
      <c r="A14" s="11">
        <v>6</v>
      </c>
      <c r="B14" s="15" t="s">
        <v>159</v>
      </c>
      <c r="C14" s="53">
        <v>-105903</v>
      </c>
      <c r="D14" s="53"/>
      <c r="E14" s="60">
        <f t="shared" si="0"/>
        <v>-105903</v>
      </c>
    </row>
    <row r="15" spans="1:6" x14ac:dyDescent="0.3">
      <c r="A15" s="11">
        <v>7</v>
      </c>
      <c r="B15" s="97" t="s">
        <v>158</v>
      </c>
      <c r="C15" s="109">
        <f>SUM(C9:C14)</f>
        <v>2343983</v>
      </c>
      <c r="D15" s="109">
        <f t="shared" ref="D15:E15" si="1">SUM(D9:D14)</f>
        <v>0</v>
      </c>
      <c r="E15" s="109">
        <f t="shared" si="1"/>
        <v>2343983</v>
      </c>
      <c r="F15" s="1"/>
    </row>
    <row r="16" spans="1:6" x14ac:dyDescent="0.3">
      <c r="A16" s="11">
        <v>8</v>
      </c>
      <c r="B16" s="15" t="s">
        <v>6</v>
      </c>
      <c r="C16" s="53">
        <v>581724</v>
      </c>
      <c r="D16" s="53">
        <v>-183401</v>
      </c>
      <c r="E16" s="42">
        <f>SUM(C16:D16)</f>
        <v>398323</v>
      </c>
    </row>
    <row r="17" spans="1:6" x14ac:dyDescent="0.3">
      <c r="A17" s="11">
        <v>9</v>
      </c>
      <c r="B17" s="15" t="s">
        <v>40</v>
      </c>
      <c r="C17" s="53">
        <v>18697</v>
      </c>
      <c r="D17" s="53">
        <v>18984</v>
      </c>
      <c r="E17" s="42">
        <f t="shared" ref="E17:E21" si="2">SUM(C17:D17)</f>
        <v>37681</v>
      </c>
    </row>
    <row r="18" spans="1:6" x14ac:dyDescent="0.3">
      <c r="A18" s="11">
        <v>10</v>
      </c>
      <c r="B18" s="15" t="s">
        <v>7</v>
      </c>
      <c r="C18" s="53">
        <v>477761</v>
      </c>
      <c r="D18" s="53">
        <v>-8561</v>
      </c>
      <c r="E18" s="42">
        <f t="shared" si="2"/>
        <v>469200</v>
      </c>
    </row>
    <row r="19" spans="1:6" x14ac:dyDescent="0.3">
      <c r="A19" s="11">
        <v>11</v>
      </c>
      <c r="B19" s="15" t="s">
        <v>8</v>
      </c>
      <c r="C19" s="53"/>
      <c r="D19" s="53"/>
      <c r="E19" s="42">
        <f t="shared" si="2"/>
        <v>0</v>
      </c>
    </row>
    <row r="20" spans="1:6" x14ac:dyDescent="0.3">
      <c r="A20" s="11">
        <v>12</v>
      </c>
      <c r="B20" s="15" t="s">
        <v>9</v>
      </c>
      <c r="C20" s="53">
        <v>172036</v>
      </c>
      <c r="D20" s="53">
        <v>-44954</v>
      </c>
      <c r="E20" s="42">
        <f t="shared" si="2"/>
        <v>127082</v>
      </c>
    </row>
    <row r="21" spans="1:6" x14ac:dyDescent="0.3">
      <c r="A21" s="11">
        <v>13</v>
      </c>
      <c r="B21" s="15" t="s">
        <v>10</v>
      </c>
      <c r="C21" s="53">
        <v>341451</v>
      </c>
      <c r="D21" s="53">
        <v>-35516</v>
      </c>
      <c r="E21" s="42">
        <f t="shared" si="2"/>
        <v>305935</v>
      </c>
    </row>
    <row r="22" spans="1:6" x14ac:dyDescent="0.3">
      <c r="A22" s="11" t="s">
        <v>154</v>
      </c>
      <c r="B22" s="15" t="s">
        <v>160</v>
      </c>
      <c r="C22" s="110"/>
      <c r="D22" s="110"/>
      <c r="E22" s="88">
        <v>0</v>
      </c>
      <c r="F22" s="48" t="s">
        <v>248</v>
      </c>
    </row>
    <row r="23" spans="1:6" x14ac:dyDescent="0.3">
      <c r="A23" s="11" t="s">
        <v>155</v>
      </c>
      <c r="B23" s="13" t="s">
        <v>156</v>
      </c>
      <c r="C23" s="85">
        <f>SUM(C21:C22)</f>
        <v>341451</v>
      </c>
      <c r="D23" s="60">
        <f t="shared" ref="D23:E23" si="3">SUM(D21:D22)</f>
        <v>-35516</v>
      </c>
      <c r="E23" s="87">
        <f t="shared" si="3"/>
        <v>305935</v>
      </c>
    </row>
    <row r="24" spans="1:6" x14ac:dyDescent="0.3">
      <c r="A24" s="11">
        <v>14</v>
      </c>
      <c r="B24" s="92" t="s">
        <v>157</v>
      </c>
      <c r="C24" s="109">
        <f>C16+C17+C18+C19+C20+C23</f>
        <v>1591669</v>
      </c>
      <c r="D24" s="109">
        <f t="shared" ref="D24:E24" si="4">D16+D17+D18+D19+D20+D23</f>
        <v>-253448</v>
      </c>
      <c r="E24" s="111">
        <f t="shared" si="4"/>
        <v>1338221</v>
      </c>
      <c r="F24" s="1"/>
    </row>
    <row r="25" spans="1:6" x14ac:dyDescent="0.3">
      <c r="A25" s="11">
        <v>15</v>
      </c>
      <c r="B25" s="15" t="s">
        <v>14</v>
      </c>
      <c r="C25" s="60">
        <f>C15-C24</f>
        <v>752314</v>
      </c>
      <c r="D25" s="60">
        <f t="shared" ref="D25:E25" si="5">D15-D24</f>
        <v>253448</v>
      </c>
      <c r="E25" s="60">
        <f t="shared" si="5"/>
        <v>1005762</v>
      </c>
    </row>
    <row r="26" spans="1:6" x14ac:dyDescent="0.3">
      <c r="A26" s="11">
        <v>16</v>
      </c>
      <c r="B26" s="15" t="s">
        <v>161</v>
      </c>
      <c r="C26" s="53"/>
      <c r="D26" s="57"/>
      <c r="E26" s="60">
        <f>SUM(C26:D26)</f>
        <v>0</v>
      </c>
    </row>
    <row r="27" spans="1:6" x14ac:dyDescent="0.3">
      <c r="A27" s="11">
        <v>17</v>
      </c>
      <c r="B27" s="15" t="s">
        <v>11</v>
      </c>
      <c r="C27" s="53"/>
      <c r="D27" s="53">
        <v>113739</v>
      </c>
      <c r="E27" s="60">
        <f t="shared" ref="E27:E29" si="6">SUM(C27:D27)</f>
        <v>113739</v>
      </c>
    </row>
    <row r="28" spans="1:6" x14ac:dyDescent="0.3">
      <c r="A28" s="11">
        <v>18</v>
      </c>
      <c r="B28" s="15" t="s">
        <v>242</v>
      </c>
      <c r="C28" s="53">
        <v>4940</v>
      </c>
      <c r="D28" s="108">
        <v>-1545</v>
      </c>
      <c r="E28" s="60">
        <f t="shared" si="6"/>
        <v>3395</v>
      </c>
    </row>
    <row r="29" spans="1:6" x14ac:dyDescent="0.3">
      <c r="A29" s="11">
        <v>19</v>
      </c>
      <c r="B29" s="15" t="s">
        <v>13</v>
      </c>
      <c r="C29" s="53">
        <v>200945</v>
      </c>
      <c r="D29" s="53">
        <v>-120787</v>
      </c>
      <c r="E29" s="60">
        <f t="shared" si="6"/>
        <v>80158</v>
      </c>
    </row>
    <row r="30" spans="1:6" x14ac:dyDescent="0.3">
      <c r="A30" s="11">
        <v>20</v>
      </c>
      <c r="B30" s="97" t="s">
        <v>12</v>
      </c>
      <c r="C30" s="85">
        <f>SUM(C27:C29)</f>
        <v>205885</v>
      </c>
      <c r="D30" s="85">
        <f t="shared" ref="D30:E30" si="7">SUM(D27:D29)</f>
        <v>-8593</v>
      </c>
      <c r="E30" s="112">
        <f t="shared" si="7"/>
        <v>197292</v>
      </c>
    </row>
    <row r="31" spans="1:6" x14ac:dyDescent="0.3">
      <c r="A31" s="11">
        <v>21</v>
      </c>
      <c r="B31" s="97" t="s">
        <v>23</v>
      </c>
      <c r="C31" s="85">
        <f>C25+C26-C30</f>
        <v>546429</v>
      </c>
      <c r="D31" s="85">
        <f>D25+D26-D30</f>
        <v>262041</v>
      </c>
      <c r="E31" s="112">
        <f>E25+E26-E30</f>
        <v>808470</v>
      </c>
    </row>
    <row r="32" spans="1:6" x14ac:dyDescent="0.3">
      <c r="A32" s="11">
        <v>22</v>
      </c>
      <c r="B32" s="15" t="s">
        <v>15</v>
      </c>
      <c r="C32" s="53">
        <v>383151</v>
      </c>
      <c r="D32" s="57"/>
      <c r="E32" s="60">
        <f>SUM(C32:D32)</f>
        <v>383151</v>
      </c>
    </row>
    <row r="33" spans="1:10" x14ac:dyDescent="0.3">
      <c r="A33" s="11">
        <v>23</v>
      </c>
      <c r="B33" s="15" t="s">
        <v>16</v>
      </c>
      <c r="C33" s="53"/>
      <c r="D33" s="57"/>
      <c r="E33" s="60">
        <f t="shared" ref="E33:E35" si="8">SUM(C33:D33)</f>
        <v>0</v>
      </c>
    </row>
    <row r="34" spans="1:10" x14ac:dyDescent="0.3">
      <c r="A34" s="11">
        <v>24</v>
      </c>
      <c r="B34" s="15" t="s">
        <v>17</v>
      </c>
      <c r="C34" s="53"/>
      <c r="D34" s="57"/>
      <c r="E34" s="60">
        <f t="shared" si="8"/>
        <v>0</v>
      </c>
    </row>
    <row r="35" spans="1:10" x14ac:dyDescent="0.3">
      <c r="A35" s="11">
        <v>25</v>
      </c>
      <c r="B35" s="15" t="s">
        <v>175</v>
      </c>
      <c r="C35" s="53"/>
      <c r="D35" s="57"/>
      <c r="E35" s="61">
        <f t="shared" si="8"/>
        <v>0</v>
      </c>
    </row>
    <row r="36" spans="1:10" x14ac:dyDescent="0.3">
      <c r="A36" s="11">
        <v>26</v>
      </c>
      <c r="B36" s="97" t="s">
        <v>18</v>
      </c>
      <c r="C36" s="85">
        <f>SUM(C32:C35)</f>
        <v>383151</v>
      </c>
      <c r="D36" s="113">
        <f t="shared" ref="D36" si="9">SUM(D32:D35)</f>
        <v>0</v>
      </c>
      <c r="E36" s="85">
        <f>SUM(E32:E35)</f>
        <v>383151</v>
      </c>
    </row>
    <row r="37" spans="1:10" x14ac:dyDescent="0.3">
      <c r="A37" s="11">
        <v>27</v>
      </c>
      <c r="B37" s="15" t="s">
        <v>19</v>
      </c>
      <c r="C37" s="53">
        <v>35853</v>
      </c>
      <c r="D37" s="57"/>
      <c r="E37" s="33">
        <f>SUM(C37:D37)</f>
        <v>35853</v>
      </c>
    </row>
    <row r="38" spans="1:10" x14ac:dyDescent="0.3">
      <c r="A38" s="11">
        <v>28</v>
      </c>
      <c r="B38" s="15" t="s">
        <v>20</v>
      </c>
      <c r="C38" s="53"/>
      <c r="D38" s="57"/>
      <c r="E38" s="33">
        <f t="shared" ref="E38:E40" si="10">SUM(C38:D38)</f>
        <v>0</v>
      </c>
    </row>
    <row r="39" spans="1:10" x14ac:dyDescent="0.3">
      <c r="A39" s="11">
        <v>29</v>
      </c>
      <c r="B39" s="15" t="s">
        <v>80</v>
      </c>
      <c r="C39" s="53"/>
      <c r="D39" s="57"/>
      <c r="E39" s="33">
        <f t="shared" si="10"/>
        <v>0</v>
      </c>
    </row>
    <row r="40" spans="1:10" x14ac:dyDescent="0.3">
      <c r="A40" s="11">
        <v>30</v>
      </c>
      <c r="B40" s="15" t="s">
        <v>223</v>
      </c>
      <c r="C40" s="53">
        <v>122416</v>
      </c>
      <c r="D40" s="72">
        <f>-1*(D31-D36)</f>
        <v>-262041</v>
      </c>
      <c r="E40" s="33">
        <f t="shared" si="10"/>
        <v>-139625</v>
      </c>
    </row>
    <row r="41" spans="1:10" x14ac:dyDescent="0.3">
      <c r="A41" s="11">
        <v>31</v>
      </c>
      <c r="B41" s="97" t="s">
        <v>22</v>
      </c>
      <c r="C41" s="85">
        <f>C31-C36+C37+C38+C39+C40</f>
        <v>321547</v>
      </c>
      <c r="D41" s="85">
        <f t="shared" ref="D41:E41" si="11">D31-D36+D37+D38+D39+D40</f>
        <v>0</v>
      </c>
      <c r="E41" s="85">
        <f t="shared" si="11"/>
        <v>321547</v>
      </c>
    </row>
    <row r="42" spans="1:10" x14ac:dyDescent="0.3">
      <c r="A42" s="11">
        <v>32</v>
      </c>
      <c r="B42" s="15" t="s">
        <v>24</v>
      </c>
      <c r="C42" s="114"/>
      <c r="D42" s="114"/>
      <c r="E42" s="114"/>
    </row>
    <row r="43" spans="1:10" x14ac:dyDescent="0.3">
      <c r="A43" s="11">
        <v>33</v>
      </c>
      <c r="B43" s="15" t="s">
        <v>25</v>
      </c>
      <c r="C43" s="53">
        <v>5589119</v>
      </c>
      <c r="D43" s="57"/>
      <c r="E43" s="60">
        <f t="shared" ref="E43:E48" si="12">SUM(C43:D43)</f>
        <v>5589119</v>
      </c>
    </row>
    <row r="44" spans="1:10" x14ac:dyDescent="0.3">
      <c r="A44" s="11">
        <v>34</v>
      </c>
      <c r="B44" s="15" t="s">
        <v>26</v>
      </c>
      <c r="C44" s="53"/>
      <c r="D44" s="57"/>
      <c r="E44" s="60">
        <f t="shared" si="12"/>
        <v>0</v>
      </c>
    </row>
    <row r="45" spans="1:10" x14ac:dyDescent="0.3">
      <c r="A45" s="11">
        <v>35</v>
      </c>
      <c r="B45" s="15" t="s">
        <v>27</v>
      </c>
      <c r="C45" s="53">
        <v>37600</v>
      </c>
      <c r="D45" s="57"/>
      <c r="E45" s="60">
        <f t="shared" si="12"/>
        <v>37600</v>
      </c>
    </row>
    <row r="46" spans="1:10" x14ac:dyDescent="0.3">
      <c r="A46" s="11">
        <v>36</v>
      </c>
      <c r="B46" s="15" t="s">
        <v>28</v>
      </c>
      <c r="C46" s="53"/>
      <c r="D46" s="57"/>
      <c r="E46" s="60">
        <f t="shared" si="12"/>
        <v>0</v>
      </c>
    </row>
    <row r="47" spans="1:10" x14ac:dyDescent="0.3">
      <c r="A47" s="11">
        <v>37</v>
      </c>
      <c r="B47" s="15" t="s">
        <v>29</v>
      </c>
      <c r="C47" s="53">
        <v>18438</v>
      </c>
      <c r="D47" s="57"/>
      <c r="E47" s="60">
        <f t="shared" si="12"/>
        <v>18438</v>
      </c>
    </row>
    <row r="48" spans="1:10" x14ac:dyDescent="0.3">
      <c r="A48" s="11">
        <v>38</v>
      </c>
      <c r="B48" s="15" t="s">
        <v>30</v>
      </c>
      <c r="C48" s="53"/>
      <c r="D48" s="57"/>
      <c r="E48" s="60">
        <f t="shared" si="12"/>
        <v>0</v>
      </c>
      <c r="J48" s="68"/>
    </row>
    <row r="49" spans="1:7" x14ac:dyDescent="0.3">
      <c r="A49" s="11">
        <v>39</v>
      </c>
      <c r="B49" s="97" t="s">
        <v>258</v>
      </c>
      <c r="C49" s="85">
        <f>(C41+C43+C44)-(C45+C46+C47+C48)</f>
        <v>5854628</v>
      </c>
      <c r="D49" s="113">
        <f t="shared" ref="D49:E49" si="13">(D41+D43+D44)-(D45+D46+D47+D48)</f>
        <v>0</v>
      </c>
      <c r="E49" s="112">
        <f t="shared" si="13"/>
        <v>5854628</v>
      </c>
    </row>
    <row r="50" spans="1:7" x14ac:dyDescent="0.3">
      <c r="A50" s="11">
        <v>40</v>
      </c>
      <c r="B50" s="15" t="s">
        <v>32</v>
      </c>
      <c r="C50" s="53"/>
      <c r="D50" s="57"/>
      <c r="E50" s="60">
        <f>SUM(C50:D50)</f>
        <v>0</v>
      </c>
    </row>
    <row r="51" spans="1:7" x14ac:dyDescent="0.3">
      <c r="A51" s="11">
        <v>41</v>
      </c>
      <c r="B51" s="15" t="s">
        <v>30</v>
      </c>
      <c r="C51" s="53"/>
      <c r="D51" s="57"/>
      <c r="E51" s="60">
        <f t="shared" ref="E51:E52" si="14">SUM(C51:D51)</f>
        <v>0</v>
      </c>
    </row>
    <row r="52" spans="1:7" x14ac:dyDescent="0.3">
      <c r="A52" s="11">
        <v>42</v>
      </c>
      <c r="B52" s="15" t="s">
        <v>33</v>
      </c>
      <c r="C52" s="53"/>
      <c r="D52" s="57"/>
      <c r="E52" s="60">
        <f t="shared" si="14"/>
        <v>0</v>
      </c>
    </row>
    <row r="53" spans="1:7" x14ac:dyDescent="0.3">
      <c r="A53" s="11">
        <v>43</v>
      </c>
      <c r="B53" s="97" t="s">
        <v>34</v>
      </c>
      <c r="C53" s="85">
        <f>C50+C51-C52</f>
        <v>0</v>
      </c>
      <c r="D53" s="113">
        <f t="shared" ref="D53:E53" si="15">D50+D51-D52</f>
        <v>0</v>
      </c>
      <c r="E53" s="112">
        <f t="shared" si="15"/>
        <v>0</v>
      </c>
    </row>
    <row r="54" spans="1:7" x14ac:dyDescent="0.3">
      <c r="A54" s="11">
        <v>44</v>
      </c>
      <c r="B54" s="15" t="s">
        <v>35</v>
      </c>
      <c r="C54" s="56">
        <v>713419</v>
      </c>
      <c r="D54" s="115"/>
      <c r="E54" s="33">
        <f>C54</f>
        <v>713419</v>
      </c>
    </row>
    <row r="55" spans="1:7" x14ac:dyDescent="0.3">
      <c r="A55" s="11">
        <v>45</v>
      </c>
      <c r="B55" s="15" t="s">
        <v>36</v>
      </c>
      <c r="C55" s="116">
        <f>((C24+C30-C18-C19)/C15)</f>
        <v>0.5630557047555379</v>
      </c>
      <c r="D55" s="116" t="e">
        <f>((D24+D30-D18-D19)/D15)</f>
        <v>#DIV/0!</v>
      </c>
      <c r="E55" s="116">
        <f>((E24+E30-E18-E19)/E15)</f>
        <v>0.45491498871792158</v>
      </c>
    </row>
    <row r="56" spans="1:7" x14ac:dyDescent="0.3">
      <c r="A56" s="11">
        <v>46</v>
      </c>
      <c r="B56" s="15" t="s">
        <v>37</v>
      </c>
      <c r="C56" s="116">
        <f>((C24+C30+C36)/C15)</f>
        <v>0.93034164496926808</v>
      </c>
      <c r="D56" s="116" t="e">
        <f>((D24+D30+D36)/D15)</f>
        <v>#DIV/0!</v>
      </c>
      <c r="E56" s="116">
        <f>((E24+E30+E36)/E15)</f>
        <v>0.81854859868864238</v>
      </c>
    </row>
    <row r="57" spans="1:7" x14ac:dyDescent="0.3">
      <c r="A57" s="11">
        <v>47</v>
      </c>
      <c r="B57" s="15" t="s">
        <v>38</v>
      </c>
      <c r="C57" s="116">
        <f>((C41+C36)/C36)</f>
        <v>1.8392174364676068</v>
      </c>
      <c r="D57" s="116" t="e">
        <f t="shared" ref="D57:E57" si="16">((D41+D36)/D36)</f>
        <v>#DIV/0!</v>
      </c>
      <c r="E57" s="116">
        <f t="shared" si="16"/>
        <v>1.8392174364676068</v>
      </c>
    </row>
    <row r="58" spans="1:7" x14ac:dyDescent="0.3">
      <c r="A58" s="11">
        <v>48</v>
      </c>
      <c r="B58" s="15" t="s">
        <v>39</v>
      </c>
      <c r="C58" s="116">
        <f>(C41+C36+C18+C19)/C54</f>
        <v>1.6574537543855714</v>
      </c>
      <c r="D58" s="116" t="e">
        <f t="shared" ref="D58:E58" si="17">(D41+D36+D18+D19)/D54</f>
        <v>#DIV/0!</v>
      </c>
      <c r="E58" s="116">
        <f t="shared" si="17"/>
        <v>1.6454537936331946</v>
      </c>
    </row>
    <row r="59" spans="1:7" x14ac:dyDescent="0.3">
      <c r="A59" s="20"/>
      <c r="B59" s="16"/>
      <c r="C59" s="20"/>
      <c r="D59" s="20"/>
      <c r="E59" s="16"/>
    </row>
    <row r="60" spans="1:7" x14ac:dyDescent="0.3">
      <c r="A60" s="13"/>
      <c r="B60" s="74" t="s">
        <v>205</v>
      </c>
      <c r="C60" s="69"/>
      <c r="D60" s="68"/>
      <c r="E60" s="68"/>
      <c r="F60" s="68"/>
      <c r="G60" s="68"/>
    </row>
    <row r="61" spans="1:7" x14ac:dyDescent="0.3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3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3">
      <c r="A63" s="48"/>
      <c r="B63" t="s">
        <v>257</v>
      </c>
      <c r="C63" s="68"/>
      <c r="D63" s="68"/>
      <c r="E63" s="68"/>
      <c r="F63" s="68"/>
      <c r="G63" s="68"/>
    </row>
    <row r="64" spans="1:7" x14ac:dyDescent="0.3">
      <c r="A64" s="48" t="s">
        <v>203</v>
      </c>
      <c r="B64" s="71" t="s">
        <v>204</v>
      </c>
      <c r="C64" s="68"/>
      <c r="D64" s="68"/>
      <c r="E64" s="68"/>
      <c r="F64" s="68"/>
      <c r="G64" s="68"/>
    </row>
    <row r="65" spans="1:7" x14ac:dyDescent="0.3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3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3">
      <c r="A67" s="104" t="s">
        <v>248</v>
      </c>
      <c r="B67" s="68" t="s">
        <v>252</v>
      </c>
      <c r="C67" s="68"/>
      <c r="D67" s="68"/>
      <c r="E67" s="68"/>
      <c r="F67" s="68"/>
      <c r="G67" s="68"/>
    </row>
    <row r="68" spans="1:7" x14ac:dyDescent="0.3">
      <c r="A68" s="104"/>
      <c r="B68" s="68" t="s">
        <v>253</v>
      </c>
      <c r="C68" s="68"/>
      <c r="D68" s="68"/>
      <c r="E68" s="68"/>
      <c r="F68" s="68"/>
      <c r="G68" s="68"/>
    </row>
    <row r="69" spans="1:7" x14ac:dyDescent="0.3">
      <c r="A69" s="68"/>
      <c r="B69" s="68" t="s">
        <v>249</v>
      </c>
      <c r="C69" s="68"/>
      <c r="D69" s="68"/>
      <c r="E69" s="68"/>
      <c r="F69" s="68"/>
      <c r="G69" s="68"/>
    </row>
    <row r="70" spans="1:7" x14ac:dyDescent="0.3">
      <c r="A70" s="68"/>
      <c r="B70" s="68"/>
      <c r="C70" s="68"/>
      <c r="D70" s="68"/>
      <c r="E70" s="68"/>
      <c r="F70" s="68"/>
      <c r="G70" s="68"/>
    </row>
    <row r="71" spans="1:7" x14ac:dyDescent="0.3">
      <c r="A71" s="68"/>
      <c r="B71" s="68"/>
      <c r="C71" s="68"/>
      <c r="D71" s="68"/>
      <c r="E71" s="68"/>
      <c r="F71" s="68"/>
      <c r="G71" s="68"/>
    </row>
    <row r="72" spans="1:7" x14ac:dyDescent="0.3">
      <c r="A72" s="68"/>
      <c r="B72" s="68"/>
      <c r="C72" s="68"/>
      <c r="D72" s="68"/>
      <c r="E72" s="68"/>
      <c r="F72" s="68"/>
      <c r="G72" s="68"/>
    </row>
    <row r="73" spans="1:7" x14ac:dyDescent="0.3">
      <c r="A73" s="68"/>
      <c r="B73" s="68"/>
      <c r="C73" s="68"/>
      <c r="D73" s="68"/>
      <c r="E73" s="68"/>
      <c r="F73" s="68"/>
      <c r="G73" s="68"/>
    </row>
    <row r="74" spans="1:7" x14ac:dyDescent="0.3">
      <c r="A74" s="68"/>
      <c r="B74" s="68"/>
      <c r="C74" s="68"/>
      <c r="D74" s="68"/>
      <c r="E74" s="68"/>
    </row>
    <row r="75" spans="1:7" x14ac:dyDescent="0.3">
      <c r="A75" s="68"/>
      <c r="B75" s="68"/>
      <c r="C75" s="68"/>
      <c r="D75" s="68"/>
      <c r="E75" s="68"/>
    </row>
    <row r="76" spans="1:7" x14ac:dyDescent="0.3">
      <c r="A76" s="68"/>
      <c r="B76" s="68"/>
      <c r="C76" s="68"/>
      <c r="D76" s="68"/>
      <c r="E76" s="68"/>
    </row>
    <row r="77" spans="1:7" x14ac:dyDescent="0.3">
      <c r="A77" s="68"/>
      <c r="B77" s="68"/>
      <c r="C77" s="68"/>
      <c r="D77" s="68"/>
      <c r="E77" s="68"/>
    </row>
    <row r="78" spans="1:7" x14ac:dyDescent="0.3">
      <c r="A78" s="68"/>
      <c r="B78" s="68"/>
      <c r="C78" s="68"/>
      <c r="D78" s="68"/>
      <c r="E78" s="68"/>
    </row>
    <row r="79" spans="1:7" x14ac:dyDescent="0.3">
      <c r="A79" s="68"/>
      <c r="B79" s="68"/>
      <c r="C79" s="68"/>
      <c r="D79" s="68"/>
      <c r="E79" s="68"/>
    </row>
    <row r="80" spans="1:7" x14ac:dyDescent="0.3">
      <c r="A80" s="68"/>
      <c r="B80" s="68"/>
      <c r="C80" s="68"/>
      <c r="D80" s="68"/>
      <c r="E80" s="68"/>
    </row>
    <row r="81" spans="1:5" x14ac:dyDescent="0.3">
      <c r="A81" s="68"/>
      <c r="B81" s="68"/>
      <c r="C81" s="68"/>
      <c r="D81" s="68"/>
      <c r="E81" s="68"/>
    </row>
  </sheetData>
  <sheetProtection algorithmName="SHA-512" hashValue="pzJADhmm3hmFJ4bE7CKDzfBc1xKTALVl08QLBEb54jYZA5sujHcL0AnEeWie03eZB466D4RVy+kTcSkYDFpOPA==" saltValue="RF3eJm1P/VSAe2eOHnl1kA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0"/>
  <sheetViews>
    <sheetView tabSelected="1" zoomScaleNormal="100" workbookViewId="0">
      <selection activeCell="A25" sqref="A25"/>
    </sheetView>
  </sheetViews>
  <sheetFormatPr defaultRowHeight="14.4" x14ac:dyDescent="0.3"/>
  <cols>
    <col min="1" max="1" width="6.33203125" customWidth="1"/>
    <col min="2" max="2" width="67.88671875" bestFit="1" customWidth="1"/>
    <col min="3" max="5" width="13.88671875" customWidth="1"/>
  </cols>
  <sheetData>
    <row r="2" spans="1:6" x14ac:dyDescent="0.3">
      <c r="B2" t="s">
        <v>191</v>
      </c>
    </row>
    <row r="3" spans="1:6" x14ac:dyDescent="0.3">
      <c r="B3" s="59" t="s">
        <v>268</v>
      </c>
      <c r="C3" s="68"/>
      <c r="D3" s="68"/>
      <c r="E3" s="68"/>
    </row>
    <row r="4" spans="1:6" x14ac:dyDescent="0.3">
      <c r="B4" s="68"/>
      <c r="C4" s="68"/>
      <c r="D4" s="68"/>
      <c r="E4" s="68"/>
    </row>
    <row r="5" spans="1:6" x14ac:dyDescent="0.3">
      <c r="B5" s="68"/>
      <c r="C5" s="68"/>
      <c r="D5" s="68"/>
      <c r="E5" s="68"/>
    </row>
    <row r="6" spans="1:6" x14ac:dyDescent="0.3">
      <c r="A6" s="7"/>
      <c r="B6" s="7"/>
      <c r="C6" s="28" t="s">
        <v>127</v>
      </c>
      <c r="D6" s="28" t="s">
        <v>116</v>
      </c>
      <c r="E6" s="27" t="s">
        <v>127</v>
      </c>
    </row>
    <row r="7" spans="1:6" x14ac:dyDescent="0.3">
      <c r="A7" s="18" t="s">
        <v>0</v>
      </c>
      <c r="B7" s="11" t="s">
        <v>174</v>
      </c>
      <c r="C7" s="11">
        <v>2014</v>
      </c>
      <c r="D7" s="11" t="s">
        <v>153</v>
      </c>
      <c r="E7" s="5" t="s">
        <v>123</v>
      </c>
    </row>
    <row r="8" spans="1:6" x14ac:dyDescent="0.3">
      <c r="A8" s="12"/>
      <c r="B8" s="12"/>
      <c r="C8" s="12" t="s">
        <v>176</v>
      </c>
      <c r="D8" s="12" t="s">
        <v>186</v>
      </c>
      <c r="E8" s="6" t="s">
        <v>240</v>
      </c>
    </row>
    <row r="9" spans="1:6" x14ac:dyDescent="0.3">
      <c r="A9" s="10">
        <v>1</v>
      </c>
      <c r="B9" s="7" t="s">
        <v>1</v>
      </c>
      <c r="C9" s="56">
        <v>117802</v>
      </c>
      <c r="D9" s="53"/>
      <c r="E9" s="33">
        <f>SUM(C9:D9)</f>
        <v>117802</v>
      </c>
    </row>
    <row r="10" spans="1:6" x14ac:dyDescent="0.3">
      <c r="A10" s="11">
        <v>2</v>
      </c>
      <c r="B10" s="18" t="s">
        <v>2</v>
      </c>
      <c r="C10" s="53">
        <v>280297</v>
      </c>
      <c r="D10" s="53">
        <v>1881013</v>
      </c>
      <c r="E10" s="33">
        <f t="shared" ref="E10:E14" si="0">SUM(C10:D10)</f>
        <v>2161310</v>
      </c>
    </row>
    <row r="11" spans="1:6" x14ac:dyDescent="0.3">
      <c r="A11" s="11">
        <v>3</v>
      </c>
      <c r="B11" s="18" t="s">
        <v>3</v>
      </c>
      <c r="C11" s="53"/>
      <c r="D11" s="53">
        <v>27376</v>
      </c>
      <c r="E11" s="33">
        <f t="shared" si="0"/>
        <v>27376</v>
      </c>
    </row>
    <row r="12" spans="1:6" x14ac:dyDescent="0.3">
      <c r="A12" s="11">
        <v>4</v>
      </c>
      <c r="B12" s="18" t="s">
        <v>4</v>
      </c>
      <c r="C12" s="53">
        <v>1908389</v>
      </c>
      <c r="D12" s="53">
        <f>-1908389+5745</f>
        <v>-1902644</v>
      </c>
      <c r="E12" s="33">
        <f t="shared" si="0"/>
        <v>5745</v>
      </c>
    </row>
    <row r="13" spans="1:6" x14ac:dyDescent="0.3">
      <c r="A13" s="11">
        <v>5</v>
      </c>
      <c r="B13" s="18" t="s">
        <v>5</v>
      </c>
      <c r="C13" s="53">
        <v>34146</v>
      </c>
      <c r="D13" s="53">
        <v>-5745</v>
      </c>
      <c r="E13" s="33">
        <f t="shared" si="0"/>
        <v>28401</v>
      </c>
    </row>
    <row r="14" spans="1:6" x14ac:dyDescent="0.3">
      <c r="A14" s="11">
        <v>6</v>
      </c>
      <c r="B14" s="18" t="s">
        <v>159</v>
      </c>
      <c r="C14" s="53">
        <v>-873</v>
      </c>
      <c r="D14" s="53"/>
      <c r="E14" s="33">
        <f t="shared" si="0"/>
        <v>-873</v>
      </c>
    </row>
    <row r="15" spans="1:6" x14ac:dyDescent="0.3">
      <c r="A15" s="11">
        <v>7</v>
      </c>
      <c r="B15" s="92" t="s">
        <v>158</v>
      </c>
      <c r="C15" s="41">
        <f>SUM(C9:C14)</f>
        <v>2339761</v>
      </c>
      <c r="D15" s="41">
        <f t="shared" ref="D15:E15" si="1">SUM(D9:D14)</f>
        <v>0</v>
      </c>
      <c r="E15" s="41">
        <f t="shared" si="1"/>
        <v>2339761</v>
      </c>
      <c r="F15" s="1"/>
    </row>
    <row r="16" spans="1:6" x14ac:dyDescent="0.3">
      <c r="A16" s="11">
        <v>8</v>
      </c>
      <c r="B16" s="18" t="s">
        <v>6</v>
      </c>
      <c r="C16" s="53">
        <v>595741</v>
      </c>
      <c r="D16" s="53">
        <v>-196519</v>
      </c>
      <c r="E16" s="42">
        <f>SUM(C16:D16)</f>
        <v>399222</v>
      </c>
    </row>
    <row r="17" spans="1:6" x14ac:dyDescent="0.3">
      <c r="A17" s="11">
        <v>9</v>
      </c>
      <c r="B17" s="18" t="s">
        <v>40</v>
      </c>
      <c r="C17" s="53">
        <v>57133</v>
      </c>
      <c r="D17" s="53">
        <v>9757</v>
      </c>
      <c r="E17" s="42">
        <f t="shared" ref="E17:E21" si="2">SUM(C17:D17)</f>
        <v>66890</v>
      </c>
    </row>
    <row r="18" spans="1:6" x14ac:dyDescent="0.3">
      <c r="A18" s="11">
        <v>10</v>
      </c>
      <c r="B18" s="18" t="s">
        <v>7</v>
      </c>
      <c r="C18" s="53">
        <v>474013</v>
      </c>
      <c r="D18" s="53">
        <v>-7937</v>
      </c>
      <c r="E18" s="42">
        <f t="shared" si="2"/>
        <v>466076</v>
      </c>
    </row>
    <row r="19" spans="1:6" x14ac:dyDescent="0.3">
      <c r="A19" s="11">
        <v>11</v>
      </c>
      <c r="B19" s="18" t="s">
        <v>8</v>
      </c>
      <c r="C19" s="53"/>
      <c r="D19" s="53"/>
      <c r="E19" s="42">
        <f t="shared" si="2"/>
        <v>0</v>
      </c>
    </row>
    <row r="20" spans="1:6" x14ac:dyDescent="0.3">
      <c r="A20" s="11">
        <v>12</v>
      </c>
      <c r="B20" s="18" t="s">
        <v>9</v>
      </c>
      <c r="C20" s="53">
        <v>168558</v>
      </c>
      <c r="D20" s="53">
        <v>-33746</v>
      </c>
      <c r="E20" s="42">
        <f t="shared" si="2"/>
        <v>134812</v>
      </c>
    </row>
    <row r="21" spans="1:6" x14ac:dyDescent="0.3">
      <c r="A21" s="11">
        <v>13</v>
      </c>
      <c r="B21" s="18" t="s">
        <v>10</v>
      </c>
      <c r="C21" s="53">
        <v>377493</v>
      </c>
      <c r="D21" s="53">
        <v>-69594</v>
      </c>
      <c r="E21" s="42">
        <f t="shared" si="2"/>
        <v>307899</v>
      </c>
    </row>
    <row r="22" spans="1:6" x14ac:dyDescent="0.3">
      <c r="A22" s="11" t="s">
        <v>154</v>
      </c>
      <c r="B22" s="18" t="s">
        <v>160</v>
      </c>
      <c r="C22" s="103"/>
      <c r="D22" s="103"/>
      <c r="E22" s="88">
        <v>0</v>
      </c>
      <c r="F22" s="48" t="s">
        <v>248</v>
      </c>
    </row>
    <row r="23" spans="1:6" x14ac:dyDescent="0.3">
      <c r="A23" s="11" t="s">
        <v>155</v>
      </c>
      <c r="B23" s="18" t="s">
        <v>156</v>
      </c>
      <c r="C23" s="33">
        <f>SUM(C21:C22)</f>
        <v>377493</v>
      </c>
      <c r="D23" s="33">
        <f t="shared" ref="D23:E23" si="3">SUM(D21:D22)</f>
        <v>-69594</v>
      </c>
      <c r="E23" s="42">
        <f t="shared" si="3"/>
        <v>307899</v>
      </c>
    </row>
    <row r="24" spans="1:6" x14ac:dyDescent="0.3">
      <c r="A24" s="11">
        <v>14</v>
      </c>
      <c r="B24" s="92" t="s">
        <v>157</v>
      </c>
      <c r="C24" s="41">
        <f>C16+C17+C18+C19+C20+C23</f>
        <v>1672938</v>
      </c>
      <c r="D24" s="41">
        <f t="shared" ref="D24:E24" si="4">D16+D17+D18+D19+D20+D23</f>
        <v>-298039</v>
      </c>
      <c r="E24" s="43">
        <f t="shared" si="4"/>
        <v>1374899</v>
      </c>
      <c r="F24" s="1"/>
    </row>
    <row r="25" spans="1:6" x14ac:dyDescent="0.3">
      <c r="A25" s="11">
        <v>15</v>
      </c>
      <c r="B25" s="18" t="s">
        <v>14</v>
      </c>
      <c r="C25" s="33">
        <f>C15-C24</f>
        <v>666823</v>
      </c>
      <c r="D25" s="33">
        <f t="shared" ref="D25:E25" si="5">D15-D24</f>
        <v>298039</v>
      </c>
      <c r="E25" s="33">
        <f t="shared" si="5"/>
        <v>964862</v>
      </c>
    </row>
    <row r="26" spans="1:6" x14ac:dyDescent="0.3">
      <c r="A26" s="11">
        <v>16</v>
      </c>
      <c r="B26" s="18" t="s">
        <v>161</v>
      </c>
      <c r="C26" s="53"/>
      <c r="D26" s="57"/>
      <c r="E26" s="33">
        <f>SUM(C26:D26)</f>
        <v>0</v>
      </c>
    </row>
    <row r="27" spans="1:6" x14ac:dyDescent="0.3">
      <c r="A27" s="11">
        <v>17</v>
      </c>
      <c r="B27" s="18" t="s">
        <v>11</v>
      </c>
      <c r="C27" s="53"/>
      <c r="D27" s="53">
        <v>130818</v>
      </c>
      <c r="E27" s="33">
        <f t="shared" ref="E27:E29" si="6">SUM(C27:D27)</f>
        <v>130818</v>
      </c>
    </row>
    <row r="28" spans="1:6" x14ac:dyDescent="0.3">
      <c r="A28" s="11">
        <v>18</v>
      </c>
      <c r="B28" s="18" t="s">
        <v>242</v>
      </c>
      <c r="C28" s="53">
        <v>16660</v>
      </c>
      <c r="D28" s="108">
        <f>-3498+145150</f>
        <v>141652</v>
      </c>
      <c r="E28" s="33">
        <f t="shared" si="6"/>
        <v>158312</v>
      </c>
    </row>
    <row r="29" spans="1:6" x14ac:dyDescent="0.3">
      <c r="A29" s="11">
        <v>19</v>
      </c>
      <c r="B29" s="18" t="s">
        <v>13</v>
      </c>
      <c r="C29" s="53">
        <v>164679</v>
      </c>
      <c r="D29" s="53">
        <f>-130818-5034+12878</f>
        <v>-122974</v>
      </c>
      <c r="E29" s="33">
        <f t="shared" si="6"/>
        <v>41705</v>
      </c>
    </row>
    <row r="30" spans="1:6" x14ac:dyDescent="0.3">
      <c r="A30" s="11">
        <v>20</v>
      </c>
      <c r="B30" s="92" t="s">
        <v>12</v>
      </c>
      <c r="C30" s="38">
        <f>SUM(C27:C29)</f>
        <v>181339</v>
      </c>
      <c r="D30" s="38">
        <f t="shared" ref="D30:E30" si="7">SUM(D27:D29)</f>
        <v>149496</v>
      </c>
      <c r="E30" s="44">
        <f t="shared" si="7"/>
        <v>330835</v>
      </c>
    </row>
    <row r="31" spans="1:6" x14ac:dyDescent="0.3">
      <c r="A31" s="11">
        <v>21</v>
      </c>
      <c r="B31" s="92" t="s">
        <v>23</v>
      </c>
      <c r="C31" s="38">
        <f>C25+C26-C30</f>
        <v>485484</v>
      </c>
      <c r="D31" s="38">
        <f>D25+D26-D30</f>
        <v>148543</v>
      </c>
      <c r="E31" s="44">
        <f>E25+E26-E30</f>
        <v>634027</v>
      </c>
    </row>
    <row r="32" spans="1:6" x14ac:dyDescent="0.3">
      <c r="A32" s="11">
        <v>22</v>
      </c>
      <c r="B32" s="18" t="s">
        <v>15</v>
      </c>
      <c r="C32" s="53">
        <v>353114</v>
      </c>
      <c r="D32" s="57">
        <v>-150628</v>
      </c>
      <c r="E32" s="33">
        <f>SUM(C32:D32)</f>
        <v>202486</v>
      </c>
    </row>
    <row r="33" spans="1:5" x14ac:dyDescent="0.3">
      <c r="A33" s="11">
        <v>23</v>
      </c>
      <c r="B33" s="18" t="s">
        <v>16</v>
      </c>
      <c r="C33" s="53"/>
      <c r="D33" s="57"/>
      <c r="E33" s="33">
        <f t="shared" ref="E33:E35" si="8">SUM(C33:D33)</f>
        <v>0</v>
      </c>
    </row>
    <row r="34" spans="1:5" x14ac:dyDescent="0.3">
      <c r="A34" s="11">
        <v>24</v>
      </c>
      <c r="B34" s="18" t="s">
        <v>17</v>
      </c>
      <c r="C34" s="53">
        <v>3</v>
      </c>
      <c r="D34" s="57"/>
      <c r="E34" s="33">
        <f t="shared" si="8"/>
        <v>3</v>
      </c>
    </row>
    <row r="35" spans="1:5" x14ac:dyDescent="0.3">
      <c r="A35" s="11">
        <v>25</v>
      </c>
      <c r="B35" s="18" t="s">
        <v>175</v>
      </c>
      <c r="C35" s="53"/>
      <c r="D35" s="57"/>
      <c r="E35" s="34">
        <f t="shared" si="8"/>
        <v>0</v>
      </c>
    </row>
    <row r="36" spans="1:5" x14ac:dyDescent="0.3">
      <c r="A36" s="11">
        <v>26</v>
      </c>
      <c r="B36" s="92" t="s">
        <v>18</v>
      </c>
      <c r="C36" s="38">
        <f>SUM(C32:C35)</f>
        <v>353117</v>
      </c>
      <c r="D36" s="66">
        <f t="shared" ref="D36" si="9">SUM(D32:D35)</f>
        <v>-150628</v>
      </c>
      <c r="E36" s="38">
        <f>SUM(E32:E35)</f>
        <v>202489</v>
      </c>
    </row>
    <row r="37" spans="1:5" x14ac:dyDescent="0.3">
      <c r="A37" s="11">
        <v>27</v>
      </c>
      <c r="B37" s="18" t="s">
        <v>19</v>
      </c>
      <c r="C37" s="53">
        <v>44462</v>
      </c>
      <c r="D37" s="57"/>
      <c r="E37" s="33">
        <f>SUM(C37:D37)</f>
        <v>44462</v>
      </c>
    </row>
    <row r="38" spans="1:5" x14ac:dyDescent="0.3">
      <c r="A38" s="11">
        <v>28</v>
      </c>
      <c r="B38" s="18" t="s">
        <v>20</v>
      </c>
      <c r="C38" s="53"/>
      <c r="D38" s="57"/>
      <c r="E38" s="33">
        <f t="shared" ref="E38:E40" si="10">SUM(C38:D38)</f>
        <v>0</v>
      </c>
    </row>
    <row r="39" spans="1:5" x14ac:dyDescent="0.3">
      <c r="A39" s="11">
        <v>29</v>
      </c>
      <c r="B39" s="18" t="s">
        <v>80</v>
      </c>
      <c r="C39" s="53"/>
      <c r="D39" s="57"/>
      <c r="E39" s="33">
        <f t="shared" si="10"/>
        <v>0</v>
      </c>
    </row>
    <row r="40" spans="1:5" x14ac:dyDescent="0.3">
      <c r="A40" s="11">
        <v>30</v>
      </c>
      <c r="B40" s="18" t="s">
        <v>223</v>
      </c>
      <c r="C40" s="53">
        <v>114188</v>
      </c>
      <c r="D40" s="72">
        <f>-1*(D31-D36)</f>
        <v>-299171</v>
      </c>
      <c r="E40" s="33">
        <f t="shared" si="10"/>
        <v>-184983</v>
      </c>
    </row>
    <row r="41" spans="1:5" x14ac:dyDescent="0.3">
      <c r="A41" s="11">
        <v>31</v>
      </c>
      <c r="B41" s="92" t="s">
        <v>22</v>
      </c>
      <c r="C41" s="38">
        <f>C31-C36+C37+C38+C39+C40</f>
        <v>291017</v>
      </c>
      <c r="D41" s="38">
        <f t="shared" ref="D41:E41" si="11">D31-D36+D37+D38+D39+D40</f>
        <v>0</v>
      </c>
      <c r="E41" s="38">
        <f t="shared" si="11"/>
        <v>291017</v>
      </c>
    </row>
    <row r="42" spans="1:5" x14ac:dyDescent="0.3">
      <c r="A42" s="11">
        <v>32</v>
      </c>
      <c r="B42" s="18" t="s">
        <v>24</v>
      </c>
      <c r="C42" s="70"/>
      <c r="D42" s="70"/>
      <c r="E42" s="45"/>
    </row>
    <row r="43" spans="1:5" x14ac:dyDescent="0.3">
      <c r="A43" s="11">
        <v>33</v>
      </c>
      <c r="B43" s="18" t="s">
        <v>25</v>
      </c>
      <c r="C43" s="53">
        <v>5854628</v>
      </c>
      <c r="D43" s="57"/>
      <c r="E43" s="33">
        <f t="shared" ref="E43:E48" si="12">SUM(C43:D43)</f>
        <v>5854628</v>
      </c>
    </row>
    <row r="44" spans="1:5" x14ac:dyDescent="0.3">
      <c r="A44" s="11">
        <v>34</v>
      </c>
      <c r="B44" s="18" t="s">
        <v>26</v>
      </c>
      <c r="C44" s="53">
        <v>3488</v>
      </c>
      <c r="D44" s="57"/>
      <c r="E44" s="33">
        <f t="shared" si="12"/>
        <v>3488</v>
      </c>
    </row>
    <row r="45" spans="1:5" x14ac:dyDescent="0.3">
      <c r="A45" s="11">
        <v>35</v>
      </c>
      <c r="B45" s="18" t="s">
        <v>27</v>
      </c>
      <c r="C45" s="53">
        <v>36760</v>
      </c>
      <c r="D45" s="57"/>
      <c r="E45" s="33">
        <f t="shared" si="12"/>
        <v>36760</v>
      </c>
    </row>
    <row r="46" spans="1:5" x14ac:dyDescent="0.3">
      <c r="A46" s="11">
        <v>36</v>
      </c>
      <c r="B46" s="18" t="s">
        <v>28</v>
      </c>
      <c r="C46" s="53"/>
      <c r="D46" s="57"/>
      <c r="E46" s="33">
        <f t="shared" si="12"/>
        <v>0</v>
      </c>
    </row>
    <row r="47" spans="1:5" x14ac:dyDescent="0.3">
      <c r="A47" s="11">
        <v>37</v>
      </c>
      <c r="B47" s="18" t="s">
        <v>29</v>
      </c>
      <c r="C47" s="53"/>
      <c r="D47" s="57"/>
      <c r="E47" s="33">
        <f t="shared" si="12"/>
        <v>0</v>
      </c>
    </row>
    <row r="48" spans="1:5" x14ac:dyDescent="0.3">
      <c r="A48" s="11">
        <v>38</v>
      </c>
      <c r="B48" s="18" t="s">
        <v>30</v>
      </c>
      <c r="C48" s="53"/>
      <c r="D48" s="57"/>
      <c r="E48" s="33">
        <f t="shared" si="12"/>
        <v>0</v>
      </c>
    </row>
    <row r="49" spans="1:7" x14ac:dyDescent="0.3">
      <c r="A49" s="11">
        <v>39</v>
      </c>
      <c r="B49" s="92" t="s">
        <v>258</v>
      </c>
      <c r="C49" s="38">
        <f>(C41+C43+C44)-(C45+C46+C47+C48)</f>
        <v>6112373</v>
      </c>
      <c r="D49" s="66">
        <f t="shared" ref="D49:E49" si="13">(D41+D43+D44)-(D45+D46+D47+D48)</f>
        <v>0</v>
      </c>
      <c r="E49" s="44">
        <f t="shared" si="13"/>
        <v>6112373</v>
      </c>
    </row>
    <row r="50" spans="1:7" x14ac:dyDescent="0.3">
      <c r="A50" s="11">
        <v>40</v>
      </c>
      <c r="B50" s="18" t="s">
        <v>32</v>
      </c>
      <c r="C50" s="53"/>
      <c r="D50" s="57"/>
      <c r="E50" s="33">
        <f>SUM(C50:D50)</f>
        <v>0</v>
      </c>
    </row>
    <row r="51" spans="1:7" x14ac:dyDescent="0.3">
      <c r="A51" s="11">
        <v>41</v>
      </c>
      <c r="B51" s="18" t="s">
        <v>30</v>
      </c>
      <c r="C51" s="53"/>
      <c r="D51" s="57"/>
      <c r="E51" s="33">
        <f t="shared" ref="E51:E52" si="14">SUM(C51:D51)</f>
        <v>0</v>
      </c>
    </row>
    <row r="52" spans="1:7" x14ac:dyDescent="0.3">
      <c r="A52" s="11">
        <v>42</v>
      </c>
      <c r="B52" s="18" t="s">
        <v>33</v>
      </c>
      <c r="C52" s="53"/>
      <c r="D52" s="57"/>
      <c r="E52" s="33">
        <f t="shared" si="14"/>
        <v>0</v>
      </c>
    </row>
    <row r="53" spans="1:7" x14ac:dyDescent="0.3">
      <c r="A53" s="11">
        <v>43</v>
      </c>
      <c r="B53" s="92" t="s">
        <v>34</v>
      </c>
      <c r="C53" s="38">
        <f>C50+C51-C52</f>
        <v>0</v>
      </c>
      <c r="D53" s="66">
        <f t="shared" ref="D53:E53" si="15">D50+D51-D52</f>
        <v>0</v>
      </c>
      <c r="E53" s="44">
        <f t="shared" si="15"/>
        <v>0</v>
      </c>
    </row>
    <row r="54" spans="1:7" x14ac:dyDescent="0.3">
      <c r="A54" s="11">
        <v>44</v>
      </c>
      <c r="B54" s="18" t="s">
        <v>35</v>
      </c>
      <c r="C54" s="56">
        <v>713419</v>
      </c>
      <c r="D54" s="107"/>
      <c r="E54" s="33">
        <f>C54</f>
        <v>713419</v>
      </c>
    </row>
    <row r="55" spans="1:7" x14ac:dyDescent="0.3">
      <c r="A55" s="11">
        <v>45</v>
      </c>
      <c r="B55" s="18" t="s">
        <v>36</v>
      </c>
      <c r="C55" s="47">
        <f>((C24+C30-C18-C19)/C15)</f>
        <v>0.58991666242834206</v>
      </c>
      <c r="D55" s="47" t="e">
        <f>((D24+D30-D18-D19)/D15)</f>
        <v>#DIV/0!</v>
      </c>
      <c r="E55" s="47">
        <f>((E24+E30-E18-E19)/E15)</f>
        <v>0.52982249041675622</v>
      </c>
    </row>
    <row r="56" spans="1:7" x14ac:dyDescent="0.3">
      <c r="A56" s="11">
        <v>46</v>
      </c>
      <c r="B56" s="18" t="s">
        <v>37</v>
      </c>
      <c r="C56" s="47">
        <f>((C24+C30+C36)/C15)</f>
        <v>0.94342712781348181</v>
      </c>
      <c r="D56" s="47" t="e">
        <f>((D24+D30+D36)/D15)</f>
        <v>#DIV/0!</v>
      </c>
      <c r="E56" s="47">
        <f>((E24+E30+E36)/E15)</f>
        <v>0.81556321350770444</v>
      </c>
    </row>
    <row r="57" spans="1:7" x14ac:dyDescent="0.3">
      <c r="A57" s="11">
        <v>47</v>
      </c>
      <c r="B57" s="18" t="s">
        <v>38</v>
      </c>
      <c r="C57" s="47">
        <f>((C41+C36)/C36)</f>
        <v>1.8241376087812256</v>
      </c>
      <c r="D57" s="47">
        <f t="shared" ref="D57:E57" si="16">((D41+D36)/D36)</f>
        <v>1</v>
      </c>
      <c r="E57" s="47">
        <f t="shared" si="16"/>
        <v>2.4371990577265925</v>
      </c>
    </row>
    <row r="58" spans="1:7" x14ac:dyDescent="0.3">
      <c r="A58" s="11">
        <v>48</v>
      </c>
      <c r="B58" s="18" t="s">
        <v>39</v>
      </c>
      <c r="C58" s="47">
        <f>(C41+C36+C18+C19)/C54</f>
        <v>1.5673075710066595</v>
      </c>
      <c r="D58" s="47" t="e">
        <f t="shared" ref="D58:E58" si="17">(D41+D36+D18+D19)/D54</f>
        <v>#DIV/0!</v>
      </c>
      <c r="E58" s="47">
        <f t="shared" si="17"/>
        <v>1.3450468798840514</v>
      </c>
    </row>
    <row r="59" spans="1:7" x14ac:dyDescent="0.3">
      <c r="A59" s="20"/>
      <c r="B59" s="20"/>
      <c r="C59" s="20"/>
      <c r="D59" s="20"/>
      <c r="E59" s="16"/>
    </row>
    <row r="60" spans="1:7" x14ac:dyDescent="0.3">
      <c r="A60" s="13"/>
      <c r="B60" s="74" t="s">
        <v>205</v>
      </c>
      <c r="C60" s="69"/>
      <c r="D60" s="68"/>
      <c r="E60" s="68"/>
      <c r="F60" s="68"/>
      <c r="G60" s="68"/>
    </row>
    <row r="61" spans="1:7" x14ac:dyDescent="0.3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3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3">
      <c r="A63" s="48"/>
      <c r="B63" t="s">
        <v>257</v>
      </c>
      <c r="C63" s="68"/>
      <c r="D63" s="68"/>
      <c r="E63" s="68"/>
      <c r="F63" s="68"/>
      <c r="G63" s="68"/>
    </row>
    <row r="64" spans="1:7" x14ac:dyDescent="0.3">
      <c r="A64" s="48" t="s">
        <v>203</v>
      </c>
      <c r="B64" s="71" t="s">
        <v>232</v>
      </c>
      <c r="C64" s="68"/>
      <c r="D64" s="68"/>
      <c r="E64" s="68"/>
      <c r="F64" s="68"/>
      <c r="G64" s="68"/>
    </row>
    <row r="65" spans="1:7" x14ac:dyDescent="0.3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3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3">
      <c r="A67" s="104" t="s">
        <v>248</v>
      </c>
      <c r="B67" s="68" t="s">
        <v>254</v>
      </c>
      <c r="C67" s="68"/>
      <c r="D67" s="68"/>
      <c r="E67" s="68"/>
      <c r="F67" s="68"/>
      <c r="G67" s="68"/>
    </row>
    <row r="68" spans="1:7" x14ac:dyDescent="0.3">
      <c r="A68" s="104"/>
      <c r="B68" s="68" t="s">
        <v>255</v>
      </c>
      <c r="C68" s="68"/>
      <c r="D68" s="68"/>
      <c r="E68" s="68"/>
      <c r="F68" s="68"/>
      <c r="G68" s="68"/>
    </row>
    <row r="69" spans="1:7" x14ac:dyDescent="0.3">
      <c r="A69" s="68"/>
      <c r="B69" s="68" t="s">
        <v>249</v>
      </c>
      <c r="C69" s="68"/>
      <c r="D69" s="68"/>
      <c r="E69" s="68"/>
      <c r="F69" s="68"/>
      <c r="G69" s="68"/>
    </row>
    <row r="70" spans="1:7" x14ac:dyDescent="0.3">
      <c r="A70" s="68"/>
      <c r="B70" s="68"/>
      <c r="C70" s="68"/>
      <c r="D70" s="68"/>
      <c r="E70" s="68"/>
      <c r="F70" s="68"/>
      <c r="G70" s="68"/>
    </row>
    <row r="71" spans="1:7" x14ac:dyDescent="0.3">
      <c r="A71" s="68"/>
      <c r="B71" s="68"/>
      <c r="C71" s="68"/>
      <c r="D71" s="68"/>
      <c r="E71" s="68"/>
      <c r="F71" s="68"/>
      <c r="G71" s="68"/>
    </row>
    <row r="72" spans="1:7" x14ac:dyDescent="0.3">
      <c r="A72" s="68"/>
      <c r="B72" s="68"/>
      <c r="C72" s="68"/>
      <c r="D72" s="68"/>
      <c r="E72" s="68"/>
      <c r="F72" s="68"/>
      <c r="G72" s="68"/>
    </row>
    <row r="73" spans="1:7" x14ac:dyDescent="0.3">
      <c r="A73" s="68"/>
      <c r="B73" s="68"/>
      <c r="C73" s="68"/>
      <c r="D73" s="68"/>
      <c r="E73" s="68"/>
      <c r="F73" s="68"/>
      <c r="G73" s="68"/>
    </row>
    <row r="74" spans="1:7" x14ac:dyDescent="0.3">
      <c r="A74" s="68"/>
      <c r="B74" s="68"/>
      <c r="C74" s="68"/>
      <c r="D74" s="68"/>
      <c r="E74" s="68"/>
    </row>
    <row r="75" spans="1:7" x14ac:dyDescent="0.3">
      <c r="A75" s="68"/>
      <c r="B75" s="68"/>
      <c r="C75" s="68"/>
      <c r="D75" s="68"/>
      <c r="E75" s="68"/>
    </row>
    <row r="76" spans="1:7" x14ac:dyDescent="0.3">
      <c r="A76" s="68"/>
      <c r="B76" s="68"/>
      <c r="C76" s="68"/>
      <c r="D76" s="68"/>
      <c r="E76" s="68"/>
    </row>
    <row r="77" spans="1:7" x14ac:dyDescent="0.3">
      <c r="A77" s="68"/>
      <c r="B77" s="68"/>
      <c r="C77" s="68"/>
      <c r="D77" s="68"/>
      <c r="E77" s="68"/>
    </row>
    <row r="78" spans="1:7" x14ac:dyDescent="0.3">
      <c r="A78" s="68"/>
      <c r="B78" s="68"/>
      <c r="C78" s="68"/>
      <c r="D78" s="68"/>
      <c r="E78" s="68"/>
    </row>
    <row r="79" spans="1:7" x14ac:dyDescent="0.3">
      <c r="A79" s="68"/>
      <c r="B79" s="68"/>
      <c r="C79" s="68"/>
      <c r="D79" s="68"/>
      <c r="E79" s="68"/>
    </row>
    <row r="80" spans="1:7" x14ac:dyDescent="0.3">
      <c r="A80" s="68"/>
      <c r="B80" s="68"/>
      <c r="C80" s="68"/>
      <c r="D80" s="68"/>
      <c r="E80" s="68"/>
    </row>
  </sheetData>
  <sheetProtection algorithmName="SHA-512" hashValue="g99E+rbZFFcexNvLqvwmVt9sT91URMZwJ7HCGkEiqgOYwXurje67tGgQId8fqZLTTImB3LPRnRDgbPNMT9+6yQ==" saltValue="8ThZyfm/zOLFc2NGRUu3Mw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3"/>
  <sheetViews>
    <sheetView tabSelected="1" topLeftCell="A10" zoomScaleNormal="100" workbookViewId="0">
      <selection activeCell="A25" sqref="A25"/>
    </sheetView>
  </sheetViews>
  <sheetFormatPr defaultRowHeight="14.4" x14ac:dyDescent="0.3"/>
  <cols>
    <col min="1" max="1" width="6.33203125" customWidth="1"/>
    <col min="2" max="2" width="65.109375" customWidth="1"/>
    <col min="3" max="4" width="13.88671875" customWidth="1"/>
  </cols>
  <sheetData>
    <row r="2" spans="1:5" x14ac:dyDescent="0.3">
      <c r="B2" t="s">
        <v>173</v>
      </c>
    </row>
    <row r="3" spans="1:5" x14ac:dyDescent="0.3">
      <c r="B3" s="59" t="s">
        <v>268</v>
      </c>
      <c r="C3" s="68"/>
      <c r="D3" s="68"/>
    </row>
    <row r="4" spans="1:5" x14ac:dyDescent="0.3">
      <c r="B4" s="68"/>
      <c r="C4" s="68"/>
      <c r="D4" s="68"/>
    </row>
    <row r="5" spans="1:5" x14ac:dyDescent="0.3">
      <c r="B5" s="68"/>
      <c r="C5" s="68"/>
      <c r="D5" s="68"/>
    </row>
    <row r="6" spans="1:5" x14ac:dyDescent="0.3">
      <c r="A6" s="7"/>
      <c r="B6" s="7"/>
      <c r="C6" s="10" t="s">
        <v>123</v>
      </c>
      <c r="D6" s="27" t="s">
        <v>123</v>
      </c>
    </row>
    <row r="7" spans="1:5" x14ac:dyDescent="0.3">
      <c r="A7" s="18" t="s">
        <v>0</v>
      </c>
      <c r="B7" s="11" t="s">
        <v>174</v>
      </c>
      <c r="C7" s="29" t="s">
        <v>73</v>
      </c>
      <c r="D7" s="5" t="s">
        <v>127</v>
      </c>
    </row>
    <row r="8" spans="1:5" x14ac:dyDescent="0.3">
      <c r="A8" s="12"/>
      <c r="B8" s="12"/>
      <c r="C8" s="12">
        <v>2013</v>
      </c>
      <c r="D8" s="6">
        <v>2014</v>
      </c>
    </row>
    <row r="9" spans="1:5" x14ac:dyDescent="0.3">
      <c r="A9" s="10">
        <v>1</v>
      </c>
      <c r="B9" s="7" t="s">
        <v>1</v>
      </c>
      <c r="C9" s="37">
        <f>PriorYearIncomeStmt!E9</f>
        <v>116245</v>
      </c>
      <c r="D9" s="42">
        <f>'CurrentYearIncomeStmt '!E9</f>
        <v>117802</v>
      </c>
    </row>
    <row r="10" spans="1:5" x14ac:dyDescent="0.3">
      <c r="A10" s="11">
        <v>2</v>
      </c>
      <c r="B10" s="18" t="s">
        <v>2</v>
      </c>
      <c r="C10" s="33">
        <f>PriorYearIncomeStmt!E10</f>
        <v>2295465</v>
      </c>
      <c r="D10" s="42">
        <f>'CurrentYearIncomeStmt '!E10</f>
        <v>2161310</v>
      </c>
    </row>
    <row r="11" spans="1:5" x14ac:dyDescent="0.3">
      <c r="A11" s="11">
        <v>3</v>
      </c>
      <c r="B11" s="18" t="s">
        <v>3</v>
      </c>
      <c r="C11" s="33">
        <f>PriorYearIncomeStmt!E11</f>
        <v>0</v>
      </c>
      <c r="D11" s="42">
        <f>'CurrentYearIncomeStmt '!E11</f>
        <v>27376</v>
      </c>
    </row>
    <row r="12" spans="1:5" x14ac:dyDescent="0.3">
      <c r="A12" s="11">
        <v>4</v>
      </c>
      <c r="B12" s="18" t="s">
        <v>4</v>
      </c>
      <c r="C12" s="33">
        <f>PriorYearIncomeStmt!E12</f>
        <v>12308</v>
      </c>
      <c r="D12" s="42">
        <f>'CurrentYearIncomeStmt '!E12</f>
        <v>5745</v>
      </c>
    </row>
    <row r="13" spans="1:5" x14ac:dyDescent="0.3">
      <c r="A13" s="11">
        <v>5</v>
      </c>
      <c r="B13" s="18" t="s">
        <v>5</v>
      </c>
      <c r="C13" s="33">
        <f>PriorYearIncomeStmt!E13</f>
        <v>25868</v>
      </c>
      <c r="D13" s="42">
        <f>'CurrentYearIncomeStmt '!E13</f>
        <v>28401</v>
      </c>
    </row>
    <row r="14" spans="1:5" x14ac:dyDescent="0.3">
      <c r="A14" s="11">
        <v>6</v>
      </c>
      <c r="B14" s="18" t="s">
        <v>159</v>
      </c>
      <c r="C14" s="33">
        <f>PriorYearIncomeStmt!E14</f>
        <v>-105903</v>
      </c>
      <c r="D14" s="42">
        <f>'CurrentYearIncomeStmt '!E14</f>
        <v>-873</v>
      </c>
    </row>
    <row r="15" spans="1:5" x14ac:dyDescent="0.3">
      <c r="A15" s="11">
        <v>7</v>
      </c>
      <c r="B15" s="92" t="s">
        <v>158</v>
      </c>
      <c r="C15" s="41">
        <f>SUM(C9:C14)</f>
        <v>2343983</v>
      </c>
      <c r="D15" s="43">
        <f t="shared" ref="D15" si="0">SUM(D9:D14)</f>
        <v>2339761</v>
      </c>
      <c r="E15" s="1"/>
    </row>
    <row r="16" spans="1:5" x14ac:dyDescent="0.3">
      <c r="A16" s="11">
        <v>8</v>
      </c>
      <c r="B16" s="18" t="s">
        <v>6</v>
      </c>
      <c r="C16" s="33">
        <f>PriorYearIncomeStmt!E16</f>
        <v>398323</v>
      </c>
      <c r="D16" s="42">
        <f>'CurrentYearIncomeStmt '!E16</f>
        <v>399222</v>
      </c>
    </row>
    <row r="17" spans="1:5" x14ac:dyDescent="0.3">
      <c r="A17" s="11">
        <v>9</v>
      </c>
      <c r="B17" s="18" t="s">
        <v>40</v>
      </c>
      <c r="C17" s="33">
        <f>PriorYearIncomeStmt!E17</f>
        <v>37681</v>
      </c>
      <c r="D17" s="42">
        <f>'CurrentYearIncomeStmt '!E17</f>
        <v>66890</v>
      </c>
    </row>
    <row r="18" spans="1:5" x14ac:dyDescent="0.3">
      <c r="A18" s="11">
        <v>10</v>
      </c>
      <c r="B18" s="18" t="s">
        <v>7</v>
      </c>
      <c r="C18" s="33">
        <f>PriorYearIncomeStmt!E18</f>
        <v>469200</v>
      </c>
      <c r="D18" s="42">
        <f>'CurrentYearIncomeStmt '!E18</f>
        <v>466076</v>
      </c>
    </row>
    <row r="19" spans="1:5" x14ac:dyDescent="0.3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3">
      <c r="A20" s="11">
        <v>12</v>
      </c>
      <c r="B20" s="18" t="s">
        <v>9</v>
      </c>
      <c r="C20" s="33">
        <f>PriorYearIncomeStmt!E20</f>
        <v>127082</v>
      </c>
      <c r="D20" s="42">
        <f>'CurrentYearIncomeStmt '!E20</f>
        <v>134812</v>
      </c>
    </row>
    <row r="21" spans="1:5" x14ac:dyDescent="0.3">
      <c r="A21" s="11">
        <v>13</v>
      </c>
      <c r="B21" s="18" t="s">
        <v>10</v>
      </c>
      <c r="C21" s="33">
        <f>PriorYearIncomeStmt!E21</f>
        <v>305935</v>
      </c>
      <c r="D21" s="42">
        <f>'CurrentYearIncomeStmt '!E21</f>
        <v>307899</v>
      </c>
    </row>
    <row r="22" spans="1:5" x14ac:dyDescent="0.3">
      <c r="A22" s="11" t="s">
        <v>154</v>
      </c>
      <c r="B22" s="18" t="s">
        <v>160</v>
      </c>
      <c r="C22" s="34">
        <f>PriorYearIncomeStmt!E22</f>
        <v>0</v>
      </c>
      <c r="D22" s="34">
        <f>'CurrentYearIncomeStmt '!E22</f>
        <v>0</v>
      </c>
    </row>
    <row r="23" spans="1:5" x14ac:dyDescent="0.3">
      <c r="A23" s="11" t="s">
        <v>155</v>
      </c>
      <c r="B23" s="18" t="s">
        <v>156</v>
      </c>
      <c r="C23" s="33">
        <f>SUM(C21:C22)</f>
        <v>305935</v>
      </c>
      <c r="D23" s="42">
        <f t="shared" ref="D23" si="1">SUM(D21:D22)</f>
        <v>307899</v>
      </c>
    </row>
    <row r="24" spans="1:5" x14ac:dyDescent="0.3">
      <c r="A24" s="11">
        <v>14</v>
      </c>
      <c r="B24" s="92" t="s">
        <v>157</v>
      </c>
      <c r="C24" s="41">
        <f>C16+C17+C18+C19+C20+C23</f>
        <v>1338221</v>
      </c>
      <c r="D24" s="43">
        <f t="shared" ref="D24" si="2">D16+D17+D18+D19+D20+D23</f>
        <v>1374899</v>
      </c>
      <c r="E24" s="1"/>
    </row>
    <row r="25" spans="1:5" x14ac:dyDescent="0.3">
      <c r="A25" s="11">
        <v>15</v>
      </c>
      <c r="B25" s="18" t="s">
        <v>14</v>
      </c>
      <c r="C25" s="33">
        <f>C15-C24</f>
        <v>1005762</v>
      </c>
      <c r="D25" s="42">
        <f t="shared" ref="D25" si="3">D15-D24</f>
        <v>964862</v>
      </c>
    </row>
    <row r="26" spans="1:5" x14ac:dyDescent="0.3">
      <c r="A26" s="11">
        <v>16</v>
      </c>
      <c r="B26" s="18" t="s">
        <v>161</v>
      </c>
      <c r="C26" s="33">
        <f>PriorYearIncomeStmt!E26</f>
        <v>0</v>
      </c>
      <c r="D26" s="42">
        <f>'CurrentYearIncomeStmt '!E26</f>
        <v>0</v>
      </c>
    </row>
    <row r="27" spans="1:5" x14ac:dyDescent="0.3">
      <c r="A27" s="11">
        <v>17</v>
      </c>
      <c r="B27" s="18" t="s">
        <v>11</v>
      </c>
      <c r="C27" s="33">
        <f>PriorYearIncomeStmt!E27</f>
        <v>113739</v>
      </c>
      <c r="D27" s="42">
        <f>'CurrentYearIncomeStmt '!E27</f>
        <v>130818</v>
      </c>
    </row>
    <row r="28" spans="1:5" x14ac:dyDescent="0.3">
      <c r="A28" s="11">
        <v>18</v>
      </c>
      <c r="B28" s="18" t="s">
        <v>224</v>
      </c>
      <c r="C28" s="33">
        <f>PriorYearIncomeStmt!E28</f>
        <v>3395</v>
      </c>
      <c r="D28" s="42">
        <f>'CurrentYearIncomeStmt '!E28</f>
        <v>158312</v>
      </c>
    </row>
    <row r="29" spans="1:5" x14ac:dyDescent="0.3">
      <c r="A29" s="11">
        <v>19</v>
      </c>
      <c r="B29" s="18" t="s">
        <v>13</v>
      </c>
      <c r="C29" s="33">
        <f>PriorYearIncomeStmt!E29</f>
        <v>80158</v>
      </c>
      <c r="D29" s="42">
        <f>'CurrentYearIncomeStmt '!E29</f>
        <v>41705</v>
      </c>
    </row>
    <row r="30" spans="1:5" x14ac:dyDescent="0.3">
      <c r="A30" s="11">
        <v>20</v>
      </c>
      <c r="B30" s="92" t="s">
        <v>12</v>
      </c>
      <c r="C30" s="38">
        <f>SUM(C27:C29)</f>
        <v>197292</v>
      </c>
      <c r="D30" s="44">
        <f t="shared" ref="D30" si="4">SUM(D27:D29)</f>
        <v>330835</v>
      </c>
    </row>
    <row r="31" spans="1:5" x14ac:dyDescent="0.3">
      <c r="A31" s="11">
        <v>21</v>
      </c>
      <c r="B31" s="92" t="s">
        <v>23</v>
      </c>
      <c r="C31" s="38">
        <f>C25+C26-C30</f>
        <v>808470</v>
      </c>
      <c r="D31" s="44">
        <f>D25+D26-D30</f>
        <v>634027</v>
      </c>
    </row>
    <row r="32" spans="1:5" x14ac:dyDescent="0.3">
      <c r="A32" s="11">
        <v>22</v>
      </c>
      <c r="B32" s="18" t="s">
        <v>15</v>
      </c>
      <c r="C32" s="33">
        <f>PriorYearIncomeStmt!E32</f>
        <v>383151</v>
      </c>
      <c r="D32" s="42">
        <f>'CurrentYearIncomeStmt '!E32</f>
        <v>202486</v>
      </c>
    </row>
    <row r="33" spans="1:4" x14ac:dyDescent="0.3">
      <c r="A33" s="11">
        <v>23</v>
      </c>
      <c r="B33" s="18" t="s">
        <v>16</v>
      </c>
      <c r="C33" s="33">
        <f>PriorYearIncomeStmt!E33</f>
        <v>0</v>
      </c>
      <c r="D33" s="42">
        <f>'CurrentYearIncomeStmt '!E33</f>
        <v>0</v>
      </c>
    </row>
    <row r="34" spans="1:4" x14ac:dyDescent="0.3">
      <c r="A34" s="11">
        <v>24</v>
      </c>
      <c r="B34" s="18" t="s">
        <v>17</v>
      </c>
      <c r="C34" s="33">
        <f>PriorYearIncomeStmt!E34</f>
        <v>0</v>
      </c>
      <c r="D34" s="42">
        <f>'CurrentYearIncomeStmt '!E34</f>
        <v>3</v>
      </c>
    </row>
    <row r="35" spans="1:4" x14ac:dyDescent="0.3">
      <c r="A35" s="11">
        <v>25</v>
      </c>
      <c r="B35" s="18" t="s">
        <v>79</v>
      </c>
      <c r="C35" s="33">
        <f>PriorYearIncomeStmt!E35</f>
        <v>0</v>
      </c>
      <c r="D35" s="42">
        <f>'CurrentYearIncomeStmt '!E35</f>
        <v>0</v>
      </c>
    </row>
    <row r="36" spans="1:4" x14ac:dyDescent="0.3">
      <c r="A36" s="11">
        <v>26</v>
      </c>
      <c r="B36" s="92" t="s">
        <v>18</v>
      </c>
      <c r="C36" s="38">
        <f>SUM(C32:C35)</f>
        <v>383151</v>
      </c>
      <c r="D36" s="44">
        <f t="shared" ref="D36" si="5">SUM(D32:D35)</f>
        <v>202489</v>
      </c>
    </row>
    <row r="37" spans="1:4" x14ac:dyDescent="0.3">
      <c r="A37" s="11">
        <v>27</v>
      </c>
      <c r="B37" s="18" t="s">
        <v>19</v>
      </c>
      <c r="C37" s="33">
        <f>PriorYearIncomeStmt!E37</f>
        <v>35853</v>
      </c>
      <c r="D37" s="42">
        <f>'CurrentYearIncomeStmt '!E37</f>
        <v>44462</v>
      </c>
    </row>
    <row r="38" spans="1:4" x14ac:dyDescent="0.3">
      <c r="A38" s="11">
        <v>28</v>
      </c>
      <c r="B38" s="18" t="s">
        <v>20</v>
      </c>
      <c r="C38" s="33">
        <f>PriorYearIncomeStmt!E38</f>
        <v>0</v>
      </c>
      <c r="D38" s="42">
        <f>'CurrentYearIncomeStmt '!E38</f>
        <v>0</v>
      </c>
    </row>
    <row r="39" spans="1:4" x14ac:dyDescent="0.3">
      <c r="A39" s="11">
        <v>29</v>
      </c>
      <c r="B39" s="18" t="s">
        <v>80</v>
      </c>
      <c r="C39" s="33">
        <f>PriorYearIncomeStmt!E39</f>
        <v>0</v>
      </c>
      <c r="D39" s="42">
        <f>'CurrentYearIncomeStmt '!E39</f>
        <v>0</v>
      </c>
    </row>
    <row r="40" spans="1:4" x14ac:dyDescent="0.3">
      <c r="A40" s="11">
        <v>30</v>
      </c>
      <c r="B40" s="18" t="s">
        <v>21</v>
      </c>
      <c r="C40" s="33">
        <f>PriorYearIncomeStmt!E40</f>
        <v>-139625</v>
      </c>
      <c r="D40" s="42">
        <f>'CurrentYearIncomeStmt '!E40</f>
        <v>-184983</v>
      </c>
    </row>
    <row r="41" spans="1:4" x14ac:dyDescent="0.3">
      <c r="A41" s="11">
        <v>31</v>
      </c>
      <c r="B41" s="92" t="s">
        <v>22</v>
      </c>
      <c r="C41" s="38">
        <f>C31-C36+C37+C38+C39+C40</f>
        <v>321547</v>
      </c>
      <c r="D41" s="44">
        <f t="shared" ref="D41" si="6">D31-D36+D37+D38+D39+D40</f>
        <v>291017</v>
      </c>
    </row>
    <row r="42" spans="1:4" x14ac:dyDescent="0.3">
      <c r="A42" s="11">
        <v>32</v>
      </c>
      <c r="B42" s="18" t="s">
        <v>24</v>
      </c>
      <c r="C42" s="45"/>
      <c r="D42" s="73"/>
    </row>
    <row r="43" spans="1:4" x14ac:dyDescent="0.3">
      <c r="A43" s="11">
        <v>33</v>
      </c>
      <c r="B43" s="18" t="s">
        <v>25</v>
      </c>
      <c r="C43" s="33">
        <f>PriorYearIncomeStmt!E43</f>
        <v>5589119</v>
      </c>
      <c r="D43" s="42">
        <f>'CurrentYearIncomeStmt '!E43</f>
        <v>5854628</v>
      </c>
    </row>
    <row r="44" spans="1:4" x14ac:dyDescent="0.3">
      <c r="A44" s="11">
        <v>34</v>
      </c>
      <c r="B44" s="18" t="s">
        <v>26</v>
      </c>
      <c r="C44" s="33">
        <f>PriorYearIncomeStmt!E44</f>
        <v>0</v>
      </c>
      <c r="D44" s="42">
        <f>'CurrentYearIncomeStmt '!E44</f>
        <v>3488</v>
      </c>
    </row>
    <row r="45" spans="1:4" x14ac:dyDescent="0.3">
      <c r="A45" s="11">
        <v>35</v>
      </c>
      <c r="B45" s="18" t="s">
        <v>27</v>
      </c>
      <c r="C45" s="33">
        <f>PriorYearIncomeStmt!E45</f>
        <v>37600</v>
      </c>
      <c r="D45" s="42">
        <f>'CurrentYearIncomeStmt '!E45</f>
        <v>36760</v>
      </c>
    </row>
    <row r="46" spans="1:4" x14ac:dyDescent="0.3">
      <c r="A46" s="11">
        <v>36</v>
      </c>
      <c r="B46" s="18" t="s">
        <v>28</v>
      </c>
      <c r="C46" s="33">
        <f>PriorYearIncomeStmt!E46</f>
        <v>0</v>
      </c>
      <c r="D46" s="42">
        <f>'CurrentYearIncomeStmt '!E46</f>
        <v>0</v>
      </c>
    </row>
    <row r="47" spans="1:4" x14ac:dyDescent="0.3">
      <c r="A47" s="11">
        <v>37</v>
      </c>
      <c r="B47" s="18" t="s">
        <v>29</v>
      </c>
      <c r="C47" s="33">
        <f>PriorYearIncomeStmt!E47</f>
        <v>18438</v>
      </c>
      <c r="D47" s="42">
        <f>'CurrentYearIncomeStmt '!E47</f>
        <v>0</v>
      </c>
    </row>
    <row r="48" spans="1:4" x14ac:dyDescent="0.3">
      <c r="A48" s="11">
        <v>38</v>
      </c>
      <c r="B48" s="18" t="s">
        <v>30</v>
      </c>
      <c r="C48" s="33">
        <f>PriorYearIncomeStmt!E48</f>
        <v>0</v>
      </c>
      <c r="D48" s="42">
        <f>'CurrentYearIncomeStmt '!E48</f>
        <v>0</v>
      </c>
    </row>
    <row r="49" spans="1:8" x14ac:dyDescent="0.3">
      <c r="A49" s="11">
        <v>39</v>
      </c>
      <c r="B49" s="92" t="s">
        <v>31</v>
      </c>
      <c r="C49" s="38">
        <f>(C41+C43+C44)-(C45+C46+C47+C48)</f>
        <v>5854628</v>
      </c>
      <c r="D49" s="44">
        <f t="shared" ref="D49" si="7">(D41+D43+D44)-(D45+D46+D47+D48)</f>
        <v>6112373</v>
      </c>
    </row>
    <row r="50" spans="1:8" x14ac:dyDescent="0.3">
      <c r="A50" s="11">
        <v>40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8" x14ac:dyDescent="0.3">
      <c r="A51" s="11">
        <v>41</v>
      </c>
      <c r="B51" s="18" t="s">
        <v>30</v>
      </c>
      <c r="C51" s="33">
        <f>PriorYearIncomeStmt!E51</f>
        <v>0</v>
      </c>
      <c r="D51" s="42">
        <f>'CurrentYearIncomeStmt '!E51</f>
        <v>0</v>
      </c>
    </row>
    <row r="52" spans="1:8" x14ac:dyDescent="0.3">
      <c r="A52" s="11">
        <v>42</v>
      </c>
      <c r="B52" s="18" t="s">
        <v>33</v>
      </c>
      <c r="C52" s="33">
        <f>PriorYearIncomeStmt!E52</f>
        <v>0</v>
      </c>
      <c r="D52" s="42">
        <f>'CurrentYearIncomeStmt '!E52</f>
        <v>0</v>
      </c>
    </row>
    <row r="53" spans="1:8" x14ac:dyDescent="0.3">
      <c r="A53" s="11">
        <v>43</v>
      </c>
      <c r="B53" s="92" t="s">
        <v>34</v>
      </c>
      <c r="C53" s="38">
        <f>C50+C51-C52</f>
        <v>0</v>
      </c>
      <c r="D53" s="44">
        <f t="shared" ref="D53" si="8">D50+D51-D52</f>
        <v>0</v>
      </c>
    </row>
    <row r="54" spans="1:8" x14ac:dyDescent="0.3">
      <c r="A54" s="11">
        <v>44</v>
      </c>
      <c r="B54" s="18" t="s">
        <v>35</v>
      </c>
      <c r="C54" s="33">
        <f>PriorYearIncomeStmt!E54</f>
        <v>713419</v>
      </c>
      <c r="D54" s="42">
        <f>'CurrentYearIncomeStmt '!E54</f>
        <v>713419</v>
      </c>
    </row>
    <row r="55" spans="1:8" x14ac:dyDescent="0.3">
      <c r="A55" s="11">
        <v>45</v>
      </c>
      <c r="B55" s="18" t="s">
        <v>36</v>
      </c>
      <c r="C55" s="50">
        <f>((C24+C30-C18-C19)/C15)</f>
        <v>0.45491498871792158</v>
      </c>
      <c r="D55" s="50">
        <f>((D24+D30-D18-D19)/D15)</f>
        <v>0.52982249041675622</v>
      </c>
    </row>
    <row r="56" spans="1:8" x14ac:dyDescent="0.3">
      <c r="A56" s="11">
        <v>46</v>
      </c>
      <c r="B56" s="18" t="s">
        <v>37</v>
      </c>
      <c r="C56" s="50">
        <f>((C24+C30+C36)/C15)</f>
        <v>0.81854859868864238</v>
      </c>
      <c r="D56" s="50">
        <f>((D24+D30+D36)/D15)</f>
        <v>0.81556321350770444</v>
      </c>
    </row>
    <row r="57" spans="1:8" x14ac:dyDescent="0.3">
      <c r="A57" s="11">
        <v>47</v>
      </c>
      <c r="B57" s="18" t="s">
        <v>38</v>
      </c>
      <c r="C57" s="50">
        <f>((C41+C36)/C36)</f>
        <v>1.8392174364676068</v>
      </c>
      <c r="D57" s="50">
        <f t="shared" ref="D57" si="9">((D41+D36)/D36)</f>
        <v>2.4371990577265925</v>
      </c>
    </row>
    <row r="58" spans="1:8" x14ac:dyDescent="0.3">
      <c r="A58" s="11">
        <v>48</v>
      </c>
      <c r="B58" s="18" t="s">
        <v>39</v>
      </c>
      <c r="C58" s="46">
        <f>(C41+C36+C18+C19)/C54</f>
        <v>1.6454537936331946</v>
      </c>
      <c r="D58" s="50">
        <f t="shared" ref="D58" si="10">(D41+D36+D18+D19)/D54</f>
        <v>1.3450468798840514</v>
      </c>
    </row>
    <row r="59" spans="1:8" x14ac:dyDescent="0.3">
      <c r="A59" s="20"/>
      <c r="B59" s="20"/>
      <c r="C59" s="20"/>
      <c r="D59" s="16"/>
    </row>
    <row r="61" spans="1:8" x14ac:dyDescent="0.3">
      <c r="B61" t="s">
        <v>225</v>
      </c>
      <c r="C61" s="49" t="s">
        <v>177</v>
      </c>
      <c r="D61" s="49" t="s">
        <v>261</v>
      </c>
    </row>
    <row r="62" spans="1:8" x14ac:dyDescent="0.3">
      <c r="A62" s="48" t="s">
        <v>187</v>
      </c>
      <c r="B62" t="s">
        <v>178</v>
      </c>
      <c r="C62" s="58"/>
      <c r="D62" s="58"/>
      <c r="E62" s="68"/>
      <c r="F62" s="68"/>
      <c r="G62" s="68"/>
      <c r="H62" s="68"/>
    </row>
    <row r="63" spans="1:8" x14ac:dyDescent="0.3">
      <c r="A63" s="68"/>
      <c r="B63" s="68" t="s">
        <v>226</v>
      </c>
      <c r="C63" s="68"/>
      <c r="D63" s="68"/>
      <c r="E63" s="68"/>
      <c r="F63" s="68"/>
      <c r="G63" s="68"/>
      <c r="H63" s="68"/>
    </row>
    <row r="64" spans="1:8" x14ac:dyDescent="0.3">
      <c r="A64" s="68"/>
      <c r="B64" s="68" t="s">
        <v>227</v>
      </c>
      <c r="C64" s="68"/>
      <c r="D64" s="68"/>
      <c r="E64" s="68"/>
      <c r="F64" s="68"/>
      <c r="G64" s="68"/>
      <c r="H64" s="68"/>
    </row>
    <row r="65" spans="1:8" x14ac:dyDescent="0.3">
      <c r="A65" s="68"/>
      <c r="B65" s="68" t="s">
        <v>228</v>
      </c>
      <c r="C65" s="68"/>
      <c r="D65" s="68"/>
      <c r="E65" s="68"/>
      <c r="F65" s="68"/>
      <c r="G65" s="68"/>
      <c r="H65" s="68"/>
    </row>
    <row r="66" spans="1:8" x14ac:dyDescent="0.3">
      <c r="A66" s="68"/>
      <c r="B66" s="68"/>
      <c r="C66" s="68"/>
      <c r="D66" s="68"/>
      <c r="E66" s="68"/>
      <c r="F66" s="68"/>
      <c r="G66" s="68"/>
      <c r="H66" s="68"/>
    </row>
    <row r="67" spans="1:8" x14ac:dyDescent="0.3">
      <c r="A67" s="68"/>
      <c r="B67" s="68"/>
      <c r="C67" s="68"/>
      <c r="D67" s="68"/>
      <c r="E67" s="68"/>
      <c r="F67" s="68"/>
      <c r="G67" s="68"/>
      <c r="H67" s="68"/>
    </row>
    <row r="68" spans="1:8" x14ac:dyDescent="0.3">
      <c r="A68" s="68"/>
      <c r="B68" s="68"/>
      <c r="C68" s="68"/>
      <c r="D68" s="68"/>
      <c r="E68" s="68"/>
      <c r="F68" s="68"/>
      <c r="G68" s="68"/>
      <c r="H68" s="68"/>
    </row>
    <row r="69" spans="1:8" x14ac:dyDescent="0.3">
      <c r="A69" s="68"/>
      <c r="B69" s="68"/>
      <c r="C69" s="68"/>
      <c r="D69" s="68"/>
      <c r="E69" s="68"/>
      <c r="F69" s="68"/>
      <c r="G69" s="68"/>
      <c r="H69" s="68"/>
    </row>
    <row r="70" spans="1:8" x14ac:dyDescent="0.3">
      <c r="A70" s="68"/>
      <c r="B70" s="68"/>
      <c r="C70" s="68"/>
      <c r="D70" s="68"/>
      <c r="E70" s="68"/>
      <c r="F70" s="68"/>
      <c r="G70" s="68"/>
      <c r="H70" s="68"/>
    </row>
    <row r="71" spans="1:8" x14ac:dyDescent="0.3">
      <c r="A71" s="68"/>
      <c r="B71" s="68"/>
      <c r="C71" s="68"/>
      <c r="D71" s="68"/>
      <c r="E71" s="68"/>
      <c r="F71" s="68"/>
      <c r="G71" s="68"/>
      <c r="H71" s="68"/>
    </row>
    <row r="72" spans="1:8" x14ac:dyDescent="0.3">
      <c r="A72" s="68"/>
      <c r="B72" s="68"/>
      <c r="C72" s="68"/>
      <c r="D72" s="68"/>
      <c r="E72" s="68"/>
      <c r="F72" s="68"/>
      <c r="G72" s="68"/>
      <c r="H72" s="68"/>
    </row>
    <row r="73" spans="1:8" x14ac:dyDescent="0.3">
      <c r="A73" s="68"/>
      <c r="B73" s="68"/>
      <c r="C73" s="68"/>
      <c r="D73" s="68"/>
      <c r="E73" s="68"/>
      <c r="F73" s="68"/>
      <c r="G73" s="68"/>
      <c r="H73" s="68"/>
    </row>
  </sheetData>
  <sheetProtection algorithmName="SHA-512" hashValue="5BUkPhdtE3vnJ9WUHzW08VVq1NZOI14td/CZ5SlX4DMWQQtPKysIWPXSSfuvB6qgQCMhb0LqqpxgJnpni9jFZA==" saltValue="u1uEnsFBxQQUP7wFcSgAdg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2015-07-29T07:00:00+00:00</OpenedDate>
    <Date1 xmlns="dc463f71-b30c-4ab2-9473-d307f9d35888">2015-09-15T07:00:00+00:00</Date1>
    <IsDocumentOrder xmlns="dc463f71-b30c-4ab2-9473-d307f9d35888" xsi:nil="true"/>
    <IsHighlyConfidential xmlns="dc463f71-b30c-4ab2-9473-d307f9d35888">false</IsHighlyConfidential>
    <CaseCompanyNames xmlns="dc463f71-b30c-4ab2-9473-d307f9d35888">St. John, Co-operative Telephone And Telegraph Company    </CaseCompanyNames>
    <DocketNumber xmlns="dc463f71-b30c-4ab2-9473-d307f9d35888">151554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945793D44FA314CBF078F4703A5ABA7" ma:contentTypeVersion="119" ma:contentTypeDescription="" ma:contentTypeScope="" ma:versionID="0c324395110f6b06b456d4322d207a0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C42A68-B877-4135-80CF-D28BAF7A7DAD}"/>
</file>

<file path=customXml/itemProps2.xml><?xml version="1.0" encoding="utf-8"?>
<ds:datastoreItem xmlns:ds="http://schemas.openxmlformats.org/officeDocument/2006/customXml" ds:itemID="{CC95610B-9711-4624-98A0-448B1CE9B8D7}"/>
</file>

<file path=customXml/itemProps3.xml><?xml version="1.0" encoding="utf-8"?>
<ds:datastoreItem xmlns:ds="http://schemas.openxmlformats.org/officeDocument/2006/customXml" ds:itemID="{B19788C1-788C-48DC-94AB-9A4C9293109B}"/>
</file>

<file path=customXml/itemProps4.xml><?xml version="1.0" encoding="utf-8"?>
<ds:datastoreItem xmlns:ds="http://schemas.openxmlformats.org/officeDocument/2006/customXml" ds:itemID="{6F338CCD-1970-4486-8BA0-93E0F20BF9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Jennifer Snyder</cp:lastModifiedBy>
  <cp:lastPrinted>2015-09-10T22:27:16Z</cp:lastPrinted>
  <dcterms:created xsi:type="dcterms:W3CDTF">2014-05-21T17:51:51Z</dcterms:created>
  <dcterms:modified xsi:type="dcterms:W3CDTF">2015-09-15T20:27:17Z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0x0101006E56B4D1795A2E4DB2F0B01679ED314A00B945793D44FA314CBF078F4703A5ABA7</vt:lpwstr>
  </property>
  <property fmtid="{D5CDD505-2E9C-101B-9397-08002B2CF9AE}" pid="3" name="_docset_NoMedatataSyncRequired">
    <vt:lpwstr>False</vt:lpwstr>
  </property>
</Properties>
</file>