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35" windowHeight="8535" activeTab="0"/>
  </bookViews>
  <sheets>
    <sheet name="Sumcost Exhibits" sheetId="1" r:id="rId1"/>
  </sheets>
  <definedNames>
    <definedName name="columnheader">SUBSTITUTE(ADDRESS(1,COLUMN(),4),1,"")</definedName>
    <definedName name="_xlnm.Print_Area" localSheetId="0">'Sumcost Exhibits'!$A$1:$Q$201</definedName>
    <definedName name="Summary_1">'Sumcost Exhibits'!$A$1:$Q$65</definedName>
    <definedName name="Summary_2">'Sumcost Exhibits'!$A$66:$Q$137</definedName>
    <definedName name="Summary_3">'Sumcost Exhibits'!$A$138:$Q$202</definedName>
  </definedNames>
  <calcPr fullCalcOnLoad="1"/>
</workbook>
</file>

<file path=xl/sharedStrings.xml><?xml version="1.0" encoding="utf-8"?>
<sst xmlns="http://schemas.openxmlformats.org/spreadsheetml/2006/main" count="226" uniqueCount="125">
  <si>
    <t>Sumcost</t>
  </si>
  <si>
    <t>AVISTA UTILITIES</t>
  </si>
  <si>
    <t>Cost of Service Basic Summary</t>
  </si>
  <si>
    <t>Electric Utility</t>
  </si>
  <si>
    <t>(b)</t>
  </si>
  <si>
    <t>(c)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</si>
  <si>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</si>
  <si>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</si>
  <si>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</si>
  <si>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</si>
  <si>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</si>
  <si>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</si>
  <si>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</si>
  <si>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</si>
  <si>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</si>
  <si>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</si>
  <si>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</si>
  <si>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</t>
  </si>
  <si>
    <t>(p)</t>
  </si>
  <si>
    <t>(q)</t>
  </si>
  <si>
    <t xml:space="preserve"> </t>
  </si>
  <si>
    <t>System</t>
  </si>
  <si>
    <t>Description</t>
  </si>
  <si>
    <t>Total</t>
  </si>
  <si>
    <t>Plant In Service</t>
  </si>
  <si>
    <t xml:space="preserve"> Production Plant</t>
  </si>
  <si>
    <t xml:space="preserve"> Transmission Plant</t>
  </si>
  <si>
    <t xml:space="preserve"> Distribution Plant</t>
  </si>
  <si>
    <t xml:space="preserve"> Intangible Plant</t>
  </si>
  <si>
    <t xml:space="preserve"> General Plant</t>
  </si>
  <si>
    <t xml:space="preserve">   Total Plant In Service</t>
  </si>
  <si>
    <t>Accum Depreciation</t>
  </si>
  <si>
    <t xml:space="preserve">   Total Accumulated Depreciation</t>
  </si>
  <si>
    <t>Net Plant</t>
  </si>
  <si>
    <t>Accumulated Deferred FIT</t>
  </si>
  <si>
    <t>Miscellaneous Rate Base</t>
  </si>
  <si>
    <t xml:space="preserve">   Total Rate Base</t>
  </si>
  <si>
    <t>Revenue From Retail Rates</t>
  </si>
  <si>
    <t>Other Operating Revenues</t>
  </si>
  <si>
    <t xml:space="preserve">   Total Revenues</t>
  </si>
  <si>
    <t>Operating Expenses</t>
  </si>
  <si>
    <t xml:space="preserve"> Production Expenses</t>
  </si>
  <si>
    <t xml:space="preserve"> Transmission Expenses</t>
  </si>
  <si>
    <t xml:space="preserve"> Distribution Expenses</t>
  </si>
  <si>
    <t xml:space="preserve"> Customer Accounting Expenses</t>
  </si>
  <si>
    <t xml:space="preserve"> Customer Information Expenses</t>
  </si>
  <si>
    <t xml:space="preserve"> Sales Expenses</t>
  </si>
  <si>
    <t xml:space="preserve"> Admin &amp; General Expenses</t>
  </si>
  <si>
    <t xml:space="preserve">   Total O&amp;M Expenses</t>
  </si>
  <si>
    <t>Taxes Other Than Income Taxes</t>
  </si>
  <si>
    <t>Other Income Related Items</t>
  </si>
  <si>
    <t>Depreciation Expense</t>
  </si>
  <si>
    <t xml:space="preserve"> Production Plant Depreciation</t>
  </si>
  <si>
    <t xml:space="preserve"> Transmission Plant Depreciation</t>
  </si>
  <si>
    <t xml:space="preserve"> Distribution Plant Depreciation</t>
  </si>
  <si>
    <t xml:space="preserve"> General Plant Depreciation</t>
  </si>
  <si>
    <t xml:space="preserve"> Amortization Expense</t>
  </si>
  <si>
    <t xml:space="preserve">   Total Depreciation Expense</t>
  </si>
  <si>
    <t>Income Tax</t>
  </si>
  <si>
    <t xml:space="preserve">   Total Operating Expenses</t>
  </si>
  <si>
    <t>Net Income</t>
  </si>
  <si>
    <t>Rate of Return</t>
  </si>
  <si>
    <t>Return Ratio</t>
  </si>
  <si>
    <t>Interest Expense</t>
  </si>
  <si>
    <t>Page 1 of 3</t>
  </si>
  <si>
    <t>Revenue to Cost by Functional Component Summary</t>
  </si>
  <si>
    <t>Functional Cost Components at Current Return by Schedule</t>
  </si>
  <si>
    <t>Production</t>
  </si>
  <si>
    <t>Transmission</t>
  </si>
  <si>
    <t xml:space="preserve">Distribution </t>
  </si>
  <si>
    <t>Common</t>
  </si>
  <si>
    <t xml:space="preserve">     Total Current Rate Revenue</t>
  </si>
  <si>
    <t>Expressed as $/kWh</t>
  </si>
  <si>
    <t xml:space="preserve">     Total Current Melded Rates</t>
  </si>
  <si>
    <t>Functional Cost Components at Uniform Current Return</t>
  </si>
  <si>
    <t xml:space="preserve">     Total Uniform Current Cost</t>
  </si>
  <si>
    <t xml:space="preserve">     Total Current Uniform Melded Rates</t>
  </si>
  <si>
    <t>Revenue to Cost Ratio at Current Rates</t>
  </si>
  <si>
    <t>Functional Cost Components at Proposed Return by Schedule</t>
  </si>
  <si>
    <t xml:space="preserve">     Total Proposed Rate Revenue</t>
  </si>
  <si>
    <t xml:space="preserve">     Total Proposed Melded Rates</t>
  </si>
  <si>
    <t>Functional Cost Components at Uniform Requested Return</t>
  </si>
  <si>
    <t xml:space="preserve">     Total Uniform Cost</t>
  </si>
  <si>
    <t xml:space="preserve">     Total Uniform Melded Rates</t>
  </si>
  <si>
    <t>Revenue to Cost Ratio at Proposed Rates</t>
  </si>
  <si>
    <t>Current Revenue to Proposed Cost Ratio</t>
  </si>
  <si>
    <t>Page 2 of 3</t>
  </si>
  <si>
    <t>Revenue to Cost By Classification Summary</t>
  </si>
  <si>
    <t>Cost Classifications at Current Return by Schedule</t>
  </si>
  <si>
    <t>Energy</t>
  </si>
  <si>
    <t>Demand</t>
  </si>
  <si>
    <t>Customer</t>
  </si>
  <si>
    <t>Expressed as Unit Cost</t>
  </si>
  <si>
    <t>$/kWh</t>
  </si>
  <si>
    <t>$/kW/mo</t>
  </si>
  <si>
    <t>$/Cust/mo</t>
  </si>
  <si>
    <t>Cost Classifications at Uniform Current Return</t>
  </si>
  <si>
    <t>Cost Classifications at Proposed Return by Schedule</t>
  </si>
  <si>
    <t>Cost Classifications at Uniform Requested Return</t>
  </si>
  <si>
    <t>Page 3 of 3</t>
  </si>
  <si>
    <t>Washington Jurisdiction</t>
  </si>
  <si>
    <t>Scenario: Company Base Case</t>
  </si>
  <si>
    <t>Residential</t>
  </si>
  <si>
    <t>General</t>
  </si>
  <si>
    <t>Large Gen</t>
  </si>
  <si>
    <t>Extra Large</t>
  </si>
  <si>
    <t>Pumping</t>
  </si>
  <si>
    <t>Street &amp;</t>
  </si>
  <si>
    <t>Service</t>
  </si>
  <si>
    <t>Gen Service</t>
  </si>
  <si>
    <t>Area Lights</t>
  </si>
  <si>
    <t>Sch 1</t>
  </si>
  <si>
    <t>Sch 11-12</t>
  </si>
  <si>
    <t>Sch 21-22</t>
  </si>
  <si>
    <t>Sch 25</t>
  </si>
  <si>
    <t>Sch 31-32</t>
  </si>
  <si>
    <t>Sch 41-49</t>
  </si>
  <si>
    <t>Open 1</t>
  </si>
  <si>
    <t>Open 2</t>
  </si>
  <si>
    <t>Open 3</t>
  </si>
  <si>
    <t>Open 4</t>
  </si>
  <si>
    <t>Open 5</t>
  </si>
  <si>
    <t>File:  WA 09 Elec Case / Elec COS Base Case / Sumcost Exhibits</t>
  </si>
  <si>
    <t>UE-011595 Method w/DA Poles &amp; Wires</t>
  </si>
  <si>
    <t>For the Twelve Months Ended September 30, 2008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</si>
</sst>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#,##0\ ;\(#,##0\)"/>
    <numFmt numFmtId="166" formatCode="#,##0.0_);[Red]\(#,##0.0\)"/>
    <numFmt numFmtId="167" formatCode="0.0"/>
    <numFmt numFmtId="168" formatCode="#,##0.0_);\(#,##0.0\)"/>
    <numFmt numFmtId="169" formatCode="0.0%"/>
    <numFmt numFmtId="170" formatCode="&quot;@&quot;\ 0.00%"/>
    <numFmt numFmtId="171" formatCode="0.00000000"/>
    <numFmt numFmtId="172" formatCode="0.0000000"/>
    <numFmt numFmtId="173" formatCode="0.00000"/>
    <numFmt numFmtId="174" formatCode="0.0000"/>
    <numFmt numFmtId="175" formatCode="&quot;$&quot;#,##0.000_);[Red]\(&quot;$&quot;#,##0.000\)"/>
    <numFmt numFmtId="176" formatCode="&quot;$&quot;#,##0.0000_);[Red]\(&quot;$&quot;#,##0.0000\)"/>
    <numFmt numFmtId="177" formatCode="&quot;$&quot;#,##0.00000_);[Red]\(&quot;$&quot;#,##0.00000\)"/>
    <numFmt numFmtId="178" formatCode="&quot;$&quot;#,##0.000000_);[Red]\(&quot;$&quot;#,##0.000000\)"/>
    <numFmt numFmtId="179" formatCode="&quot;$&quot;#,##0.0_);[Red]\(&quot;$&quot;#,##0.0\)"/>
    <numFmt numFmtId="180" formatCode="0.000%"/>
    <numFmt numFmtId="181" formatCode="0.0000%"/>
    <numFmt numFmtId="182" formatCode="0.00000%"/>
    <numFmt numFmtId="183" formatCode="#,##0.000_);[Red]\(#,##0.000\)"/>
    <numFmt numFmtId="184" formatCode="#,##0.0000_);[Red]\(#,##0.0000\)"/>
    <numFmt numFmtId="185" formatCode="#,##0.00000_);[Red]\(#,##0.00000\)"/>
    <numFmt numFmtId="186" formatCode="#,##0.000000_);[Red]\(#,##0.000000\)"/>
    <numFmt numFmtId="187" formatCode="#,##0.000_);\(#,##0.000\)"/>
    <numFmt numFmtId="188" formatCode="#,##0.0000_);\(#,##0.0000\)"/>
    <numFmt numFmtId="189" formatCode="#,##0.00000_);\(#,##0.00000\)"/>
    <numFmt numFmtId="190" formatCode="mm/dd/yy"/>
    <numFmt numFmtId="191" formatCode="#,##0.0000000_);[Red]\(#,##0.0000000\)"/>
    <numFmt numFmtId="192" formatCode="#,##0.00000000_);[Red]\(#,##0.00000000\)"/>
    <numFmt numFmtId="193" formatCode="0.0000000000"/>
    <numFmt numFmtId="194" formatCode="0.000000000"/>
    <numFmt numFmtId="195" formatCode="&quot;(&quot;0&quot;)&quot;"/>
    <numFmt numFmtId="196" formatCode="&quot;&quot;"/>
    <numFmt numFmtId="197" formatCode="#,##0.0\ ;\(#,##0.0\)"/>
    <numFmt numFmtId="198" formatCode="#,##0.00\ ;\(#,##0.00\)"/>
    <numFmt numFmtId="199" formatCode="#,##0.000000000"/>
    <numFmt numFmtId="200" formatCode="#,##0.0000000"/>
  </numFmts>
  <fonts count="6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Arial Narrow"/>
      <family val="2"/>
    </font>
    <font>
      <b/>
      <sz val="10"/>
      <name val="Arial Narrow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right" vertical="top"/>
    </xf>
    <xf numFmtId="0" fontId="4" fillId="0" borderId="0" xfId="0" applyFont="1" applyAlignment="1">
      <alignment horizontal="center"/>
    </xf>
    <xf numFmtId="0" fontId="4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190" fontId="4" fillId="0" borderId="0" xfId="0" applyNumberFormat="1" applyFont="1" applyAlignment="1">
      <alignment/>
    </xf>
    <xf numFmtId="18" fontId="4" fillId="0" borderId="0" xfId="0" applyNumberFormat="1" applyFont="1" applyAlignment="1">
      <alignment/>
    </xf>
    <xf numFmtId="0" fontId="4" fillId="0" borderId="0" xfId="0" applyFont="1" applyAlignment="1">
      <alignment/>
    </xf>
    <xf numFmtId="37" fontId="4" fillId="0" borderId="0" xfId="0" applyNumberFormat="1" applyFont="1" applyAlignment="1">
      <alignment/>
    </xf>
    <xf numFmtId="37" fontId="4" fillId="0" borderId="1" xfId="0" applyNumberFormat="1" applyFont="1" applyBorder="1" applyAlignment="1">
      <alignment/>
    </xf>
    <xf numFmtId="10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0" fontId="0" fillId="0" borderId="0" xfId="0" applyAlignment="1">
      <alignment horizontal="right"/>
    </xf>
    <xf numFmtId="15" fontId="4" fillId="0" borderId="0" xfId="0" applyNumberFormat="1" applyFont="1" applyAlignment="1">
      <alignment/>
    </xf>
    <xf numFmtId="0" fontId="5" fillId="0" borderId="0" xfId="0" applyFont="1" applyAlignment="1">
      <alignment/>
    </xf>
    <xf numFmtId="177" fontId="4" fillId="0" borderId="0" xfId="17" applyNumberFormat="1" applyFont="1" applyAlignment="1">
      <alignment/>
    </xf>
    <xf numFmtId="177" fontId="4" fillId="0" borderId="1" xfId="0" applyNumberFormat="1" applyFont="1" applyBorder="1" applyAlignment="1">
      <alignment/>
    </xf>
    <xf numFmtId="177" fontId="4" fillId="0" borderId="0" xfId="0" applyNumberFormat="1" applyFont="1" applyBorder="1" applyAlignment="1">
      <alignment/>
    </xf>
    <xf numFmtId="177" fontId="4" fillId="0" borderId="1" xfId="17" applyNumberFormat="1" applyFont="1" applyBorder="1" applyAlignment="1">
      <alignment/>
    </xf>
    <xf numFmtId="177" fontId="4" fillId="0" borderId="0" xfId="17" applyNumberFormat="1" applyFont="1" applyBorder="1" applyAlignment="1">
      <alignment/>
    </xf>
    <xf numFmtId="0" fontId="5" fillId="0" borderId="0" xfId="0" applyFont="1" applyAlignment="1">
      <alignment/>
    </xf>
    <xf numFmtId="40" fontId="4" fillId="0" borderId="0" xfId="15" applyFont="1" applyAlignment="1">
      <alignment/>
    </xf>
    <xf numFmtId="0" fontId="0" fillId="0" borderId="2" xfId="0" applyBorder="1" applyAlignment="1">
      <alignment/>
    </xf>
    <xf numFmtId="40" fontId="5" fillId="0" borderId="0" xfId="15" applyFont="1" applyAlignment="1">
      <alignment/>
    </xf>
    <xf numFmtId="8" fontId="4" fillId="0" borderId="0" xfId="17" applyNumberFormat="1" applyFont="1" applyAlignment="1">
      <alignment/>
    </xf>
    <xf numFmtId="38" fontId="4" fillId="0" borderId="1" xfId="15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37" fontId="4" fillId="0" borderId="0" xfId="0" applyNumberFormat="1" applyFont="1" applyFill="1" applyAlignment="1">
      <alignment/>
    </xf>
    <xf numFmtId="177" fontId="4" fillId="0" borderId="0" xfId="17" applyNumberFormat="1" applyFont="1" applyFill="1" applyAlignment="1">
      <alignment/>
    </xf>
    <xf numFmtId="8" fontId="4" fillId="0" borderId="0" xfId="17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01"/>
  <sheetViews>
    <sheetView tabSelected="1" workbookViewId="0" topLeftCell="A1">
      <selection activeCell="L1" sqref="L1"/>
    </sheetView>
  </sheetViews>
  <sheetFormatPr defaultColWidth="9.00390625" defaultRowHeight="12.75"/>
  <cols>
    <col min="1" max="1" width="5.125" style="0" customWidth="1"/>
    <col min="2" max="2" width="22.625" style="0" customWidth="1"/>
    <col min="3" max="3" width="3.00390625" style="0" customWidth="1"/>
    <col min="4" max="4" width="3.625" style="0" customWidth="1"/>
    <col min="5" max="5" width="3.00390625" style="0" customWidth="1"/>
    <col min="6" max="6" width="12.125" style="0" customWidth="1"/>
    <col min="7" max="7" width="11.625" style="0" customWidth="1"/>
    <col min="8" max="8" width="11.375" style="0" customWidth="1"/>
    <col min="9" max="9" width="10.75390625" style="0" customWidth="1"/>
    <col min="10" max="10" width="10.375" style="0" customWidth="1"/>
    <col min="11" max="11" width="10.875" style="0" customWidth="1"/>
    <col min="12" max="12" width="10.75390625" style="0" customWidth="1"/>
    <col min="13" max="13" width="10.125" style="0" hidden="1" customWidth="1"/>
    <col min="14" max="17" width="9.875" style="0" hidden="1" customWidth="1"/>
    <col min="18" max="18" width="9.875" style="0" customWidth="1"/>
  </cols>
  <sheetData>
    <row r="1" ht="30" customHeight="1">
      <c r="L1" s="1"/>
    </row>
    <row r="2" spans="1:16" ht="12.75">
      <c r="A2" s="2"/>
      <c r="B2" s="3" t="s">
        <v>0</v>
      </c>
      <c r="C2" s="4"/>
      <c r="D2" s="4"/>
      <c r="F2" s="4" t="s">
        <v>1</v>
      </c>
      <c r="G2" s="4"/>
      <c r="H2" s="4"/>
      <c r="J2" s="5" t="s">
        <v>100</v>
      </c>
      <c r="K2" s="4"/>
      <c r="L2" s="6"/>
      <c r="N2" s="4"/>
      <c r="O2" s="4"/>
      <c r="P2" s="4"/>
    </row>
    <row r="3" spans="1:16" ht="12.75">
      <c r="A3" s="2"/>
      <c r="B3" s="7" t="s">
        <v>101</v>
      </c>
      <c r="C3" s="4"/>
      <c r="D3" s="4"/>
      <c r="F3" s="4" t="s">
        <v>2</v>
      </c>
      <c r="G3" s="4"/>
      <c r="H3" s="4"/>
      <c r="J3" s="5" t="s">
        <v>3</v>
      </c>
      <c r="K3" s="4"/>
      <c r="L3" s="8">
        <v>39832</v>
      </c>
      <c r="N3" s="4"/>
      <c r="O3" s="4"/>
      <c r="P3" s="4"/>
    </row>
    <row r="4" spans="1:16" ht="12.75">
      <c r="A4" s="2"/>
      <c r="B4" s="7" t="s">
        <v>123</v>
      </c>
      <c r="C4" s="4"/>
      <c r="D4" s="4"/>
      <c r="F4" s="4" t="s">
        <v>124</v>
      </c>
      <c r="G4" s="4"/>
      <c r="H4" s="4"/>
      <c r="I4" s="4"/>
      <c r="J4" s="4"/>
      <c r="K4" s="4"/>
      <c r="L4" s="9"/>
      <c r="N4" s="4"/>
      <c r="O4" s="4"/>
      <c r="P4" s="4"/>
    </row>
    <row r="5" spans="1:17" ht="12.75">
      <c r="A5" s="2"/>
      <c r="B5" s="7" t="s">
        <v>20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10"/>
    </row>
    <row r="6" spans="1:17" ht="30" customHeight="1">
      <c r="A6" s="2"/>
      <c r="B6" s="2" t="s">
        <v>4</v>
      </c>
      <c r="C6" s="2" t="s">
        <v>5</v>
      </c>
      <c r="D6" s="2" t="s">
        <v>6</v>
      </c>
      <c r="E6" s="2" t="s">
        <v>7</v>
      </c>
      <c r="F6" s="2" t="s">
        <v>8</v>
      </c>
      <c r="G6" s="2" t="s">
        <v>9</v>
      </c>
      <c r="H6" s="2" t="s">
        <v>10</v>
      </c>
      <c r="I6" s="2" t="s">
        <v>11</v>
      </c>
      <c r="J6" s="2" t="s">
        <v>12</v>
      </c>
      <c r="K6" s="2" t="s">
        <v>13</v>
      </c>
      <c r="L6" s="2" t="s">
        <v>14</v>
      </c>
      <c r="M6" s="2" t="s">
        <v>15</v>
      </c>
      <c r="N6" s="2" t="s">
        <v>16</v>
      </c>
      <c r="O6" s="2" t="s">
        <v>17</v>
      </c>
      <c r="P6" s="2" t="s">
        <v>18</v>
      </c>
      <c r="Q6" s="2" t="s">
        <v>19</v>
      </c>
    </row>
    <row r="7" spans="1:17" ht="12.75">
      <c r="A7" s="2"/>
      <c r="B7" s="10" t="s">
        <v>20</v>
      </c>
      <c r="C7" s="10" t="s">
        <v>20</v>
      </c>
      <c r="D7" s="2" t="s">
        <v>20</v>
      </c>
      <c r="E7" s="2" t="s">
        <v>20</v>
      </c>
      <c r="F7" s="2" t="s">
        <v>20</v>
      </c>
      <c r="G7" s="2" t="s">
        <v>102</v>
      </c>
      <c r="H7" s="2" t="s">
        <v>103</v>
      </c>
      <c r="I7" s="2" t="s">
        <v>104</v>
      </c>
      <c r="J7" s="2" t="s">
        <v>105</v>
      </c>
      <c r="K7" s="2" t="s">
        <v>106</v>
      </c>
      <c r="L7" s="2" t="s">
        <v>107</v>
      </c>
      <c r="M7" s="2" t="s">
        <v>20</v>
      </c>
      <c r="N7" s="2" t="s">
        <v>20</v>
      </c>
      <c r="O7" s="2" t="s">
        <v>20</v>
      </c>
      <c r="P7" s="2" t="s">
        <v>20</v>
      </c>
      <c r="Q7" s="2" t="s">
        <v>20</v>
      </c>
    </row>
    <row r="8" spans="1:17" ht="12.75">
      <c r="A8" s="2"/>
      <c r="B8" s="10" t="s">
        <v>20</v>
      </c>
      <c r="C8" s="10" t="s">
        <v>20</v>
      </c>
      <c r="D8" s="2" t="s">
        <v>20</v>
      </c>
      <c r="E8" s="2" t="s">
        <v>20</v>
      </c>
      <c r="F8" s="2" t="s">
        <v>21</v>
      </c>
      <c r="G8" s="2" t="s">
        <v>108</v>
      </c>
      <c r="H8" s="2" t="s">
        <v>108</v>
      </c>
      <c r="I8" s="2" t="s">
        <v>108</v>
      </c>
      <c r="J8" s="2" t="s">
        <v>109</v>
      </c>
      <c r="K8" s="2" t="s">
        <v>108</v>
      </c>
      <c r="L8" s="2" t="s">
        <v>110</v>
      </c>
      <c r="M8" s="2" t="s">
        <v>20</v>
      </c>
      <c r="N8" s="2" t="s">
        <v>20</v>
      </c>
      <c r="O8" s="2" t="s">
        <v>20</v>
      </c>
      <c r="P8" s="2" t="s">
        <v>20</v>
      </c>
      <c r="Q8" s="2" t="s">
        <v>20</v>
      </c>
    </row>
    <row r="9" spans="1:17" ht="12.75">
      <c r="A9" s="2"/>
      <c r="B9" s="10" t="s">
        <v>22</v>
      </c>
      <c r="C9" s="2" t="s">
        <v>20</v>
      </c>
      <c r="D9" s="2" t="s">
        <v>20</v>
      </c>
      <c r="E9" s="2" t="s">
        <v>20</v>
      </c>
      <c r="F9" s="2" t="s">
        <v>23</v>
      </c>
      <c r="G9" s="2" t="s">
        <v>111</v>
      </c>
      <c r="H9" s="2" t="s">
        <v>112</v>
      </c>
      <c r="I9" s="2" t="s">
        <v>113</v>
      </c>
      <c r="J9" s="2" t="s">
        <v>114</v>
      </c>
      <c r="K9" s="2" t="s">
        <v>115</v>
      </c>
      <c r="L9" s="2" t="s">
        <v>116</v>
      </c>
      <c r="M9" s="2" t="s">
        <v>117</v>
      </c>
      <c r="N9" s="2" t="s">
        <v>118</v>
      </c>
      <c r="O9" s="2" t="s">
        <v>119</v>
      </c>
      <c r="P9" s="2" t="s">
        <v>120</v>
      </c>
      <c r="Q9" s="2" t="s">
        <v>121</v>
      </c>
    </row>
    <row r="10" spans="1:17" ht="12.75">
      <c r="A10" s="2"/>
      <c r="B10" s="10" t="s">
        <v>24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2">
        <v>1</v>
      </c>
      <c r="B11" s="10" t="s">
        <v>25</v>
      </c>
      <c r="C11" s="10"/>
      <c r="D11" s="6"/>
      <c r="E11" s="5"/>
      <c r="F11" s="11">
        <f>SUM(G11:Q11)</f>
        <v>758032000</v>
      </c>
      <c r="G11" s="11">
        <v>344885757.1451426</v>
      </c>
      <c r="H11" s="11">
        <v>59643024.796539575</v>
      </c>
      <c r="I11" s="11">
        <v>215525877.51632375</v>
      </c>
      <c r="J11" s="11">
        <v>117744649.21537855</v>
      </c>
      <c r="K11" s="11">
        <v>17251014.10289204</v>
      </c>
      <c r="L11" s="11">
        <v>2981677.223723484</v>
      </c>
      <c r="M11" s="11">
        <v>0</v>
      </c>
      <c r="N11" s="11">
        <v>0</v>
      </c>
      <c r="O11" s="11">
        <v>0</v>
      </c>
      <c r="P11" s="11">
        <v>0</v>
      </c>
      <c r="Q11" s="11">
        <v>0</v>
      </c>
    </row>
    <row r="12" spans="1:17" ht="12.75">
      <c r="A12" s="2">
        <v>2</v>
      </c>
      <c r="B12" s="10" t="s">
        <v>26</v>
      </c>
      <c r="C12" s="10"/>
      <c r="D12" s="6"/>
      <c r="E12" s="5"/>
      <c r="F12" s="11">
        <f>SUM(G12:Q12)</f>
        <v>296316000</v>
      </c>
      <c r="G12" s="11">
        <v>134472521.20030603</v>
      </c>
      <c r="H12" s="11">
        <v>23282525.003462307</v>
      </c>
      <c r="I12" s="11">
        <v>84374918.48834087</v>
      </c>
      <c r="J12" s="11">
        <v>46235937.23772628</v>
      </c>
      <c r="K12" s="11">
        <v>6767400.40271949</v>
      </c>
      <c r="L12" s="11">
        <v>1182697.667445027</v>
      </c>
      <c r="M12" s="11">
        <v>0</v>
      </c>
      <c r="N12" s="11">
        <v>0</v>
      </c>
      <c r="O12" s="11">
        <v>0</v>
      </c>
      <c r="P12" s="11">
        <v>0</v>
      </c>
      <c r="Q12" s="11">
        <v>0</v>
      </c>
    </row>
    <row r="13" spans="1:17" ht="12.75">
      <c r="A13" s="2">
        <v>3</v>
      </c>
      <c r="B13" s="10" t="s">
        <v>27</v>
      </c>
      <c r="C13" s="10"/>
      <c r="D13" s="6"/>
      <c r="E13" s="5"/>
      <c r="F13" s="11">
        <f>SUM(G13:Q13)</f>
        <v>607539000.0000001</v>
      </c>
      <c r="G13" s="11">
        <v>318789711.38107157</v>
      </c>
      <c r="H13" s="11">
        <v>59582136.626309246</v>
      </c>
      <c r="I13" s="11">
        <v>164156521.26810348</v>
      </c>
      <c r="J13" s="11">
        <v>20342360.762169216</v>
      </c>
      <c r="K13" s="11">
        <v>13472879.04200323</v>
      </c>
      <c r="L13" s="11">
        <v>31195390.920343257</v>
      </c>
      <c r="M13" s="11">
        <v>0</v>
      </c>
      <c r="N13" s="11">
        <v>0</v>
      </c>
      <c r="O13" s="11">
        <v>0</v>
      </c>
      <c r="P13" s="11">
        <v>0</v>
      </c>
      <c r="Q13" s="11">
        <v>0</v>
      </c>
    </row>
    <row r="14" spans="1:17" ht="12.75">
      <c r="A14" s="2">
        <v>4</v>
      </c>
      <c r="B14" s="10" t="s">
        <v>28</v>
      </c>
      <c r="C14" s="10"/>
      <c r="D14" s="6"/>
      <c r="E14" s="5"/>
      <c r="F14" s="11">
        <f>SUM(G14:Q14)</f>
        <v>78478000.00000001</v>
      </c>
      <c r="G14" s="11">
        <v>36096350.92910321</v>
      </c>
      <c r="H14" s="11">
        <v>6295179.503592472</v>
      </c>
      <c r="I14" s="11">
        <v>22223009.1551226</v>
      </c>
      <c r="J14" s="11">
        <v>11468206.57909175</v>
      </c>
      <c r="K14" s="11">
        <v>1787452.5590719208</v>
      </c>
      <c r="L14" s="11">
        <v>607801.2740180593</v>
      </c>
      <c r="M14" s="11">
        <v>0</v>
      </c>
      <c r="N14" s="11">
        <v>0</v>
      </c>
      <c r="O14" s="11">
        <v>0</v>
      </c>
      <c r="P14" s="11">
        <v>0</v>
      </c>
      <c r="Q14" s="11">
        <v>0</v>
      </c>
    </row>
    <row r="15" spans="1:17" ht="12.75">
      <c r="A15" s="2">
        <v>5</v>
      </c>
      <c r="B15" s="10" t="s">
        <v>29</v>
      </c>
      <c r="C15" s="10"/>
      <c r="D15" s="6"/>
      <c r="E15" s="5"/>
      <c r="F15" s="11">
        <f>SUM(G15:Q15)</f>
        <v>109598000</v>
      </c>
      <c r="G15" s="11">
        <v>58123762.894567184</v>
      </c>
      <c r="H15" s="11">
        <v>10331185.443403197</v>
      </c>
      <c r="I15" s="11">
        <v>26749014.193032566</v>
      </c>
      <c r="J15" s="11">
        <v>9714208.09482079</v>
      </c>
      <c r="K15" s="11">
        <v>2317108.7287793783</v>
      </c>
      <c r="L15" s="11">
        <v>2362720.645396894</v>
      </c>
      <c r="M15" s="11">
        <v>0</v>
      </c>
      <c r="N15" s="11">
        <v>0</v>
      </c>
      <c r="O15" s="11">
        <v>0</v>
      </c>
      <c r="P15" s="11">
        <v>0</v>
      </c>
      <c r="Q15" s="11">
        <v>0</v>
      </c>
    </row>
    <row r="16" spans="1:17" ht="12.75">
      <c r="A16" s="2">
        <v>6</v>
      </c>
      <c r="B16" s="10" t="s">
        <v>30</v>
      </c>
      <c r="C16" s="10"/>
      <c r="D16" s="10"/>
      <c r="E16" s="2"/>
      <c r="F16" s="12">
        <f aca="true" t="shared" si="0" ref="F16:L16">SUM(F11:F15)</f>
        <v>1849963000</v>
      </c>
      <c r="G16" s="12">
        <f t="shared" si="0"/>
        <v>892368103.5501906</v>
      </c>
      <c r="H16" s="12">
        <f t="shared" si="0"/>
        <v>159134051.37330678</v>
      </c>
      <c r="I16" s="12">
        <f t="shared" si="0"/>
        <v>513029340.6209232</v>
      </c>
      <c r="J16" s="12">
        <f t="shared" si="0"/>
        <v>205505361.8891866</v>
      </c>
      <c r="K16" s="12">
        <f t="shared" si="0"/>
        <v>41595854.83546606</v>
      </c>
      <c r="L16" s="12">
        <f t="shared" si="0"/>
        <v>38330287.73092672</v>
      </c>
      <c r="M16" s="12">
        <f>SUM(M11:M15)</f>
        <v>0</v>
      </c>
      <c r="N16" s="12">
        <f>SUM(N11:N15)</f>
        <v>0</v>
      </c>
      <c r="O16" s="12">
        <f>SUM(O11:O15)</f>
        <v>0</v>
      </c>
      <c r="P16" s="12">
        <f>SUM(P11:P15)</f>
        <v>0</v>
      </c>
      <c r="Q16" s="12">
        <f>SUM(Q11:Q15)</f>
        <v>0</v>
      </c>
    </row>
    <row r="17" spans="1:17" ht="12.75">
      <c r="A17" s="2"/>
      <c r="B17" s="10"/>
      <c r="C17" s="10"/>
      <c r="D17" s="10"/>
      <c r="E17" s="2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2"/>
      <c r="B18" s="10" t="s">
        <v>31</v>
      </c>
      <c r="C18" s="10"/>
      <c r="D18" s="10"/>
      <c r="E18" s="2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2">
        <v>7</v>
      </c>
      <c r="B19" s="10" t="s">
        <v>25</v>
      </c>
      <c r="C19" s="10"/>
      <c r="D19" s="6"/>
      <c r="E19" s="5"/>
      <c r="F19" s="11">
        <f>SUM(G19:Q19)</f>
        <v>-313797000</v>
      </c>
      <c r="G19" s="11">
        <v>-141955253.91210127</v>
      </c>
      <c r="H19" s="11">
        <v>-24614110.19832034</v>
      </c>
      <c r="I19" s="11">
        <v>-89516913.06132999</v>
      </c>
      <c r="J19" s="11">
        <v>-49237780.49613179</v>
      </c>
      <c r="K19" s="11">
        <v>-7198005.0734159015</v>
      </c>
      <c r="L19" s="11">
        <v>-1274937.2587007233</v>
      </c>
      <c r="M19" s="11">
        <v>0</v>
      </c>
      <c r="N19" s="11">
        <v>0</v>
      </c>
      <c r="O19" s="11">
        <v>0</v>
      </c>
      <c r="P19" s="11">
        <v>0</v>
      </c>
      <c r="Q19" s="11">
        <v>0</v>
      </c>
    </row>
    <row r="20" spans="1:17" ht="12.75">
      <c r="A20" s="2">
        <v>8</v>
      </c>
      <c r="B20" s="10" t="s">
        <v>26</v>
      </c>
      <c r="C20" s="10"/>
      <c r="D20" s="6"/>
      <c r="E20" s="5"/>
      <c r="F20" s="11">
        <f>SUM(G20:Q20)</f>
        <v>-103059000</v>
      </c>
      <c r="G20" s="11">
        <v>-46769676.839530565</v>
      </c>
      <c r="H20" s="11">
        <v>-8097685.391041395</v>
      </c>
      <c r="I20" s="11">
        <v>-29345680.707386445</v>
      </c>
      <c r="J20" s="11">
        <v>-16080905.033082359</v>
      </c>
      <c r="K20" s="11">
        <v>-2353708.601978523</v>
      </c>
      <c r="L20" s="11">
        <v>-411343.4269807133</v>
      </c>
      <c r="M20" s="11">
        <v>0</v>
      </c>
      <c r="N20" s="11">
        <v>0</v>
      </c>
      <c r="O20" s="11">
        <v>0</v>
      </c>
      <c r="P20" s="11">
        <v>0</v>
      </c>
      <c r="Q20" s="11">
        <v>0</v>
      </c>
    </row>
    <row r="21" spans="1:17" ht="12.75">
      <c r="A21" s="2">
        <v>9</v>
      </c>
      <c r="B21" s="10" t="s">
        <v>27</v>
      </c>
      <c r="C21" s="10"/>
      <c r="D21" s="6"/>
      <c r="E21" s="5"/>
      <c r="F21" s="11">
        <f>SUM(G21:Q21)</f>
        <v>-197662000.00000003</v>
      </c>
      <c r="G21" s="11">
        <v>-102111505.69497646</v>
      </c>
      <c r="H21" s="11">
        <v>-18729209.382102538</v>
      </c>
      <c r="I21" s="11">
        <v>-51290218.48859334</v>
      </c>
      <c r="J21" s="11">
        <v>-5799650.509432284</v>
      </c>
      <c r="K21" s="11">
        <v>-4196136.115644482</v>
      </c>
      <c r="L21" s="11">
        <v>-15535279.809250912</v>
      </c>
      <c r="M21" s="11">
        <v>0</v>
      </c>
      <c r="N21" s="11">
        <v>0</v>
      </c>
      <c r="O21" s="11">
        <v>0</v>
      </c>
      <c r="P21" s="11">
        <v>0</v>
      </c>
      <c r="Q21" s="11">
        <v>0</v>
      </c>
    </row>
    <row r="22" spans="1:17" ht="12.75">
      <c r="A22" s="2">
        <v>10</v>
      </c>
      <c r="B22" s="10" t="s">
        <v>28</v>
      </c>
      <c r="C22" s="10"/>
      <c r="D22" s="6"/>
      <c r="E22" s="5"/>
      <c r="F22" s="11">
        <f>SUM(G22:Q22)</f>
        <v>-12626000.000000004</v>
      </c>
      <c r="G22" s="11">
        <v>-6008899.432031913</v>
      </c>
      <c r="H22" s="11">
        <v>-1065003.4130110093</v>
      </c>
      <c r="I22" s="11">
        <v>-3522734.9475129796</v>
      </c>
      <c r="J22" s="11">
        <v>-1529902.8046184094</v>
      </c>
      <c r="K22" s="11">
        <v>-284959.77485647995</v>
      </c>
      <c r="L22" s="11">
        <v>-214499.62796921207</v>
      </c>
      <c r="M22" s="11">
        <v>0</v>
      </c>
      <c r="N22" s="11">
        <v>0</v>
      </c>
      <c r="O22" s="11">
        <v>0</v>
      </c>
      <c r="P22" s="11">
        <v>0</v>
      </c>
      <c r="Q22" s="11">
        <v>0</v>
      </c>
    </row>
    <row r="23" spans="1:17" ht="12.75">
      <c r="A23" s="2">
        <v>11</v>
      </c>
      <c r="B23" s="10" t="s">
        <v>29</v>
      </c>
      <c r="C23" s="10"/>
      <c r="D23" s="6"/>
      <c r="E23" s="5"/>
      <c r="F23" s="11">
        <f>SUM(G23:Q23)</f>
        <v>-48432000.00000001</v>
      </c>
      <c r="G23" s="11">
        <v>-25635133.69628284</v>
      </c>
      <c r="H23" s="11">
        <v>-4557512.441246554</v>
      </c>
      <c r="I23" s="11">
        <v>-11858651.94365766</v>
      </c>
      <c r="J23" s="11">
        <v>-4307510.691325465</v>
      </c>
      <c r="K23" s="11">
        <v>-1025475.211503585</v>
      </c>
      <c r="L23" s="11">
        <v>-1047716.0159838998</v>
      </c>
      <c r="M23" s="11">
        <v>0</v>
      </c>
      <c r="N23" s="11">
        <v>0</v>
      </c>
      <c r="O23" s="11">
        <v>0</v>
      </c>
      <c r="P23" s="11">
        <v>0</v>
      </c>
      <c r="Q23" s="11">
        <v>0</v>
      </c>
    </row>
    <row r="24" spans="1:17" ht="12.75">
      <c r="A24" s="2">
        <v>12</v>
      </c>
      <c r="B24" s="10" t="s">
        <v>32</v>
      </c>
      <c r="C24" s="10"/>
      <c r="D24" s="10"/>
      <c r="E24" s="2"/>
      <c r="F24" s="12">
        <f aca="true" t="shared" si="1" ref="F24:L24">SUM(F19:F23)</f>
        <v>-675576000</v>
      </c>
      <c r="G24" s="12">
        <f t="shared" si="1"/>
        <v>-322480469.5749231</v>
      </c>
      <c r="H24" s="12">
        <f t="shared" si="1"/>
        <v>-57063520.82572184</v>
      </c>
      <c r="I24" s="12">
        <f t="shared" si="1"/>
        <v>-185534199.14848045</v>
      </c>
      <c r="J24" s="12">
        <f t="shared" si="1"/>
        <v>-76955749.5345903</v>
      </c>
      <c r="K24" s="12">
        <f t="shared" si="1"/>
        <v>-15058284.777398974</v>
      </c>
      <c r="L24" s="12">
        <f t="shared" si="1"/>
        <v>-18483776.13888546</v>
      </c>
      <c r="M24" s="12">
        <f>SUM(M19:M23)</f>
        <v>0</v>
      </c>
      <c r="N24" s="12">
        <f>SUM(N19:N23)</f>
        <v>0</v>
      </c>
      <c r="O24" s="12">
        <f>SUM(O19:O23)</f>
        <v>0</v>
      </c>
      <c r="P24" s="12">
        <f>SUM(P19:P23)</f>
        <v>0</v>
      </c>
      <c r="Q24" s="12">
        <f>SUM(Q19:Q23)</f>
        <v>0</v>
      </c>
    </row>
    <row r="25" spans="1:17" ht="12.75">
      <c r="A25" s="2"/>
      <c r="B25" s="10"/>
      <c r="C25" s="10"/>
      <c r="D25" s="10"/>
      <c r="E25" s="2"/>
      <c r="F25" s="10"/>
      <c r="G25" s="11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2">
        <v>13</v>
      </c>
      <c r="B26" s="10" t="s">
        <v>33</v>
      </c>
      <c r="C26" s="10"/>
      <c r="D26" s="10"/>
      <c r="E26" s="2"/>
      <c r="F26" s="11">
        <f aca="true" t="shared" si="2" ref="F26:L26">F16+F24</f>
        <v>1174387000</v>
      </c>
      <c r="G26" s="11">
        <f t="shared" si="2"/>
        <v>569887633.9752674</v>
      </c>
      <c r="H26" s="11">
        <f t="shared" si="2"/>
        <v>102070530.54758495</v>
      </c>
      <c r="I26" s="11">
        <f t="shared" si="2"/>
        <v>327495141.47244275</v>
      </c>
      <c r="J26" s="11">
        <f t="shared" si="2"/>
        <v>128549612.35459629</v>
      </c>
      <c r="K26" s="11">
        <f t="shared" si="2"/>
        <v>26537570.058067083</v>
      </c>
      <c r="L26" s="11">
        <f t="shared" si="2"/>
        <v>19846511.59204126</v>
      </c>
      <c r="M26" s="11">
        <v>0</v>
      </c>
      <c r="N26" s="11">
        <v>0</v>
      </c>
      <c r="O26" s="11">
        <v>0</v>
      </c>
      <c r="P26" s="11">
        <v>0</v>
      </c>
      <c r="Q26" s="11">
        <v>0</v>
      </c>
    </row>
    <row r="27" spans="1:17" ht="12.75">
      <c r="A27" s="2">
        <v>14</v>
      </c>
      <c r="B27" s="10" t="s">
        <v>34</v>
      </c>
      <c r="C27" s="6"/>
      <c r="D27" s="6"/>
      <c r="E27" s="5"/>
      <c r="F27" s="11">
        <f>SUM(G27:Q27)</f>
        <v>-171073000.00000003</v>
      </c>
      <c r="G27" s="11">
        <v>-82349976.8304537</v>
      </c>
      <c r="H27" s="11">
        <v>-14634322.954589598</v>
      </c>
      <c r="I27" s="11">
        <v>-47324342.00746249</v>
      </c>
      <c r="J27" s="11">
        <v>-19703176.899508893</v>
      </c>
      <c r="K27" s="11">
        <v>-3841456.319540999</v>
      </c>
      <c r="L27" s="11">
        <v>-3219724.9884443246</v>
      </c>
      <c r="M27" s="11">
        <v>0</v>
      </c>
      <c r="N27" s="11">
        <v>0</v>
      </c>
      <c r="O27" s="11">
        <v>0</v>
      </c>
      <c r="P27" s="11">
        <v>0</v>
      </c>
      <c r="Q27" s="11">
        <v>0</v>
      </c>
    </row>
    <row r="28" spans="1:17" ht="12.75">
      <c r="A28" s="2">
        <v>15</v>
      </c>
      <c r="B28" s="10" t="s">
        <v>35</v>
      </c>
      <c r="C28" s="10"/>
      <c r="D28" s="6"/>
      <c r="E28" s="5"/>
      <c r="F28" s="11">
        <f>SUM(G28:Q28)</f>
        <v>3762000.000000002</v>
      </c>
      <c r="G28" s="11">
        <v>1597286.648859337</v>
      </c>
      <c r="H28" s="11">
        <v>283732.7822424378</v>
      </c>
      <c r="I28" s="11">
        <v>1142112.2041233703</v>
      </c>
      <c r="J28" s="11">
        <v>636958.2539612949</v>
      </c>
      <c r="K28" s="11">
        <v>89312.53843790153</v>
      </c>
      <c r="L28" s="11">
        <v>12597.572375660297</v>
      </c>
      <c r="M28" s="11">
        <v>0</v>
      </c>
      <c r="N28" s="11">
        <v>0</v>
      </c>
      <c r="O28" s="11">
        <v>0</v>
      </c>
      <c r="P28" s="11">
        <v>0</v>
      </c>
      <c r="Q28" s="11">
        <v>0</v>
      </c>
    </row>
    <row r="29" spans="1:17" ht="12.75">
      <c r="A29" s="2">
        <v>16</v>
      </c>
      <c r="B29" s="10" t="s">
        <v>36</v>
      </c>
      <c r="C29" s="10"/>
      <c r="D29" s="10"/>
      <c r="E29" s="2"/>
      <c r="F29" s="12">
        <f aca="true" t="shared" si="3" ref="F29:L29">SUM(F26:F28)</f>
        <v>1007076000</v>
      </c>
      <c r="G29" s="12">
        <f t="shared" si="3"/>
        <v>489134943.79367304</v>
      </c>
      <c r="H29" s="12">
        <f t="shared" si="3"/>
        <v>87719940.37523778</v>
      </c>
      <c r="I29" s="12">
        <f t="shared" si="3"/>
        <v>281312911.6691036</v>
      </c>
      <c r="J29" s="12">
        <f t="shared" si="3"/>
        <v>109483393.70904869</v>
      </c>
      <c r="K29" s="12">
        <f t="shared" si="3"/>
        <v>22785426.276963986</v>
      </c>
      <c r="L29" s="12">
        <f t="shared" si="3"/>
        <v>16639384.175972598</v>
      </c>
      <c r="M29" s="12">
        <f>SUM(M26:M28)</f>
        <v>0</v>
      </c>
      <c r="N29" s="12">
        <f>SUM(N26:N28)</f>
        <v>0</v>
      </c>
      <c r="O29" s="12">
        <f>SUM(O26:O28)</f>
        <v>0</v>
      </c>
      <c r="P29" s="12">
        <f>SUM(P26:P28)</f>
        <v>0</v>
      </c>
      <c r="Q29" s="12">
        <f>SUM(Q26:Q28)</f>
        <v>0</v>
      </c>
    </row>
    <row r="30" spans="1:17" ht="12.75">
      <c r="A30" s="2"/>
      <c r="B30" s="10"/>
      <c r="C30" s="10"/>
      <c r="D30" s="10"/>
      <c r="E30" s="2"/>
      <c r="F30" s="10"/>
      <c r="G30" s="11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2">
        <v>17</v>
      </c>
      <c r="B31" s="10" t="s">
        <v>37</v>
      </c>
      <c r="C31" s="10"/>
      <c r="D31" s="6"/>
      <c r="E31" s="5"/>
      <c r="F31" s="11">
        <f>SUM(G31:Q31)</f>
        <v>390953000</v>
      </c>
      <c r="G31" s="11">
        <v>170783000</v>
      </c>
      <c r="H31" s="11">
        <v>41837000</v>
      </c>
      <c r="I31" s="11">
        <v>118120000</v>
      </c>
      <c r="J31" s="11">
        <v>46035000</v>
      </c>
      <c r="K31" s="11">
        <v>8504000</v>
      </c>
      <c r="L31" s="11">
        <v>5674000</v>
      </c>
      <c r="M31" s="11">
        <v>0</v>
      </c>
      <c r="N31" s="11">
        <v>0</v>
      </c>
      <c r="O31" s="11">
        <v>0</v>
      </c>
      <c r="P31" s="11">
        <v>0</v>
      </c>
      <c r="Q31" s="11">
        <v>0</v>
      </c>
    </row>
    <row r="32" spans="1:17" ht="12.75">
      <c r="A32" s="2">
        <v>18</v>
      </c>
      <c r="B32" s="10" t="s">
        <v>38</v>
      </c>
      <c r="C32" s="10"/>
      <c r="D32" s="6"/>
      <c r="E32" s="5"/>
      <c r="F32" s="11">
        <f>SUM(G32:Q32)</f>
        <v>76185999.99999997</v>
      </c>
      <c r="G32" s="11">
        <v>34888215.35051</v>
      </c>
      <c r="H32" s="11">
        <v>6055856.787142314</v>
      </c>
      <c r="I32" s="11">
        <v>21614672.952852666</v>
      </c>
      <c r="J32" s="11">
        <v>11447708.875844963</v>
      </c>
      <c r="K32" s="11">
        <v>1731519.7373454832</v>
      </c>
      <c r="L32" s="11">
        <v>448026.2963045435</v>
      </c>
      <c r="M32" s="11">
        <v>0</v>
      </c>
      <c r="N32" s="11">
        <v>0</v>
      </c>
      <c r="O32" s="11">
        <v>0</v>
      </c>
      <c r="P32" s="11">
        <v>0</v>
      </c>
      <c r="Q32" s="11">
        <v>0</v>
      </c>
    </row>
    <row r="33" spans="1:17" ht="12.75">
      <c r="A33" s="2">
        <v>19</v>
      </c>
      <c r="B33" s="10" t="s">
        <v>39</v>
      </c>
      <c r="C33" s="10"/>
      <c r="D33" s="10"/>
      <c r="E33" s="2"/>
      <c r="F33" s="12">
        <f aca="true" t="shared" si="4" ref="F33:L33">SUM(F31:F32)</f>
        <v>467139000</v>
      </c>
      <c r="G33" s="12">
        <f t="shared" si="4"/>
        <v>205671215.35051</v>
      </c>
      <c r="H33" s="12">
        <f t="shared" si="4"/>
        <v>47892856.787142314</v>
      </c>
      <c r="I33" s="12">
        <f t="shared" si="4"/>
        <v>139734672.95285267</v>
      </c>
      <c r="J33" s="12">
        <f t="shared" si="4"/>
        <v>57482708.87584496</v>
      </c>
      <c r="K33" s="12">
        <f t="shared" si="4"/>
        <v>10235519.737345483</v>
      </c>
      <c r="L33" s="12">
        <f t="shared" si="4"/>
        <v>6122026.2963045435</v>
      </c>
      <c r="M33" s="12">
        <f>SUM(M31:M32)</f>
        <v>0</v>
      </c>
      <c r="N33" s="12">
        <f>SUM(N31:N32)</f>
        <v>0</v>
      </c>
      <c r="O33" s="12">
        <f>SUM(O31:O32)</f>
        <v>0</v>
      </c>
      <c r="P33" s="12">
        <f>SUM(P31:P32)</f>
        <v>0</v>
      </c>
      <c r="Q33" s="12">
        <f>SUM(Q31:Q32)</f>
        <v>0</v>
      </c>
    </row>
    <row r="34" spans="1:17" ht="12.75">
      <c r="A34" s="2"/>
      <c r="B34" s="10"/>
      <c r="C34" s="10"/>
      <c r="D34" s="10"/>
      <c r="E34" s="2"/>
      <c r="F34" s="10"/>
      <c r="G34" s="11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2"/>
      <c r="B35" s="10" t="s">
        <v>40</v>
      </c>
      <c r="C35" s="10"/>
      <c r="D35" s="10"/>
      <c r="E35" s="2"/>
      <c r="F35" s="10"/>
      <c r="G35" s="11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2">
        <v>20</v>
      </c>
      <c r="B36" s="10" t="s">
        <v>41</v>
      </c>
      <c r="C36" s="10"/>
      <c r="D36" s="6"/>
      <c r="E36" s="5"/>
      <c r="F36" s="11">
        <f aca="true" t="shared" si="5" ref="F36:F42">SUM(G36:Q36)</f>
        <v>240417000</v>
      </c>
      <c r="G36" s="11">
        <v>106877995.76183587</v>
      </c>
      <c r="H36" s="11">
        <v>18682935.81192141</v>
      </c>
      <c r="I36" s="11">
        <v>69270375.8981546</v>
      </c>
      <c r="J36" s="11">
        <v>38869208.94612296</v>
      </c>
      <c r="K36" s="11">
        <v>5645822.640601527</v>
      </c>
      <c r="L36" s="11">
        <v>1070660.9413636266</v>
      </c>
      <c r="M36" s="11">
        <v>0</v>
      </c>
      <c r="N36" s="11">
        <v>0</v>
      </c>
      <c r="O36" s="11">
        <v>0</v>
      </c>
      <c r="P36" s="11">
        <v>0</v>
      </c>
      <c r="Q36" s="11">
        <v>0</v>
      </c>
    </row>
    <row r="37" spans="1:17" ht="12.75">
      <c r="A37" s="2">
        <v>21</v>
      </c>
      <c r="B37" s="10" t="s">
        <v>42</v>
      </c>
      <c r="C37" s="10"/>
      <c r="D37" s="6"/>
      <c r="E37" s="5"/>
      <c r="F37" s="11">
        <f t="shared" si="5"/>
        <v>18489999.999999996</v>
      </c>
      <c r="G37" s="11">
        <v>8391031.59125278</v>
      </c>
      <c r="H37" s="11">
        <v>1452820.2571377112</v>
      </c>
      <c r="I37" s="11">
        <v>5264961.199697022</v>
      </c>
      <c r="J37" s="11">
        <v>2885104.008982164</v>
      </c>
      <c r="K37" s="11">
        <v>422283.0810563161</v>
      </c>
      <c r="L37" s="11">
        <v>73799.861874008</v>
      </c>
      <c r="M37" s="11">
        <v>0</v>
      </c>
      <c r="N37" s="11">
        <v>0</v>
      </c>
      <c r="O37" s="11">
        <v>0</v>
      </c>
      <c r="P37" s="11">
        <v>0</v>
      </c>
      <c r="Q37" s="11">
        <v>0</v>
      </c>
    </row>
    <row r="38" spans="1:17" ht="12.75">
      <c r="A38" s="2">
        <v>22</v>
      </c>
      <c r="B38" s="10" t="s">
        <v>43</v>
      </c>
      <c r="C38" s="10"/>
      <c r="D38" s="6"/>
      <c r="E38" s="5"/>
      <c r="F38" s="11">
        <f t="shared" si="5"/>
        <v>20922000</v>
      </c>
      <c r="G38" s="11">
        <v>10409835.96454518</v>
      </c>
      <c r="H38" s="11">
        <v>2246881.987592787</v>
      </c>
      <c r="I38" s="11">
        <v>5617375.696743923</v>
      </c>
      <c r="J38" s="11">
        <v>738843.1064038645</v>
      </c>
      <c r="K38" s="11">
        <v>512607.41524028894</v>
      </c>
      <c r="L38" s="11">
        <v>1396455.8294739588</v>
      </c>
      <c r="M38" s="11">
        <v>0</v>
      </c>
      <c r="N38" s="11">
        <v>0</v>
      </c>
      <c r="O38" s="11">
        <v>0</v>
      </c>
      <c r="P38" s="11">
        <v>0</v>
      </c>
      <c r="Q38" s="11">
        <v>0</v>
      </c>
    </row>
    <row r="39" spans="1:17" ht="12.75">
      <c r="A39" s="2">
        <v>23</v>
      </c>
      <c r="B39" s="10" t="s">
        <v>44</v>
      </c>
      <c r="C39" s="10"/>
      <c r="D39" s="6"/>
      <c r="E39" s="5"/>
      <c r="F39" s="11">
        <f t="shared" si="5"/>
        <v>8583999.999999998</v>
      </c>
      <c r="G39" s="11">
        <v>6708890.207113685</v>
      </c>
      <c r="H39" s="11">
        <v>1187732.9731906622</v>
      </c>
      <c r="I39" s="11">
        <v>442862.2137642211</v>
      </c>
      <c r="J39" s="11">
        <v>110395.51221778303</v>
      </c>
      <c r="K39" s="11">
        <v>113649.76438337428</v>
      </c>
      <c r="L39" s="11">
        <v>20469.329330273817</v>
      </c>
      <c r="M39" s="11">
        <v>0</v>
      </c>
      <c r="N39" s="11">
        <v>0</v>
      </c>
      <c r="O39" s="11">
        <v>0</v>
      </c>
      <c r="P39" s="11">
        <v>0</v>
      </c>
      <c r="Q39" s="11">
        <v>0</v>
      </c>
    </row>
    <row r="40" spans="1:17" ht="12.75">
      <c r="A40" s="2">
        <v>24</v>
      </c>
      <c r="B40" s="10" t="s">
        <v>45</v>
      </c>
      <c r="C40" s="10"/>
      <c r="D40" s="6"/>
      <c r="E40" s="5"/>
      <c r="F40" s="11">
        <f t="shared" si="5"/>
        <v>692999.9999999999</v>
      </c>
      <c r="G40" s="11">
        <v>594808.1673452593</v>
      </c>
      <c r="H40" s="11">
        <v>80389.66031658684</v>
      </c>
      <c r="I40" s="11">
        <v>9910.170813528774</v>
      </c>
      <c r="J40" s="11">
        <v>65.9728445109715</v>
      </c>
      <c r="K40" s="11">
        <v>6905.907416896579</v>
      </c>
      <c r="L40" s="11">
        <v>920.1212632174129</v>
      </c>
      <c r="M40" s="11">
        <v>0</v>
      </c>
      <c r="N40" s="11">
        <v>0</v>
      </c>
      <c r="O40" s="11">
        <v>0</v>
      </c>
      <c r="P40" s="11">
        <v>0</v>
      </c>
      <c r="Q40" s="11">
        <v>0</v>
      </c>
    </row>
    <row r="41" spans="1:17" ht="12.75">
      <c r="A41" s="2">
        <v>25</v>
      </c>
      <c r="B41" s="10" t="s">
        <v>46</v>
      </c>
      <c r="C41" s="10"/>
      <c r="D41" s="6"/>
      <c r="E41" s="5"/>
      <c r="F41" s="11">
        <f t="shared" si="5"/>
        <v>683000</v>
      </c>
      <c r="G41" s="11">
        <v>297826.66907860985</v>
      </c>
      <c r="H41" s="11">
        <v>52535.778348937354</v>
      </c>
      <c r="I41" s="11">
        <v>198907.3323154954</v>
      </c>
      <c r="J41" s="11">
        <v>113955.82709107056</v>
      </c>
      <c r="K41" s="11">
        <v>16443.301454109092</v>
      </c>
      <c r="L41" s="11">
        <v>3331.0917117777317</v>
      </c>
      <c r="M41" s="11">
        <v>0</v>
      </c>
      <c r="N41" s="11">
        <v>0</v>
      </c>
      <c r="O41" s="11">
        <v>0</v>
      </c>
      <c r="P41" s="11">
        <v>0</v>
      </c>
      <c r="Q41" s="11">
        <v>0</v>
      </c>
    </row>
    <row r="42" spans="1:17" ht="12.75">
      <c r="A42" s="2">
        <v>26</v>
      </c>
      <c r="B42" s="10" t="s">
        <v>47</v>
      </c>
      <c r="C42" s="10"/>
      <c r="D42" s="6"/>
      <c r="E42" s="5"/>
      <c r="F42" s="11">
        <f t="shared" si="5"/>
        <v>40476000</v>
      </c>
      <c r="G42" s="11">
        <v>20807245.302830122</v>
      </c>
      <c r="H42" s="11">
        <v>3808281.5881331284</v>
      </c>
      <c r="I42" s="11">
        <v>10104126.844162479</v>
      </c>
      <c r="J42" s="11">
        <v>3977914.08137442</v>
      </c>
      <c r="K42" s="11">
        <v>882864.603697782</v>
      </c>
      <c r="L42" s="11">
        <v>895567.5798020667</v>
      </c>
      <c r="M42" s="11">
        <v>0</v>
      </c>
      <c r="N42" s="11">
        <v>0</v>
      </c>
      <c r="O42" s="11">
        <v>0</v>
      </c>
      <c r="P42" s="11">
        <v>0</v>
      </c>
      <c r="Q42" s="11">
        <v>0</v>
      </c>
    </row>
    <row r="43" spans="1:17" ht="12.75">
      <c r="A43" s="2">
        <v>27</v>
      </c>
      <c r="B43" s="10" t="s">
        <v>48</v>
      </c>
      <c r="C43" s="10"/>
      <c r="D43" s="10"/>
      <c r="E43" s="2"/>
      <c r="F43" s="12">
        <f aca="true" t="shared" si="6" ref="F43:L43">SUM(F36:F42)</f>
        <v>330265000</v>
      </c>
      <c r="G43" s="12">
        <f t="shared" si="6"/>
        <v>154087633.6640015</v>
      </c>
      <c r="H43" s="12">
        <f t="shared" si="6"/>
        <v>27511578.05664122</v>
      </c>
      <c r="I43" s="12">
        <f t="shared" si="6"/>
        <v>90908519.35565126</v>
      </c>
      <c r="J43" s="12">
        <f t="shared" si="6"/>
        <v>46695487.455036774</v>
      </c>
      <c r="K43" s="12">
        <f t="shared" si="6"/>
        <v>7600576.713850295</v>
      </c>
      <c r="L43" s="12">
        <f t="shared" si="6"/>
        <v>3461204.754818929</v>
      </c>
      <c r="M43" s="12">
        <f>SUM(M36:M42)</f>
        <v>0</v>
      </c>
      <c r="N43" s="12">
        <f>SUM(N36:N42)</f>
        <v>0</v>
      </c>
      <c r="O43" s="12">
        <f>SUM(O36:O42)</f>
        <v>0</v>
      </c>
      <c r="P43" s="12">
        <f>SUM(P36:P42)</f>
        <v>0</v>
      </c>
      <c r="Q43" s="12">
        <f>SUM(Q36:Q42)</f>
        <v>0</v>
      </c>
    </row>
    <row r="44" spans="1:17" ht="12.75">
      <c r="A44" s="2"/>
      <c r="B44" s="10"/>
      <c r="C44" s="10"/>
      <c r="D44" s="10"/>
      <c r="E44" s="2"/>
      <c r="F44" s="10"/>
      <c r="G44" s="11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2">
        <v>28</v>
      </c>
      <c r="B45" s="10" t="s">
        <v>49</v>
      </c>
      <c r="C45" s="10"/>
      <c r="D45" s="6"/>
      <c r="E45" s="5"/>
      <c r="F45" s="11">
        <f>SUM(G45:Q45)</f>
        <v>30772000</v>
      </c>
      <c r="G45" s="11">
        <v>13993347.110548772</v>
      </c>
      <c r="H45" s="11">
        <v>2931480.01662083</v>
      </c>
      <c r="I45" s="11">
        <v>8963338.590773033</v>
      </c>
      <c r="J45" s="11">
        <v>3729920.034489139</v>
      </c>
      <c r="K45" s="11">
        <v>683446.298240311</v>
      </c>
      <c r="L45" s="11">
        <v>470467.94932791544</v>
      </c>
      <c r="M45" s="11">
        <v>0</v>
      </c>
      <c r="N45" s="11">
        <v>0</v>
      </c>
      <c r="O45" s="11">
        <v>0</v>
      </c>
      <c r="P45" s="11">
        <v>0</v>
      </c>
      <c r="Q45" s="11">
        <v>0</v>
      </c>
    </row>
    <row r="46" spans="1:17" ht="12.75">
      <c r="A46" s="2">
        <v>29</v>
      </c>
      <c r="B46" s="10" t="s">
        <v>50</v>
      </c>
      <c r="C46" s="10"/>
      <c r="D46" s="6"/>
      <c r="E46" s="5"/>
      <c r="F46" s="11">
        <f>SUM(G46:Q46)</f>
        <v>-121999.99999999997</v>
      </c>
      <c r="G46" s="11">
        <v>-64016.210956812196</v>
      </c>
      <c r="H46" s="11">
        <v>-11964.698016768843</v>
      </c>
      <c r="I46" s="11">
        <v>-32964.29627515044</v>
      </c>
      <c r="J46" s="11">
        <v>-4084.95259231859</v>
      </c>
      <c r="K46" s="11">
        <v>-2705.490911899308</v>
      </c>
      <c r="L46" s="11">
        <v>-6264.351247050603</v>
      </c>
      <c r="M46" s="11">
        <v>0</v>
      </c>
      <c r="N46" s="11">
        <v>0</v>
      </c>
      <c r="O46" s="11">
        <v>0</v>
      </c>
      <c r="P46" s="11">
        <v>0</v>
      </c>
      <c r="Q46" s="11">
        <v>0</v>
      </c>
    </row>
    <row r="47" spans="1:17" ht="12.75">
      <c r="A47" s="2"/>
      <c r="B47" s="10" t="s">
        <v>51</v>
      </c>
      <c r="C47" s="10"/>
      <c r="D47" s="10"/>
      <c r="E47" s="2"/>
      <c r="F47" s="10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2">
        <v>30</v>
      </c>
      <c r="B48" s="10" t="s">
        <v>52</v>
      </c>
      <c r="C48" s="10"/>
      <c r="D48" s="6"/>
      <c r="E48" s="5"/>
      <c r="F48" s="11">
        <f>SUM(G48:Q48)</f>
        <v>19350000</v>
      </c>
      <c r="G48" s="11">
        <v>8821389.212305937</v>
      </c>
      <c r="H48" s="11">
        <v>1524126.4590844403</v>
      </c>
      <c r="I48" s="11">
        <v>5495219.74003378</v>
      </c>
      <c r="J48" s="11">
        <v>2994898.102615706</v>
      </c>
      <c r="K48" s="11">
        <v>439133.2097793197</v>
      </c>
      <c r="L48" s="11">
        <v>75233.27618081751</v>
      </c>
      <c r="M48" s="11">
        <v>0</v>
      </c>
      <c r="N48" s="11">
        <v>0</v>
      </c>
      <c r="O48" s="11">
        <v>0</v>
      </c>
      <c r="P48" s="11">
        <v>0</v>
      </c>
      <c r="Q48" s="11">
        <v>0</v>
      </c>
    </row>
    <row r="49" spans="1:17" ht="12.75">
      <c r="A49" s="2">
        <v>31</v>
      </c>
      <c r="B49" s="10" t="s">
        <v>53</v>
      </c>
      <c r="C49" s="10"/>
      <c r="D49" s="6"/>
      <c r="E49" s="5"/>
      <c r="F49" s="11">
        <f>SUM(G49:Q49)</f>
        <v>5968000.000000002</v>
      </c>
      <c r="G49" s="11">
        <v>2708365.41571642</v>
      </c>
      <c r="H49" s="11">
        <v>468925.4350783051</v>
      </c>
      <c r="I49" s="11">
        <v>1699366.6003132414</v>
      </c>
      <c r="J49" s="11">
        <v>931222.3215578989</v>
      </c>
      <c r="K49" s="11">
        <v>136299.9149672306</v>
      </c>
      <c r="L49" s="11">
        <v>23820.31236690534</v>
      </c>
      <c r="M49" s="11">
        <v>0</v>
      </c>
      <c r="N49" s="11">
        <v>0</v>
      </c>
      <c r="O49" s="11">
        <v>0</v>
      </c>
      <c r="P49" s="11">
        <v>0</v>
      </c>
      <c r="Q49" s="11">
        <v>0</v>
      </c>
    </row>
    <row r="50" spans="1:17" ht="12.75">
      <c r="A50" s="2">
        <v>32</v>
      </c>
      <c r="B50" s="10" t="s">
        <v>54</v>
      </c>
      <c r="C50" s="10"/>
      <c r="D50" s="6"/>
      <c r="E50" s="5"/>
      <c r="F50" s="11">
        <f>SUM(G50:Q50)</f>
        <v>16562000</v>
      </c>
      <c r="G50" s="11">
        <v>8464558.48839457</v>
      </c>
      <c r="H50" s="11">
        <v>1610092.245870117</v>
      </c>
      <c r="I50" s="11">
        <v>4753398.054480388</v>
      </c>
      <c r="J50" s="11">
        <v>657795.1339104194</v>
      </c>
      <c r="K50" s="11">
        <v>378106.5833214996</v>
      </c>
      <c r="L50" s="11">
        <v>698049.4940230055</v>
      </c>
      <c r="M50" s="11">
        <v>0</v>
      </c>
      <c r="N50" s="11">
        <v>0</v>
      </c>
      <c r="O50" s="11">
        <v>0</v>
      </c>
      <c r="P50" s="11">
        <v>0</v>
      </c>
      <c r="Q50" s="11">
        <v>0</v>
      </c>
    </row>
    <row r="51" spans="1:17" ht="12.75">
      <c r="A51" s="2">
        <v>33</v>
      </c>
      <c r="B51" s="10" t="s">
        <v>55</v>
      </c>
      <c r="C51" s="10"/>
      <c r="D51" s="6"/>
      <c r="E51" s="5"/>
      <c r="F51" s="11">
        <f>SUM(G51:Q51)</f>
        <v>9083000.000000002</v>
      </c>
      <c r="G51" s="11">
        <v>4675570.227867142</v>
      </c>
      <c r="H51" s="11">
        <v>831743.5326799032</v>
      </c>
      <c r="I51" s="11">
        <v>2314313.3327474636</v>
      </c>
      <c r="J51" s="11">
        <v>872932.9097697467</v>
      </c>
      <c r="K51" s="11">
        <v>195963.54856820568</v>
      </c>
      <c r="L51" s="11">
        <v>192476.44836753982</v>
      </c>
      <c r="M51" s="11">
        <v>0</v>
      </c>
      <c r="N51" s="11">
        <v>0</v>
      </c>
      <c r="O51" s="11">
        <v>0</v>
      </c>
      <c r="P51" s="11">
        <v>0</v>
      </c>
      <c r="Q51" s="11">
        <v>0</v>
      </c>
    </row>
    <row r="52" spans="1:17" ht="12.75">
      <c r="A52" s="2">
        <v>34</v>
      </c>
      <c r="B52" s="10" t="s">
        <v>56</v>
      </c>
      <c r="C52" s="10"/>
      <c r="D52" s="6"/>
      <c r="E52" s="5"/>
      <c r="F52" s="11">
        <f>SUM(G52:Q52)</f>
        <v>2982000.0000000005</v>
      </c>
      <c r="G52" s="11">
        <v>1356923.8217542411</v>
      </c>
      <c r="H52" s="11">
        <v>234645.4501368103</v>
      </c>
      <c r="I52" s="11">
        <v>847782.4493843061</v>
      </c>
      <c r="J52" s="11">
        <v>463077.9287389138</v>
      </c>
      <c r="K52" s="11">
        <v>67850.18421147575</v>
      </c>
      <c r="L52" s="11">
        <v>11720.165774253208</v>
      </c>
      <c r="M52" s="11">
        <v>0</v>
      </c>
      <c r="N52" s="11">
        <v>0</v>
      </c>
      <c r="O52" s="11">
        <v>0</v>
      </c>
      <c r="P52" s="11">
        <v>0</v>
      </c>
      <c r="Q52" s="11">
        <v>0</v>
      </c>
    </row>
    <row r="53" spans="1:17" ht="12.75">
      <c r="A53" s="2">
        <v>35</v>
      </c>
      <c r="B53" s="10" t="s">
        <v>57</v>
      </c>
      <c r="C53" s="10"/>
      <c r="D53" s="10"/>
      <c r="E53" s="2"/>
      <c r="F53" s="12">
        <f aca="true" t="shared" si="7" ref="F53:L53">SUM(F48:F52)</f>
        <v>53945000</v>
      </c>
      <c r="G53" s="12">
        <f t="shared" si="7"/>
        <v>26026807.16603831</v>
      </c>
      <c r="H53" s="12">
        <f t="shared" si="7"/>
        <v>4669533.122849576</v>
      </c>
      <c r="I53" s="12">
        <f t="shared" si="7"/>
        <v>15110080.17695918</v>
      </c>
      <c r="J53" s="12">
        <f t="shared" si="7"/>
        <v>5919926.396592684</v>
      </c>
      <c r="K53" s="12">
        <f t="shared" si="7"/>
        <v>1217353.4408477314</v>
      </c>
      <c r="L53" s="12">
        <f t="shared" si="7"/>
        <v>1001299.6967125214</v>
      </c>
      <c r="M53" s="12">
        <f>SUM(M48:M52)</f>
        <v>0</v>
      </c>
      <c r="N53" s="12">
        <f>SUM(N48:N52)</f>
        <v>0</v>
      </c>
      <c r="O53" s="12">
        <f>SUM(O48:O52)</f>
        <v>0</v>
      </c>
      <c r="P53" s="12">
        <f>SUM(P48:P52)</f>
        <v>0</v>
      </c>
      <c r="Q53" s="12">
        <f>SUM(Q48:Q52)</f>
        <v>0</v>
      </c>
    </row>
    <row r="54" spans="1:17" ht="12.75">
      <c r="A54" s="2">
        <v>36</v>
      </c>
      <c r="B54" s="10" t="s">
        <v>58</v>
      </c>
      <c r="C54" s="10"/>
      <c r="D54" s="6"/>
      <c r="E54" s="5"/>
      <c r="F54" s="11">
        <f>SUM(G54:Q54)</f>
        <v>8249999.999999998</v>
      </c>
      <c r="G54" s="11">
        <v>-2468955.497567549</v>
      </c>
      <c r="H54" s="11">
        <v>4594736.214719594</v>
      </c>
      <c r="I54" s="11">
        <v>7095158.908217055</v>
      </c>
      <c r="J54" s="11">
        <v>-1240065.9817242334</v>
      </c>
      <c r="K54" s="11">
        <v>-23169.47734842757</v>
      </c>
      <c r="L54" s="11">
        <v>292295.83370355936</v>
      </c>
      <c r="M54" s="11">
        <v>0</v>
      </c>
      <c r="N54" s="11">
        <v>0</v>
      </c>
      <c r="O54" s="11">
        <v>0</v>
      </c>
      <c r="P54" s="11">
        <v>0</v>
      </c>
      <c r="Q54" s="11">
        <v>0</v>
      </c>
    </row>
    <row r="55" spans="1:17" ht="12.75">
      <c r="A55" s="2">
        <v>37</v>
      </c>
      <c r="B55" s="10" t="s">
        <v>59</v>
      </c>
      <c r="C55" s="10"/>
      <c r="D55" s="10"/>
      <c r="E55" s="2"/>
      <c r="F55" s="11">
        <f aca="true" t="shared" si="8" ref="F55:L55">F43+F45+F46+F53+F54</f>
        <v>423110000</v>
      </c>
      <c r="G55" s="11">
        <f t="shared" si="8"/>
        <v>191574816.23206422</v>
      </c>
      <c r="H55" s="11">
        <f t="shared" si="8"/>
        <v>39695362.71281445</v>
      </c>
      <c r="I55" s="11">
        <f t="shared" si="8"/>
        <v>122044132.73532538</v>
      </c>
      <c r="J55" s="11">
        <f t="shared" si="8"/>
        <v>55101182.951802045</v>
      </c>
      <c r="K55" s="11">
        <f t="shared" si="8"/>
        <v>9475501.484678011</v>
      </c>
      <c r="L55" s="11">
        <f t="shared" si="8"/>
        <v>5219003.883315874</v>
      </c>
      <c r="M55" s="11">
        <f>M43+M45+M46+M53+M54</f>
        <v>0</v>
      </c>
      <c r="N55" s="11">
        <f>N43+N45+N46+N53+N54</f>
        <v>0</v>
      </c>
      <c r="O55" s="11">
        <f>O43+O45+O46+O53+O54</f>
        <v>0</v>
      </c>
      <c r="P55" s="11">
        <f>P43+P45+P46+P53+P54</f>
        <v>0</v>
      </c>
      <c r="Q55" s="11">
        <f>Q43+Q45+Q46+Q53+Q54</f>
        <v>0</v>
      </c>
    </row>
    <row r="56" spans="1:17" ht="12.75">
      <c r="A56" s="2"/>
      <c r="B56" s="10"/>
      <c r="C56" s="10"/>
      <c r="D56" s="10"/>
      <c r="E56" s="2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</row>
    <row r="57" spans="1:17" ht="12.75">
      <c r="A57" s="2">
        <v>38</v>
      </c>
      <c r="B57" s="10" t="s">
        <v>60</v>
      </c>
      <c r="C57" s="10"/>
      <c r="D57" s="10"/>
      <c r="E57" s="2"/>
      <c r="F57" s="11">
        <f aca="true" t="shared" si="9" ref="F57:L57">F33-F55</f>
        <v>44029000</v>
      </c>
      <c r="G57" s="11">
        <f t="shared" si="9"/>
        <v>14096399.118445784</v>
      </c>
      <c r="H57" s="11">
        <f t="shared" si="9"/>
        <v>8197494.074327864</v>
      </c>
      <c r="I57" s="11">
        <f t="shared" si="9"/>
        <v>17690540.217527285</v>
      </c>
      <c r="J57" s="11">
        <f t="shared" si="9"/>
        <v>2381525.924042918</v>
      </c>
      <c r="K57" s="11">
        <f t="shared" si="9"/>
        <v>760018.2526674718</v>
      </c>
      <c r="L57" s="11">
        <f t="shared" si="9"/>
        <v>903022.4129886692</v>
      </c>
      <c r="M57" s="11">
        <f>M33-M55</f>
        <v>0</v>
      </c>
      <c r="N57" s="11">
        <f>N33-N55</f>
        <v>0</v>
      </c>
      <c r="O57" s="11">
        <f>O33-O55</f>
        <v>0</v>
      </c>
      <c r="P57" s="11">
        <f>P33-P55</f>
        <v>0</v>
      </c>
      <c r="Q57" s="11">
        <f>Q33-Q55</f>
        <v>0</v>
      </c>
    </row>
    <row r="58" spans="1:17" ht="12.75">
      <c r="A58" s="2"/>
      <c r="B58" s="10"/>
      <c r="C58" s="10"/>
      <c r="D58" s="10"/>
      <c r="E58" s="2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</row>
    <row r="59" spans="1:17" ht="12.75">
      <c r="A59" s="2">
        <v>39</v>
      </c>
      <c r="B59" s="10" t="s">
        <v>61</v>
      </c>
      <c r="C59" s="10"/>
      <c r="D59" s="10"/>
      <c r="E59" s="2"/>
      <c r="F59" s="13">
        <f aca="true" t="shared" si="10" ref="F59:L59">F57/F29</f>
        <v>0.04371963982857302</v>
      </c>
      <c r="G59" s="13">
        <f t="shared" si="10"/>
        <v>0.0288190391982952</v>
      </c>
      <c r="H59" s="13">
        <f t="shared" si="10"/>
        <v>0.09345074836190737</v>
      </c>
      <c r="I59" s="13">
        <f t="shared" si="10"/>
        <v>0.06288563191985981</v>
      </c>
      <c r="J59" s="13">
        <f t="shared" si="10"/>
        <v>0.0217523940696596</v>
      </c>
      <c r="K59" s="13">
        <f t="shared" si="10"/>
        <v>0.03335545464145424</v>
      </c>
      <c r="L59" s="13">
        <f t="shared" si="10"/>
        <v>0.05427018232397331</v>
      </c>
      <c r="M59" s="13">
        <f>M57/(M29+0.0000001)</f>
        <v>0</v>
      </c>
      <c r="N59" s="13">
        <f>N57/(N29+0.0000001)</f>
        <v>0</v>
      </c>
      <c r="O59" s="13">
        <f>O57/(O29+0.0000001)</f>
        <v>0</v>
      </c>
      <c r="P59" s="13">
        <f>P57/(P29+0.0000001)</f>
        <v>0</v>
      </c>
      <c r="Q59" s="13">
        <f>Q57/(Q29+0.0000001)</f>
        <v>0</v>
      </c>
    </row>
    <row r="60" spans="1:17" ht="12.75">
      <c r="A60" s="2">
        <v>40</v>
      </c>
      <c r="B60" s="10" t="s">
        <v>62</v>
      </c>
      <c r="C60" s="10"/>
      <c r="D60" s="10"/>
      <c r="E60" s="2"/>
      <c r="F60" s="14">
        <f aca="true" t="shared" si="11" ref="F60:L60">F59/$F59</f>
        <v>1</v>
      </c>
      <c r="G60" s="14">
        <f t="shared" si="11"/>
        <v>0.6591783306380417</v>
      </c>
      <c r="H60" s="14">
        <f t="shared" si="11"/>
        <v>2.1375004169369327</v>
      </c>
      <c r="I60" s="14">
        <f t="shared" si="11"/>
        <v>1.4383840344165149</v>
      </c>
      <c r="J60" s="14">
        <f t="shared" si="11"/>
        <v>0.49754284698940493</v>
      </c>
      <c r="K60" s="14">
        <f t="shared" si="11"/>
        <v>0.762939831440577</v>
      </c>
      <c r="L60" s="14">
        <f t="shared" si="11"/>
        <v>1.2413227221626142</v>
      </c>
      <c r="M60" s="14">
        <f>M59/$F59</f>
        <v>0</v>
      </c>
      <c r="N60" s="14">
        <f>N59/$F59</f>
        <v>0</v>
      </c>
      <c r="O60" s="14">
        <f>O59/$F59</f>
        <v>0</v>
      </c>
      <c r="P60" s="14">
        <f>P59/$F59</f>
        <v>0</v>
      </c>
      <c r="Q60" s="14">
        <f>Q59/$F59</f>
        <v>0</v>
      </c>
    </row>
    <row r="61" spans="1:17" ht="12.75">
      <c r="A61" s="2">
        <v>41</v>
      </c>
      <c r="B61" s="10" t="s">
        <v>63</v>
      </c>
      <c r="C61" s="10"/>
      <c r="D61" s="6"/>
      <c r="E61" s="5"/>
      <c r="F61" s="11">
        <f>SUM(G61:Q61)</f>
        <v>34744000.00000001</v>
      </c>
      <c r="G61" s="11">
        <v>16875096.305708192</v>
      </c>
      <c r="H61" s="11">
        <v>3026327.3163070725</v>
      </c>
      <c r="I61" s="11">
        <v>9705261.373552088</v>
      </c>
      <c r="J61" s="11">
        <v>3777163.819838014</v>
      </c>
      <c r="K61" s="11">
        <v>786094.4462650651</v>
      </c>
      <c r="L61" s="11">
        <v>574056.738329572</v>
      </c>
      <c r="M61" s="11">
        <v>0</v>
      </c>
      <c r="N61" s="11">
        <v>0</v>
      </c>
      <c r="O61" s="11">
        <v>0</v>
      </c>
      <c r="P61" s="11">
        <v>0</v>
      </c>
      <c r="Q61" s="11">
        <v>0</v>
      </c>
    </row>
    <row r="62" spans="1:17" ht="38.25" customHeight="1">
      <c r="A62" s="2"/>
      <c r="B62" s="10"/>
      <c r="C62" s="10"/>
      <c r="D62" s="6"/>
      <c r="E62" s="5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</row>
    <row r="63" spans="1:17" ht="12.75">
      <c r="A63" s="7"/>
      <c r="B63" s="10"/>
      <c r="C63" s="10"/>
      <c r="D63" s="6"/>
      <c r="E63" s="5"/>
      <c r="F63" s="11"/>
      <c r="G63" s="11"/>
      <c r="H63" s="11"/>
      <c r="L63" s="15"/>
      <c r="N63" s="11"/>
      <c r="O63" s="11"/>
      <c r="P63" s="11"/>
      <c r="Q63" s="11"/>
    </row>
    <row r="64" spans="1:17" ht="12.75">
      <c r="A64" s="7" t="s">
        <v>122</v>
      </c>
      <c r="B64" s="10"/>
      <c r="C64" s="10"/>
      <c r="D64" s="6"/>
      <c r="E64" s="5"/>
      <c r="F64" s="11"/>
      <c r="G64" s="11"/>
      <c r="H64" s="11"/>
      <c r="L64" s="15" t="s">
        <v>64</v>
      </c>
      <c r="N64" s="11"/>
      <c r="O64" s="11"/>
      <c r="P64" s="11"/>
      <c r="Q64" s="11"/>
    </row>
    <row r="65" spans="1:17" ht="12.75">
      <c r="A65" s="2"/>
      <c r="B65" s="10"/>
      <c r="C65" s="10"/>
      <c r="D65" s="6"/>
      <c r="E65" s="5"/>
      <c r="F65" s="11"/>
      <c r="G65" s="11"/>
      <c r="H65" s="11"/>
      <c r="I65" s="11"/>
      <c r="N65" s="11"/>
      <c r="O65" s="11"/>
      <c r="P65" s="11"/>
      <c r="Q65" s="11"/>
    </row>
    <row r="66" spans="1:16" ht="12.75">
      <c r="A66" s="2"/>
      <c r="B66" s="10" t="str">
        <f>$B$2</f>
        <v>Sumcost</v>
      </c>
      <c r="C66" s="10"/>
      <c r="D66" s="10"/>
      <c r="F66" s="10" t="str">
        <f>$F$2</f>
        <v>AVISTA UTILITIES</v>
      </c>
      <c r="G66" s="10"/>
      <c r="H66" s="10"/>
      <c r="J66" s="2" t="str">
        <f>$J$2</f>
        <v>Washington Jurisdiction</v>
      </c>
      <c r="K66" s="10"/>
      <c r="L66" s="6"/>
      <c r="N66" s="10"/>
      <c r="O66" s="10"/>
      <c r="P66" s="6"/>
    </row>
    <row r="67" spans="1:16" ht="12.75">
      <c r="A67" s="2"/>
      <c r="B67" s="10" t="str">
        <f>$B$3</f>
        <v>Scenario: Company Base Case</v>
      </c>
      <c r="C67" s="10"/>
      <c r="D67" s="10"/>
      <c r="F67" s="4" t="s">
        <v>65</v>
      </c>
      <c r="G67" s="10"/>
      <c r="H67" s="10"/>
      <c r="J67" s="2" t="str">
        <f>$J$3</f>
        <v>Electric Utility</v>
      </c>
      <c r="K67" s="10"/>
      <c r="L67" s="8">
        <f>$L$3</f>
        <v>39832</v>
      </c>
      <c r="N67" s="10"/>
      <c r="O67" s="10"/>
      <c r="P67" s="16"/>
    </row>
    <row r="68" spans="1:16" ht="12.75">
      <c r="A68" s="2"/>
      <c r="B68" s="10" t="str">
        <f>$B$4</f>
        <v>UE-011595 Method w/DA Poles &amp; Wires</v>
      </c>
      <c r="C68" s="10"/>
      <c r="D68" s="10"/>
      <c r="F68" s="10" t="str">
        <f>$F$4</f>
        <v>For the Twelve Months Ended September 30, 2008</v>
      </c>
      <c r="G68" s="10"/>
      <c r="H68" s="10"/>
      <c r="I68" s="10"/>
      <c r="J68" s="10"/>
      <c r="K68" s="10"/>
      <c r="L68" s="9"/>
      <c r="N68" s="10"/>
      <c r="O68" s="10"/>
      <c r="P68" s="9"/>
    </row>
    <row r="69" spans="1:17" ht="12.75">
      <c r="A69" s="2"/>
      <c r="B69" s="10" t="str">
        <f>$B$5</f>
        <v> </v>
      </c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</row>
    <row r="70" spans="1:17" ht="11.25" customHeight="1">
      <c r="A70" s="2"/>
      <c r="B70" s="2" t="str">
        <f>$B$6</f>
        <v>(b)</v>
      </c>
      <c r="C70" s="2" t="str">
        <f>$C$6</f>
        <v>(c)</v>
      </c>
      <c r="D70" s="2" t="str">
        <f>$D$6</f>
        <v>(d)</v>
      </c>
      <c r="E70" s="2" t="str">
        <f>$E$6</f>
        <v>(e)</v>
      </c>
      <c r="F70" s="2" t="str">
        <f>$F$6</f>
        <v>(f)</v>
      </c>
      <c r="G70" s="2" t="str">
        <f>$G$6</f>
        <v>(g)</v>
      </c>
      <c r="H70" s="2" t="str">
        <f>$H$6</f>
        <v>(h)</v>
      </c>
      <c r="I70" s="2" t="str">
        <f>$I$6</f>
        <v>(i)</v>
      </c>
      <c r="J70" s="2" t="str">
        <f>$J$6</f>
        <v>(j)</v>
      </c>
      <c r="K70" s="2" t="str">
        <f>$K$6</f>
        <v>(k)</v>
      </c>
      <c r="L70" s="2" t="str">
        <f>$L$6</f>
        <v>(l)</v>
      </c>
      <c r="M70" s="2" t="str">
        <f>$M$6</f>
        <v>(m)</v>
      </c>
      <c r="N70" s="2" t="str">
        <f>$N$6</f>
        <v>(n)</v>
      </c>
      <c r="O70" s="2" t="str">
        <f>$O$6</f>
        <v>(o)</v>
      </c>
      <c r="P70" s="2" t="str">
        <f>$P$6</f>
        <v>(p)</v>
      </c>
      <c r="Q70" s="2" t="str">
        <f>$Q$6</f>
        <v>(q)</v>
      </c>
    </row>
    <row r="71" spans="1:17" ht="12.75">
      <c r="A71" s="2"/>
      <c r="B71" s="2" t="str">
        <f>$B$7</f>
        <v> </v>
      </c>
      <c r="C71" s="2" t="str">
        <f>$C$7</f>
        <v> </v>
      </c>
      <c r="D71" s="2" t="str">
        <f>$D$7</f>
        <v> </v>
      </c>
      <c r="E71" s="2" t="str">
        <f>$E$7</f>
        <v> </v>
      </c>
      <c r="F71" s="2" t="str">
        <f>$F$7</f>
        <v> </v>
      </c>
      <c r="G71" s="2" t="str">
        <f>$G$7</f>
        <v>Residential</v>
      </c>
      <c r="H71" s="2" t="str">
        <f>$H$7</f>
        <v>General</v>
      </c>
      <c r="I71" s="2" t="str">
        <f>$I$7</f>
        <v>Large Gen</v>
      </c>
      <c r="J71" s="2" t="str">
        <f>$J$7</f>
        <v>Extra Large</v>
      </c>
      <c r="K71" s="2" t="str">
        <f>$K$7</f>
        <v>Pumping</v>
      </c>
      <c r="L71" s="2" t="str">
        <f>$L$7</f>
        <v>Street &amp;</v>
      </c>
      <c r="M71" s="2" t="str">
        <f>$M$7</f>
        <v> </v>
      </c>
      <c r="N71" s="2" t="str">
        <f>$N$7</f>
        <v> </v>
      </c>
      <c r="O71" s="2" t="str">
        <f>$O$7</f>
        <v> </v>
      </c>
      <c r="P71" s="2" t="str">
        <f>$P$7</f>
        <v> </v>
      </c>
      <c r="Q71" s="2" t="str">
        <f>$Q$7</f>
        <v> </v>
      </c>
    </row>
    <row r="72" spans="1:17" ht="12.75">
      <c r="A72" s="2"/>
      <c r="B72" s="2" t="str">
        <f>$B$8</f>
        <v> </v>
      </c>
      <c r="C72" s="2" t="str">
        <f>$C$8</f>
        <v> </v>
      </c>
      <c r="D72" s="2" t="str">
        <f>$D$8</f>
        <v> </v>
      </c>
      <c r="E72" s="2" t="str">
        <f>$E$8</f>
        <v> </v>
      </c>
      <c r="F72" s="2" t="str">
        <f>$F$8</f>
        <v>System</v>
      </c>
      <c r="G72" s="2" t="str">
        <f>$G$8</f>
        <v>Service</v>
      </c>
      <c r="H72" s="2" t="str">
        <f>$H$8</f>
        <v>Service</v>
      </c>
      <c r="I72" s="2" t="str">
        <f>$I$8</f>
        <v>Service</v>
      </c>
      <c r="J72" s="2" t="str">
        <f>$J$8</f>
        <v>Gen Service</v>
      </c>
      <c r="K72" s="2" t="str">
        <f>$K$8</f>
        <v>Service</v>
      </c>
      <c r="L72" s="2" t="str">
        <f>$L$8</f>
        <v>Area Lights</v>
      </c>
      <c r="M72" s="2" t="str">
        <f>$M$8</f>
        <v> </v>
      </c>
      <c r="N72" s="2" t="str">
        <f>$N$8</f>
        <v> </v>
      </c>
      <c r="O72" s="2" t="str">
        <f>$O$8</f>
        <v> </v>
      </c>
      <c r="P72" s="2" t="str">
        <f>$P$8</f>
        <v> </v>
      </c>
      <c r="Q72" s="2" t="str">
        <f>$Q$8</f>
        <v> </v>
      </c>
    </row>
    <row r="73" spans="1:17" ht="12.75">
      <c r="A73" s="2"/>
      <c r="B73" s="7" t="str">
        <f>$B$9</f>
        <v>Description</v>
      </c>
      <c r="C73" s="2" t="str">
        <f>$C$9</f>
        <v> </v>
      </c>
      <c r="D73" s="2" t="str">
        <f>$D$9</f>
        <v> </v>
      </c>
      <c r="E73" s="2" t="str">
        <f>$E$9</f>
        <v> </v>
      </c>
      <c r="F73" s="2" t="str">
        <f>$F$9</f>
        <v>Total</v>
      </c>
      <c r="G73" s="2" t="str">
        <f>$G$9</f>
        <v>Sch 1</v>
      </c>
      <c r="H73" s="2" t="str">
        <f>$H$9</f>
        <v>Sch 11-12</v>
      </c>
      <c r="I73" s="2" t="str">
        <f>$I$9</f>
        <v>Sch 21-22</v>
      </c>
      <c r="J73" s="2" t="str">
        <f>$J$9</f>
        <v>Sch 25</v>
      </c>
      <c r="K73" s="2" t="str">
        <f>$K$9</f>
        <v>Sch 31-32</v>
      </c>
      <c r="L73" s="2" t="str">
        <f>$L$9</f>
        <v>Sch 41-49</v>
      </c>
      <c r="M73" s="2" t="str">
        <f>$M$9</f>
        <v>Open 1</v>
      </c>
      <c r="N73" s="2" t="str">
        <f>$N$9</f>
        <v>Open 2</v>
      </c>
      <c r="O73" s="2" t="str">
        <f>$O$9</f>
        <v>Open 3</v>
      </c>
      <c r="P73" s="2" t="str">
        <f>$P$9</f>
        <v>Open 4</v>
      </c>
      <c r="Q73" s="2" t="str">
        <f>$Q$9</f>
        <v>Open 5</v>
      </c>
    </row>
    <row r="74" spans="1:17" ht="12.75">
      <c r="A74" s="2"/>
      <c r="B74" s="17" t="s">
        <v>66</v>
      </c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</row>
    <row r="75" spans="1:17" ht="12.75">
      <c r="A75" s="2">
        <v>1</v>
      </c>
      <c r="B75" s="10" t="s">
        <v>67</v>
      </c>
      <c r="C75" s="10"/>
      <c r="D75" s="6"/>
      <c r="E75" s="2"/>
      <c r="F75" s="11">
        <f>SUM(G75:Q75)</f>
        <v>237315000.23613954</v>
      </c>
      <c r="G75" s="11">
        <v>100032406.78634149</v>
      </c>
      <c r="H75" s="11">
        <v>21790484.030204248</v>
      </c>
      <c r="I75" s="11">
        <v>73243037.73443174</v>
      </c>
      <c r="J75" s="11">
        <v>35742005.0316678</v>
      </c>
      <c r="K75" s="11">
        <v>5405544.365665571</v>
      </c>
      <c r="L75" s="11">
        <v>1101522.287828696</v>
      </c>
      <c r="M75" s="11">
        <v>0</v>
      </c>
      <c r="N75" s="11">
        <v>0</v>
      </c>
      <c r="O75" s="11">
        <v>0</v>
      </c>
      <c r="P75" s="11">
        <v>0</v>
      </c>
      <c r="Q75" s="11">
        <v>0</v>
      </c>
    </row>
    <row r="76" spans="1:17" ht="12.75">
      <c r="A76" s="2">
        <v>2</v>
      </c>
      <c r="B76" s="10" t="s">
        <v>68</v>
      </c>
      <c r="C76" s="10"/>
      <c r="D76" s="6"/>
      <c r="E76" s="2"/>
      <c r="F76" s="11">
        <f>SUM(G76:Q76)</f>
        <v>32265259.91866422</v>
      </c>
      <c r="G76" s="11">
        <v>12560104.21325926</v>
      </c>
      <c r="H76" s="11">
        <v>3853328.0538404593</v>
      </c>
      <c r="I76" s="11">
        <v>11087364.701334981</v>
      </c>
      <c r="J76" s="11">
        <v>3954075.2662394755</v>
      </c>
      <c r="K76" s="11">
        <v>666341.1175157209</v>
      </c>
      <c r="L76" s="11">
        <v>144046.56647432747</v>
      </c>
      <c r="M76" s="11">
        <v>0</v>
      </c>
      <c r="N76" s="11">
        <v>0</v>
      </c>
      <c r="O76" s="11">
        <v>0</v>
      </c>
      <c r="P76" s="11">
        <v>0</v>
      </c>
      <c r="Q76" s="11">
        <v>0</v>
      </c>
    </row>
    <row r="77" spans="1:17" ht="12.75">
      <c r="A77" s="2">
        <v>3</v>
      </c>
      <c r="B77" s="10" t="s">
        <v>69</v>
      </c>
      <c r="C77" s="10"/>
      <c r="D77" s="6"/>
      <c r="E77" s="2"/>
      <c r="F77" s="11">
        <f>SUM(G77:Q77)</f>
        <v>72782322.53754468</v>
      </c>
      <c r="G77" s="11">
        <v>33859259.34048232</v>
      </c>
      <c r="H77" s="11">
        <v>11148581.80247442</v>
      </c>
      <c r="I77" s="11">
        <v>21217837.877011765</v>
      </c>
      <c r="J77" s="11">
        <v>1817408.3228678058</v>
      </c>
      <c r="K77" s="11">
        <v>1398463.4061828428</v>
      </c>
      <c r="L77" s="11">
        <v>3340771.7885255297</v>
      </c>
      <c r="M77" s="11">
        <v>0</v>
      </c>
      <c r="N77" s="11">
        <v>0</v>
      </c>
      <c r="O77" s="11">
        <v>0</v>
      </c>
      <c r="P77" s="11">
        <v>0</v>
      </c>
      <c r="Q77" s="11">
        <v>0</v>
      </c>
    </row>
    <row r="78" spans="1:17" ht="12.75">
      <c r="A78" s="2">
        <v>4</v>
      </c>
      <c r="B78" s="10" t="s">
        <v>70</v>
      </c>
      <c r="C78" s="10"/>
      <c r="D78" s="6"/>
      <c r="E78" s="2"/>
      <c r="F78" s="11">
        <f>SUM(G78:Q78)</f>
        <v>48590417.30765157</v>
      </c>
      <c r="G78" s="11">
        <v>24331229.659916956</v>
      </c>
      <c r="H78" s="11">
        <v>5044606.113480866</v>
      </c>
      <c r="I78" s="11">
        <v>12571759.687221533</v>
      </c>
      <c r="J78" s="11">
        <v>4521511.379224912</v>
      </c>
      <c r="K78" s="11">
        <v>1033651.110635861</v>
      </c>
      <c r="L78" s="11">
        <v>1087659.3571714454</v>
      </c>
      <c r="M78" s="11">
        <v>0</v>
      </c>
      <c r="N78" s="11">
        <v>0</v>
      </c>
      <c r="O78" s="11">
        <v>0</v>
      </c>
      <c r="P78" s="11">
        <v>0</v>
      </c>
      <c r="Q78" s="11">
        <v>0</v>
      </c>
    </row>
    <row r="79" spans="1:17" ht="12.75">
      <c r="A79" s="2">
        <v>5</v>
      </c>
      <c r="B79" s="10" t="s">
        <v>71</v>
      </c>
      <c r="C79" s="10"/>
      <c r="D79" s="6"/>
      <c r="E79" s="2"/>
      <c r="F79" s="12">
        <f>SUM(F75:F78)</f>
        <v>390953000</v>
      </c>
      <c r="G79" s="12">
        <f aca="true" t="shared" si="12" ref="G79:L79">SUM(G75:G78)</f>
        <v>170783000.00000003</v>
      </c>
      <c r="H79" s="12">
        <f t="shared" si="12"/>
        <v>41836999.99999999</v>
      </c>
      <c r="I79" s="12">
        <f t="shared" si="12"/>
        <v>118120000.00000001</v>
      </c>
      <c r="J79" s="12">
        <f t="shared" si="12"/>
        <v>46034999.99999999</v>
      </c>
      <c r="K79" s="12">
        <f t="shared" si="12"/>
        <v>8503999.999999996</v>
      </c>
      <c r="L79" s="12">
        <f t="shared" si="12"/>
        <v>5673999.999999998</v>
      </c>
      <c r="M79" s="12">
        <f>SUM(M75:M78)</f>
        <v>0</v>
      </c>
      <c r="N79" s="12">
        <f>SUM(N75:N78)</f>
        <v>0</v>
      </c>
      <c r="O79" s="12">
        <f>SUM(O75:O78)</f>
        <v>0</v>
      </c>
      <c r="P79" s="12">
        <f>SUM(P75:P78)</f>
        <v>0</v>
      </c>
      <c r="Q79" s="12">
        <f>SUM(Q75:Q78)</f>
        <v>0</v>
      </c>
    </row>
    <row r="80" spans="1:17" ht="9" customHeight="1">
      <c r="A80" s="2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</row>
    <row r="81" spans="1:17" ht="12.75">
      <c r="A81" s="2"/>
      <c r="B81" s="10" t="s">
        <v>72</v>
      </c>
      <c r="C81" s="10"/>
      <c r="D81" s="6"/>
      <c r="E81" s="2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</row>
    <row r="82" spans="1:17" ht="12.75">
      <c r="A82" s="2">
        <v>6</v>
      </c>
      <c r="B82" s="10" t="s">
        <v>67</v>
      </c>
      <c r="C82" s="10"/>
      <c r="D82" s="6"/>
      <c r="E82" s="2"/>
      <c r="F82" s="18">
        <v>0.043250213045524295</v>
      </c>
      <c r="G82" s="18">
        <v>0.042015435160458095</v>
      </c>
      <c r="H82" s="18">
        <v>0.051885193238179056</v>
      </c>
      <c r="I82" s="18">
        <v>0.04596962624203959</v>
      </c>
      <c r="J82" s="18">
        <v>0.038233654031228956</v>
      </c>
      <c r="K82" s="18">
        <v>0.04112275000696522</v>
      </c>
      <c r="L82" s="18">
        <v>0.04136551458292448</v>
      </c>
      <c r="M82" s="18">
        <v>0</v>
      </c>
      <c r="N82" s="18"/>
      <c r="O82" s="18"/>
      <c r="P82" s="18"/>
      <c r="Q82" s="18"/>
    </row>
    <row r="83" spans="1:17" ht="12.75">
      <c r="A83" s="2">
        <v>7</v>
      </c>
      <c r="B83" s="10" t="s">
        <v>68</v>
      </c>
      <c r="C83" s="10"/>
      <c r="D83" s="10"/>
      <c r="E83" s="2"/>
      <c r="F83" s="18">
        <v>0.005880283016509181</v>
      </c>
      <c r="G83" s="18">
        <v>0.005275472830599193</v>
      </c>
      <c r="H83" s="18">
        <v>0.00917513674347392</v>
      </c>
      <c r="I83" s="18">
        <v>0.006958777613478874</v>
      </c>
      <c r="J83" s="18">
        <v>0.004229722020599954</v>
      </c>
      <c r="K83" s="18">
        <v>0.005069198833887826</v>
      </c>
      <c r="L83" s="18">
        <v>0.005409387001927502</v>
      </c>
      <c r="M83" s="18">
        <v>0</v>
      </c>
      <c r="N83" s="18"/>
      <c r="O83" s="18"/>
      <c r="P83" s="18"/>
      <c r="Q83" s="18"/>
    </row>
    <row r="84" spans="1:17" ht="12.75">
      <c r="A84" s="2">
        <v>8</v>
      </c>
      <c r="B84" s="10" t="s">
        <v>69</v>
      </c>
      <c r="C84" s="10"/>
      <c r="D84" s="10"/>
      <c r="E84" s="2"/>
      <c r="F84" s="18">
        <v>0.01326444157581532</v>
      </c>
      <c r="G84" s="18">
        <v>0.014221506420811365</v>
      </c>
      <c r="H84" s="18">
        <v>0.02654582249532572</v>
      </c>
      <c r="I84" s="18">
        <v>0.013316980112252973</v>
      </c>
      <c r="J84" s="18">
        <v>0.0019441036110995527</v>
      </c>
      <c r="K84" s="18">
        <v>0.010638828794306863</v>
      </c>
      <c r="L84" s="18">
        <v>0.12545614888000037</v>
      </c>
      <c r="M84" s="18">
        <v>0</v>
      </c>
      <c r="N84" s="18"/>
      <c r="O84" s="18"/>
      <c r="P84" s="18"/>
      <c r="Q84" s="18"/>
    </row>
    <row r="85" spans="1:17" ht="12.75">
      <c r="A85" s="2">
        <v>9</v>
      </c>
      <c r="B85" s="10" t="s">
        <v>70</v>
      </c>
      <c r="C85" s="10"/>
      <c r="D85" s="10"/>
      <c r="E85" s="2"/>
      <c r="F85" s="18">
        <v>0.008855512287195187</v>
      </c>
      <c r="G85" s="18">
        <v>0.010219560190468591</v>
      </c>
      <c r="H85" s="18">
        <v>0.012011681917925747</v>
      </c>
      <c r="I85" s="18">
        <v>0.007890430434108458</v>
      </c>
      <c r="J85" s="18">
        <v>0.004836715277119514</v>
      </c>
      <c r="K85" s="18">
        <v>0.007863514447701093</v>
      </c>
      <c r="L85" s="18">
        <v>0.04084491934250049</v>
      </c>
      <c r="M85" s="18">
        <v>0</v>
      </c>
      <c r="N85" s="18"/>
      <c r="O85" s="18"/>
      <c r="P85" s="18"/>
      <c r="Q85" s="18"/>
    </row>
    <row r="86" spans="1:14" ht="12.75">
      <c r="A86" s="2">
        <v>10</v>
      </c>
      <c r="B86" s="10" t="s">
        <v>73</v>
      </c>
      <c r="C86" s="10"/>
      <c r="D86" s="10"/>
      <c r="E86" s="10"/>
      <c r="F86" s="19">
        <f>SUM(F82:F85)</f>
        <v>0.07125044992504398</v>
      </c>
      <c r="G86" s="19">
        <f aca="true" t="shared" si="13" ref="G86:L86">SUM(G82:G85)</f>
        <v>0.07173197460233724</v>
      </c>
      <c r="H86" s="19">
        <f t="shared" si="13"/>
        <v>0.09961783439490444</v>
      </c>
      <c r="I86" s="19">
        <f t="shared" si="13"/>
        <v>0.0741358144018799</v>
      </c>
      <c r="J86" s="19">
        <f t="shared" si="13"/>
        <v>0.04924419494004798</v>
      </c>
      <c r="K86" s="19">
        <f t="shared" si="13"/>
        <v>0.06469429208286101</v>
      </c>
      <c r="L86" s="19">
        <f t="shared" si="13"/>
        <v>0.21307596980735283</v>
      </c>
      <c r="M86" s="19">
        <f>SUM(M82:M85)</f>
        <v>0</v>
      </c>
      <c r="N86" s="20"/>
    </row>
    <row r="87" ht="9" customHeight="1">
      <c r="A87" s="2"/>
    </row>
    <row r="88" spans="1:17" ht="12.75">
      <c r="A88" s="2"/>
      <c r="B88" s="17" t="s">
        <v>74</v>
      </c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</row>
    <row r="89" spans="1:17" ht="12.75">
      <c r="A89" s="2">
        <v>11</v>
      </c>
      <c r="B89" s="10" t="s">
        <v>67</v>
      </c>
      <c r="C89" s="10"/>
      <c r="D89" s="10"/>
      <c r="E89" s="10"/>
      <c r="F89" s="11">
        <f>SUM(G89:Q89)</f>
        <v>238180284.14668533</v>
      </c>
      <c r="G89" s="11">
        <v>105749141.98090081</v>
      </c>
      <c r="H89" s="11">
        <v>18496589.286819458</v>
      </c>
      <c r="I89" s="11">
        <v>68675002.38882083</v>
      </c>
      <c r="J89" s="11">
        <v>38589476.02502099</v>
      </c>
      <c r="K89" s="11">
        <v>5602664.432816588</v>
      </c>
      <c r="L89" s="11">
        <v>1067410.0323066409</v>
      </c>
      <c r="M89" s="11">
        <v>0</v>
      </c>
      <c r="N89" s="11">
        <v>0</v>
      </c>
      <c r="O89" s="11">
        <v>0</v>
      </c>
      <c r="P89" s="11">
        <v>0</v>
      </c>
      <c r="Q89" s="11">
        <v>0</v>
      </c>
    </row>
    <row r="90" spans="1:17" ht="12.75">
      <c r="A90" s="2">
        <v>12</v>
      </c>
      <c r="B90" s="10" t="s">
        <v>68</v>
      </c>
      <c r="F90" s="11">
        <f>SUM(G90:Q90)</f>
        <v>32602228.197309613</v>
      </c>
      <c r="G90" s="11">
        <v>14795366.508861927</v>
      </c>
      <c r="H90" s="11">
        <v>2561664.551264343</v>
      </c>
      <c r="I90" s="11">
        <v>9283367.576122407</v>
      </c>
      <c r="J90" s="11">
        <v>5087118.403126519</v>
      </c>
      <c r="K90" s="11">
        <v>744584.6064067611</v>
      </c>
      <c r="L90" s="11">
        <v>130126.5515276549</v>
      </c>
      <c r="M90" s="11">
        <v>0</v>
      </c>
      <c r="N90" s="11">
        <v>0</v>
      </c>
      <c r="O90" s="11">
        <v>0</v>
      </c>
      <c r="P90" s="11">
        <v>0</v>
      </c>
      <c r="Q90" s="11">
        <v>0</v>
      </c>
    </row>
    <row r="91" spans="1:17" ht="12.75">
      <c r="A91" s="2">
        <v>13</v>
      </c>
      <c r="B91" s="10" t="s">
        <v>69</v>
      </c>
      <c r="F91" s="11">
        <f>SUM(G91:Q91)</f>
        <v>71536306.13321447</v>
      </c>
      <c r="G91" s="11">
        <v>39493159.65792852</v>
      </c>
      <c r="H91" s="11">
        <v>7598306.7573195305</v>
      </c>
      <c r="I91" s="11">
        <v>17433682.546000924</v>
      </c>
      <c r="J91" s="11">
        <v>2379027.2240290865</v>
      </c>
      <c r="K91" s="11">
        <v>1566644.5545208303</v>
      </c>
      <c r="L91" s="11">
        <v>3065485.3934155777</v>
      </c>
      <c r="M91" s="11">
        <v>0</v>
      </c>
      <c r="N91" s="11">
        <v>0</v>
      </c>
      <c r="O91" s="11">
        <v>0</v>
      </c>
      <c r="P91" s="11">
        <v>0</v>
      </c>
      <c r="Q91" s="11">
        <v>0</v>
      </c>
    </row>
    <row r="92" spans="1:17" ht="12.75">
      <c r="A92" s="2">
        <v>14</v>
      </c>
      <c r="B92" s="10" t="s">
        <v>70</v>
      </c>
      <c r="F92" s="11">
        <f>SUM(G92:Q92)</f>
        <v>48634181.52279061</v>
      </c>
      <c r="G92" s="11">
        <v>25136972.693776883</v>
      </c>
      <c r="H92" s="11">
        <v>4566450.356034955</v>
      </c>
      <c r="I92" s="11">
        <v>12081644.59650935</v>
      </c>
      <c r="J92" s="11">
        <v>4728373.29157905</v>
      </c>
      <c r="K92" s="11">
        <v>1056411.510939559</v>
      </c>
      <c r="L92" s="11">
        <v>1064329.0739508027</v>
      </c>
      <c r="M92" s="11">
        <v>0</v>
      </c>
      <c r="N92" s="11">
        <v>0</v>
      </c>
      <c r="O92" s="11">
        <v>0</v>
      </c>
      <c r="P92" s="11">
        <v>0</v>
      </c>
      <c r="Q92" s="11">
        <v>0</v>
      </c>
    </row>
    <row r="93" spans="1:17" ht="12.75">
      <c r="A93" s="2">
        <v>15</v>
      </c>
      <c r="B93" s="10" t="s">
        <v>75</v>
      </c>
      <c r="C93" s="10"/>
      <c r="D93" s="10"/>
      <c r="E93" s="10"/>
      <c r="F93" s="12">
        <f aca="true" t="shared" si="14" ref="F93:Q93">SUM(F89:F92)</f>
        <v>390953000.00000006</v>
      </c>
      <c r="G93" s="12">
        <f t="shared" si="14"/>
        <v>185174640.84146813</v>
      </c>
      <c r="H93" s="12">
        <f t="shared" si="14"/>
        <v>33223010.951438285</v>
      </c>
      <c r="I93" s="12">
        <f t="shared" si="14"/>
        <v>107473697.10745351</v>
      </c>
      <c r="J93" s="12">
        <f t="shared" si="14"/>
        <v>50783994.94375565</v>
      </c>
      <c r="K93" s="12">
        <f t="shared" si="14"/>
        <v>8970305.104683738</v>
      </c>
      <c r="L93" s="12">
        <f t="shared" si="14"/>
        <v>5327351.051200677</v>
      </c>
      <c r="M93" s="12">
        <f t="shared" si="14"/>
        <v>0</v>
      </c>
      <c r="N93" s="12">
        <f t="shared" si="14"/>
        <v>0</v>
      </c>
      <c r="O93" s="12">
        <f t="shared" si="14"/>
        <v>0</v>
      </c>
      <c r="P93" s="12">
        <f t="shared" si="14"/>
        <v>0</v>
      </c>
      <c r="Q93" s="12">
        <f t="shared" si="14"/>
        <v>0</v>
      </c>
    </row>
    <row r="94" spans="1:2" ht="9" customHeight="1">
      <c r="A94" s="2"/>
      <c r="B94" s="10"/>
    </row>
    <row r="95" spans="1:2" ht="12.75">
      <c r="A95" s="2"/>
      <c r="B95" s="10" t="s">
        <v>72</v>
      </c>
    </row>
    <row r="96" spans="1:17" ht="12.75">
      <c r="A96" s="2">
        <v>16</v>
      </c>
      <c r="B96" s="10" t="s">
        <v>67</v>
      </c>
      <c r="C96" s="10"/>
      <c r="D96" s="10"/>
      <c r="E96" s="10"/>
      <c r="F96" s="18">
        <v>0.04340790941296542</v>
      </c>
      <c r="G96" s="18">
        <v>0.04441656819936956</v>
      </c>
      <c r="H96" s="18">
        <v>0.04404211985670447</v>
      </c>
      <c r="I96" s="18">
        <v>0.04310258407675481</v>
      </c>
      <c r="J96" s="18">
        <v>0.04127962810927428</v>
      </c>
      <c r="K96" s="18">
        <v>0.04262234351586234</v>
      </c>
      <c r="L96" s="18">
        <v>0.040084495561479624</v>
      </c>
      <c r="M96" s="18">
        <v>0</v>
      </c>
      <c r="N96" s="18"/>
      <c r="O96" s="10"/>
      <c r="P96" s="10"/>
      <c r="Q96" s="10"/>
    </row>
    <row r="97" spans="1:17" ht="12.75">
      <c r="A97" s="2">
        <v>17</v>
      </c>
      <c r="B97" s="10" t="s">
        <v>68</v>
      </c>
      <c r="C97" s="10"/>
      <c r="D97" s="10"/>
      <c r="E97" s="10"/>
      <c r="F97" s="18">
        <v>0.005941694852366888</v>
      </c>
      <c r="G97" s="18">
        <v>0.006214323759659654</v>
      </c>
      <c r="H97" s="18">
        <v>0.006099564381842592</v>
      </c>
      <c r="I97" s="18">
        <v>0.005826532472467324</v>
      </c>
      <c r="J97" s="18">
        <v>0.0054417519349770375</v>
      </c>
      <c r="K97" s="18">
        <v>0.005664437206876896</v>
      </c>
      <c r="L97" s="18">
        <v>0.004886648072689733</v>
      </c>
      <c r="M97" s="18">
        <v>0</v>
      </c>
      <c r="N97" s="18"/>
      <c r="O97" s="10"/>
      <c r="P97" s="10"/>
      <c r="Q97" s="10"/>
    </row>
    <row r="98" spans="1:17" ht="12.75">
      <c r="A98" s="2">
        <v>18</v>
      </c>
      <c r="B98" s="10" t="s">
        <v>69</v>
      </c>
      <c r="C98" s="10"/>
      <c r="D98" s="10"/>
      <c r="E98" s="10"/>
      <c r="F98" s="18">
        <v>0.013037357426512885</v>
      </c>
      <c r="G98" s="18">
        <v>0.016587847300659774</v>
      </c>
      <c r="H98" s="18">
        <v>0.01809228348668261</v>
      </c>
      <c r="I98" s="18">
        <v>0.010941925614388903</v>
      </c>
      <c r="J98" s="18">
        <v>0.0025448741259426425</v>
      </c>
      <c r="K98" s="18">
        <v>0.011918269096918427</v>
      </c>
      <c r="L98" s="18">
        <v>0.11511830686152608</v>
      </c>
      <c r="M98" s="18">
        <v>0</v>
      </c>
      <c r="N98" s="18"/>
      <c r="O98" s="10"/>
      <c r="P98" s="10"/>
      <c r="Q98" s="10"/>
    </row>
    <row r="99" spans="1:17" ht="12.75">
      <c r="A99" s="2">
        <v>19</v>
      </c>
      <c r="B99" s="10" t="s">
        <v>70</v>
      </c>
      <c r="C99" s="10"/>
      <c r="D99" s="10"/>
      <c r="E99" s="10"/>
      <c r="F99" s="18">
        <v>0.008863488233202179</v>
      </c>
      <c r="G99" s="18">
        <v>0.010557986959180058</v>
      </c>
      <c r="H99" s="18">
        <v>0.010873148058896255</v>
      </c>
      <c r="I99" s="18">
        <v>0.007582818840808433</v>
      </c>
      <c r="J99" s="18">
        <v>0.005057997960678508</v>
      </c>
      <c r="K99" s="18">
        <v>0.00803666449299393</v>
      </c>
      <c r="L99" s="18">
        <v>0.03996879619778447</v>
      </c>
      <c r="M99" s="18">
        <v>0</v>
      </c>
      <c r="N99" s="18"/>
      <c r="O99" s="10"/>
      <c r="P99" s="10"/>
      <c r="Q99" s="10"/>
    </row>
    <row r="100" spans="1:17" ht="12.75">
      <c r="A100" s="2">
        <v>20</v>
      </c>
      <c r="B100" s="10" t="s">
        <v>76</v>
      </c>
      <c r="C100" s="10"/>
      <c r="D100" s="10"/>
      <c r="E100" s="10"/>
      <c r="F100" s="21">
        <f>SUM(F96:F99)</f>
        <v>0.07125044992504738</v>
      </c>
      <c r="G100" s="21">
        <f aca="true" t="shared" si="15" ref="G100:L100">SUM(G96:G99)</f>
        <v>0.07777672621886905</v>
      </c>
      <c r="H100" s="21">
        <f t="shared" si="15"/>
        <v>0.07910711578412594</v>
      </c>
      <c r="I100" s="21">
        <f t="shared" si="15"/>
        <v>0.06745386100441947</v>
      </c>
      <c r="J100" s="21">
        <f t="shared" si="15"/>
        <v>0.05432425213087247</v>
      </c>
      <c r="K100" s="21">
        <f t="shared" si="15"/>
        <v>0.0682417143126516</v>
      </c>
      <c r="L100" s="21">
        <f t="shared" si="15"/>
        <v>0.20005824669347994</v>
      </c>
      <c r="M100" s="21">
        <f>SUM(M96:M99)</f>
        <v>0</v>
      </c>
      <c r="N100" s="22"/>
      <c r="O100" s="10"/>
      <c r="P100" s="10"/>
      <c r="Q100" s="10"/>
    </row>
    <row r="101" spans="1:17" ht="9" customHeight="1">
      <c r="A101" s="2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</row>
    <row r="102" spans="1:14" ht="12.75">
      <c r="A102" s="2">
        <v>21</v>
      </c>
      <c r="B102" s="23" t="s">
        <v>77</v>
      </c>
      <c r="F102" s="24">
        <f>F79/F93</f>
        <v>0.9999999999999999</v>
      </c>
      <c r="G102" s="24">
        <f aca="true" t="shared" si="16" ref="G102:L102">G79/G93</f>
        <v>0.9222807141622104</v>
      </c>
      <c r="H102" s="24">
        <f t="shared" si="16"/>
        <v>1.2592777957769294</v>
      </c>
      <c r="I102" s="24">
        <f t="shared" si="16"/>
        <v>1.0990596134596746</v>
      </c>
      <c r="J102" s="24">
        <f t="shared" si="16"/>
        <v>0.9064863851491938</v>
      </c>
      <c r="K102" s="24">
        <f t="shared" si="16"/>
        <v>0.9480168066479404</v>
      </c>
      <c r="L102" s="24">
        <f t="shared" si="16"/>
        <v>1.0650696651051734</v>
      </c>
      <c r="M102" s="24" t="e">
        <f>M79/M93</f>
        <v>#DIV/0!</v>
      </c>
      <c r="N102" s="24"/>
    </row>
    <row r="103" ht="9" customHeight="1" thickBot="1">
      <c r="A103" s="2"/>
    </row>
    <row r="104" spans="1:17" ht="9" customHeight="1" thickTop="1">
      <c r="A104" s="2"/>
      <c r="B104" s="25"/>
      <c r="C104" s="25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</row>
    <row r="105" spans="1:2" ht="12.75">
      <c r="A105" s="2"/>
      <c r="B105" s="17" t="s">
        <v>78</v>
      </c>
    </row>
    <row r="106" spans="1:17" ht="12.75">
      <c r="A106" s="2">
        <v>22</v>
      </c>
      <c r="B106" s="10" t="s">
        <v>67</v>
      </c>
      <c r="C106" s="10"/>
      <c r="D106" s="10"/>
      <c r="E106" s="2"/>
      <c r="F106" s="11">
        <f>SUM(G106:Q106)</f>
        <v>267001483.70856023</v>
      </c>
      <c r="G106" s="32">
        <v>112601621.22409691</v>
      </c>
      <c r="H106" s="32">
        <v>24185444.99040968</v>
      </c>
      <c r="I106" s="32">
        <v>82233419.00092293</v>
      </c>
      <c r="J106" s="32">
        <v>40728377.03533718</v>
      </c>
      <c r="K106" s="32">
        <v>6046721.014612584</v>
      </c>
      <c r="L106" s="32">
        <v>1205900.4431809145</v>
      </c>
      <c r="M106" s="11">
        <v>0</v>
      </c>
      <c r="N106" s="11">
        <v>0</v>
      </c>
      <c r="O106" s="11">
        <v>0</v>
      </c>
      <c r="P106" s="11">
        <v>0</v>
      </c>
      <c r="Q106" s="11">
        <v>0</v>
      </c>
    </row>
    <row r="107" spans="1:17" ht="12.75">
      <c r="A107" s="2">
        <v>23</v>
      </c>
      <c r="B107" s="10" t="s">
        <v>68</v>
      </c>
      <c r="C107" s="10"/>
      <c r="D107" s="6"/>
      <c r="E107" s="2"/>
      <c r="F107" s="11">
        <f>SUM(G107:Q107)</f>
        <v>43954132.38902897</v>
      </c>
      <c r="G107" s="32">
        <v>17476192.768548526</v>
      </c>
      <c r="H107" s="32">
        <v>4792747.115625778</v>
      </c>
      <c r="I107" s="32">
        <v>14638820.763801273</v>
      </c>
      <c r="J107" s="32">
        <v>5938786.960329562</v>
      </c>
      <c r="K107" s="32">
        <v>920928.0759050897</v>
      </c>
      <c r="L107" s="32">
        <v>186656.70481873048</v>
      </c>
      <c r="M107" s="11">
        <v>0</v>
      </c>
      <c r="N107" s="11">
        <v>0</v>
      </c>
      <c r="O107" s="11">
        <v>0</v>
      </c>
      <c r="P107" s="11">
        <v>0</v>
      </c>
      <c r="Q107" s="11">
        <v>0</v>
      </c>
    </row>
    <row r="108" spans="1:17" ht="12.75">
      <c r="A108" s="2">
        <v>24</v>
      </c>
      <c r="B108" s="10" t="s">
        <v>69</v>
      </c>
      <c r="C108" s="10"/>
      <c r="D108" s="6"/>
      <c r="E108" s="2"/>
      <c r="F108" s="11">
        <f>SUM(G108:Q108)</f>
        <v>97578563.61792637</v>
      </c>
      <c r="G108" s="32">
        <v>46249965.250526935</v>
      </c>
      <c r="H108" s="32">
        <v>13730644.240872843</v>
      </c>
      <c r="I108" s="32">
        <v>28667665.196985215</v>
      </c>
      <c r="J108" s="32">
        <v>2801184.3074093414</v>
      </c>
      <c r="K108" s="32">
        <v>1945689.4501056718</v>
      </c>
      <c r="L108" s="32">
        <v>4183415.17202636</v>
      </c>
      <c r="M108" s="11">
        <v>0</v>
      </c>
      <c r="N108" s="11">
        <v>0</v>
      </c>
      <c r="O108" s="11">
        <v>0</v>
      </c>
      <c r="P108" s="11">
        <v>0</v>
      </c>
      <c r="Q108" s="11">
        <v>0</v>
      </c>
    </row>
    <row r="109" spans="1:17" ht="12.75">
      <c r="A109" s="2">
        <v>25</v>
      </c>
      <c r="B109" s="10" t="s">
        <v>70</v>
      </c>
      <c r="C109" s="10"/>
      <c r="D109" s="6"/>
      <c r="E109" s="2"/>
      <c r="F109" s="11">
        <f>SUM(G109:Q109)</f>
        <v>52180820.28448452</v>
      </c>
      <c r="G109" s="32">
        <v>26102220.756827682</v>
      </c>
      <c r="H109" s="32">
        <v>5392163.653091692</v>
      </c>
      <c r="I109" s="32">
        <v>13536095.038290603</v>
      </c>
      <c r="J109" s="32">
        <v>4883651.696923907</v>
      </c>
      <c r="K109" s="32">
        <v>1107661.4593766471</v>
      </c>
      <c r="L109" s="32">
        <v>1159027.6799739911</v>
      </c>
      <c r="M109" s="11">
        <v>0</v>
      </c>
      <c r="N109" s="11">
        <v>0</v>
      </c>
      <c r="O109" s="11">
        <v>0</v>
      </c>
      <c r="P109" s="11">
        <v>0</v>
      </c>
      <c r="Q109" s="11">
        <v>0</v>
      </c>
    </row>
    <row r="110" spans="1:17" ht="12.75">
      <c r="A110" s="2">
        <v>26</v>
      </c>
      <c r="B110" s="10" t="s">
        <v>79</v>
      </c>
      <c r="C110" s="10"/>
      <c r="D110" s="6"/>
      <c r="E110" s="2"/>
      <c r="F110" s="12">
        <f>SUM(F106:F109)</f>
        <v>460715000.00000006</v>
      </c>
      <c r="G110" s="12">
        <f aca="true" t="shared" si="17" ref="G110:L110">SUM(G106:G109)</f>
        <v>202430000.00000006</v>
      </c>
      <c r="H110" s="12">
        <f t="shared" si="17"/>
        <v>48100999.99999999</v>
      </c>
      <c r="I110" s="12">
        <f t="shared" si="17"/>
        <v>139076000.00000003</v>
      </c>
      <c r="J110" s="12">
        <f t="shared" si="17"/>
        <v>54351999.999999985</v>
      </c>
      <c r="K110" s="12">
        <f t="shared" si="17"/>
        <v>10020999.999999993</v>
      </c>
      <c r="L110" s="12">
        <f t="shared" si="17"/>
        <v>6734999.999999996</v>
      </c>
      <c r="M110" s="12">
        <f>SUM(M106:M109)</f>
        <v>0</v>
      </c>
      <c r="N110" s="12">
        <f>SUM(N106:N108)</f>
        <v>0</v>
      </c>
      <c r="O110" s="12">
        <f>SUM(O106:O108)</f>
        <v>0</v>
      </c>
      <c r="P110" s="12">
        <f>SUM(P106:P108)</f>
        <v>0</v>
      </c>
      <c r="Q110" s="12">
        <f>SUM(Q106:Q108)</f>
        <v>0</v>
      </c>
    </row>
    <row r="111" ht="9" customHeight="1">
      <c r="A111" s="2"/>
    </row>
    <row r="112" spans="1:17" ht="12.75">
      <c r="A112" s="2"/>
      <c r="B112" s="10" t="s">
        <v>72</v>
      </c>
      <c r="C112" s="10"/>
      <c r="D112" s="6"/>
      <c r="E112" s="2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</row>
    <row r="113" spans="1:14" ht="12.75">
      <c r="A113" s="2">
        <v>27</v>
      </c>
      <c r="B113" s="10" t="s">
        <v>67</v>
      </c>
      <c r="C113" s="10"/>
      <c r="D113" s="6"/>
      <c r="E113" s="2"/>
      <c r="F113" s="33">
        <v>0.04866051889840777</v>
      </c>
      <c r="G113" s="33">
        <v>0.047294734451490586</v>
      </c>
      <c r="H113" s="33">
        <v>0.057587820680777856</v>
      </c>
      <c r="I113" s="33">
        <v>0.051612271323098924</v>
      </c>
      <c r="J113" s="33">
        <v>0.043567636327140606</v>
      </c>
      <c r="K113" s="33">
        <v>0.046000509814548486</v>
      </c>
      <c r="L113" s="33">
        <v>0.04528523200949771</v>
      </c>
      <c r="M113" s="18">
        <v>0</v>
      </c>
      <c r="N113" s="22"/>
    </row>
    <row r="114" spans="1:14" ht="12.75">
      <c r="A114" s="2">
        <v>28</v>
      </c>
      <c r="B114" s="10" t="s">
        <v>68</v>
      </c>
      <c r="C114" s="10"/>
      <c r="D114" s="6"/>
      <c r="E114" s="2"/>
      <c r="F114" s="33">
        <v>0.0080105580690857</v>
      </c>
      <c r="G114" s="33">
        <v>0.007340319679470864</v>
      </c>
      <c r="H114" s="33">
        <v>0.011411981940891191</v>
      </c>
      <c r="I114" s="33">
        <v>0.009187782756582769</v>
      </c>
      <c r="J114" s="33">
        <v>0.006352792066512089</v>
      </c>
      <c r="K114" s="33">
        <v>0.007005972475295283</v>
      </c>
      <c r="L114" s="33">
        <v>0.007009527388138138</v>
      </c>
      <c r="M114" s="18">
        <v>0</v>
      </c>
      <c r="N114" s="22"/>
    </row>
    <row r="115" spans="1:14" ht="12.75">
      <c r="A115" s="2">
        <v>29</v>
      </c>
      <c r="B115" s="10" t="s">
        <v>69</v>
      </c>
      <c r="C115" s="10"/>
      <c r="D115" s="6"/>
      <c r="E115" s="2"/>
      <c r="F115" s="33">
        <v>0.01778350993806617</v>
      </c>
      <c r="G115" s="33">
        <v>0.019425828874711053</v>
      </c>
      <c r="H115" s="33">
        <v>0.032693956166135706</v>
      </c>
      <c r="I115" s="33">
        <v>0.01799272524872102</v>
      </c>
      <c r="J115" s="33">
        <v>0.0029964606516144003</v>
      </c>
      <c r="K115" s="33">
        <v>0.014801858135898118</v>
      </c>
      <c r="L115" s="33">
        <v>0.1570999726623741</v>
      </c>
      <c r="M115" s="18">
        <v>0</v>
      </c>
      <c r="N115" s="22"/>
    </row>
    <row r="116" spans="1:14" ht="12.75">
      <c r="A116" s="2">
        <v>30</v>
      </c>
      <c r="B116" s="10" t="s">
        <v>70</v>
      </c>
      <c r="C116" s="10"/>
      <c r="D116" s="6"/>
      <c r="E116" s="2"/>
      <c r="F116" s="33">
        <v>0.009509856485888035</v>
      </c>
      <c r="G116" s="33">
        <v>0.01096340874907551</v>
      </c>
      <c r="H116" s="33">
        <v>0.012839249129333156</v>
      </c>
      <c r="I116" s="33">
        <v>0.008495677526963421</v>
      </c>
      <c r="J116" s="33">
        <v>0.005224101144403541</v>
      </c>
      <c r="K116" s="33">
        <v>0.008426549151204247</v>
      </c>
      <c r="L116" s="33">
        <v>0.04352501708565816</v>
      </c>
      <c r="M116" s="18">
        <v>0</v>
      </c>
      <c r="N116" s="22"/>
    </row>
    <row r="117" spans="1:14" ht="12.75">
      <c r="A117" s="2">
        <v>31</v>
      </c>
      <c r="B117" s="10" t="s">
        <v>80</v>
      </c>
      <c r="C117" s="10"/>
      <c r="D117" s="6"/>
      <c r="E117" s="2"/>
      <c r="F117" s="21">
        <f>SUM(F113:F116)</f>
        <v>0.08396444339144768</v>
      </c>
      <c r="G117" s="21">
        <f aca="true" t="shared" si="18" ref="G117:L117">SUM(G113:G116)</f>
        <v>0.08502429175474802</v>
      </c>
      <c r="H117" s="21">
        <f t="shared" si="18"/>
        <v>0.11453300791713791</v>
      </c>
      <c r="I117" s="21">
        <f t="shared" si="18"/>
        <v>0.08728845685536614</v>
      </c>
      <c r="J117" s="21">
        <f t="shared" si="18"/>
        <v>0.05814099018967064</v>
      </c>
      <c r="K117" s="21">
        <f t="shared" si="18"/>
        <v>0.07623488957694613</v>
      </c>
      <c r="L117" s="21">
        <f t="shared" si="18"/>
        <v>0.2529197491456681</v>
      </c>
      <c r="M117" s="21">
        <f>SUM(M113:M116)</f>
        <v>0</v>
      </c>
      <c r="N117" s="22"/>
    </row>
    <row r="118" ht="9" customHeight="1">
      <c r="A118" s="2"/>
    </row>
    <row r="119" spans="1:17" ht="12.75">
      <c r="A119" s="2"/>
      <c r="B119" s="17" t="s">
        <v>81</v>
      </c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</row>
    <row r="120" spans="1:17" ht="12.75">
      <c r="A120" s="2">
        <v>32</v>
      </c>
      <c r="B120" s="10" t="s">
        <v>67</v>
      </c>
      <c r="C120" s="10"/>
      <c r="D120" s="10"/>
      <c r="E120" s="2"/>
      <c r="F120" s="11">
        <f>SUM(G120:Q120)</f>
        <v>267648527.24513647</v>
      </c>
      <c r="G120" s="11">
        <v>119206767.34920125</v>
      </c>
      <c r="H120" s="11">
        <v>20819878.094805304</v>
      </c>
      <c r="I120" s="11">
        <v>77035143.9284423</v>
      </c>
      <c r="J120" s="11">
        <v>43136136.855025716</v>
      </c>
      <c r="K120" s="11">
        <v>6269788.635353917</v>
      </c>
      <c r="L120" s="11">
        <v>1180812.3823079842</v>
      </c>
      <c r="M120" s="11">
        <v>0</v>
      </c>
      <c r="N120" s="11">
        <v>0</v>
      </c>
      <c r="O120" s="11">
        <v>0</v>
      </c>
      <c r="P120" s="11">
        <v>0</v>
      </c>
      <c r="Q120" s="11">
        <v>0</v>
      </c>
    </row>
    <row r="121" spans="1:17" ht="12.75">
      <c r="A121" s="2">
        <v>33</v>
      </c>
      <c r="B121" s="10" t="s">
        <v>68</v>
      </c>
      <c r="C121" s="10"/>
      <c r="D121" s="6"/>
      <c r="E121" s="2"/>
      <c r="F121" s="11">
        <f>SUM(G121:Q121)</f>
        <v>44200489.65399108</v>
      </c>
      <c r="G121" s="11">
        <v>20058826.664980024</v>
      </c>
      <c r="H121" s="11">
        <v>3472978.1906286683</v>
      </c>
      <c r="I121" s="11">
        <v>12585930.937580999</v>
      </c>
      <c r="J121" s="11">
        <v>6896863.704689255</v>
      </c>
      <c r="K121" s="11">
        <v>1009471.0089391661</v>
      </c>
      <c r="L121" s="11">
        <v>176419.1471729619</v>
      </c>
      <c r="M121" s="11">
        <v>0</v>
      </c>
      <c r="N121" s="11">
        <v>0</v>
      </c>
      <c r="O121" s="11">
        <v>0</v>
      </c>
      <c r="P121" s="11">
        <v>0</v>
      </c>
      <c r="Q121" s="11">
        <v>0</v>
      </c>
    </row>
    <row r="122" spans="1:17" ht="12.75">
      <c r="A122" s="2">
        <v>34</v>
      </c>
      <c r="B122" s="10" t="s">
        <v>69</v>
      </c>
      <c r="C122" s="10"/>
      <c r="D122" s="6"/>
      <c r="E122" s="2"/>
      <c r="F122" s="11">
        <f>SUM(G122:Q122)</f>
        <v>96616982.02471703</v>
      </c>
      <c r="G122" s="11">
        <v>52759403.51984187</v>
      </c>
      <c r="H122" s="11">
        <v>10103118.441434208</v>
      </c>
      <c r="I122" s="11">
        <v>24361419.986669824</v>
      </c>
      <c r="J122" s="11">
        <v>3276077.090285896</v>
      </c>
      <c r="K122" s="11">
        <v>2136008.8283177246</v>
      </c>
      <c r="L122" s="11">
        <v>3980954.1581674893</v>
      </c>
      <c r="M122" s="11">
        <v>0</v>
      </c>
      <c r="N122" s="11">
        <v>0</v>
      </c>
      <c r="O122" s="11">
        <v>0</v>
      </c>
      <c r="P122" s="11">
        <v>0</v>
      </c>
      <c r="Q122" s="11">
        <v>0</v>
      </c>
    </row>
    <row r="123" spans="1:17" ht="12.75">
      <c r="A123" s="2">
        <v>35</v>
      </c>
      <c r="B123" s="10" t="s">
        <v>70</v>
      </c>
      <c r="C123" s="10"/>
      <c r="D123" s="6"/>
      <c r="E123" s="2"/>
      <c r="F123" s="11">
        <f>SUM(G123:Q123)</f>
        <v>52249001.0761554</v>
      </c>
      <c r="G123" s="11">
        <v>27033180.52613705</v>
      </c>
      <c r="H123" s="11">
        <v>4903603.661478564</v>
      </c>
      <c r="I123" s="11">
        <v>12978360.067797504</v>
      </c>
      <c r="J123" s="11">
        <v>5058569.65112006</v>
      </c>
      <c r="K123" s="11">
        <v>1133417.8849716964</v>
      </c>
      <c r="L123" s="11">
        <v>1141869.284650534</v>
      </c>
      <c r="M123" s="11">
        <v>0</v>
      </c>
      <c r="N123" s="11">
        <v>0</v>
      </c>
      <c r="O123" s="11">
        <v>0</v>
      </c>
      <c r="P123" s="11">
        <v>0</v>
      </c>
      <c r="Q123" s="11">
        <v>0</v>
      </c>
    </row>
    <row r="124" spans="1:17" ht="12.75">
      <c r="A124" s="2">
        <v>36</v>
      </c>
      <c r="B124" s="10" t="s">
        <v>82</v>
      </c>
      <c r="C124" s="10"/>
      <c r="D124" s="6"/>
      <c r="E124" s="2"/>
      <c r="F124" s="12">
        <f aca="true" t="shared" si="19" ref="F124:Q124">SUM(F120:F123)</f>
        <v>460715000</v>
      </c>
      <c r="G124" s="12">
        <f t="shared" si="19"/>
        <v>219058178.0601602</v>
      </c>
      <c r="H124" s="12">
        <f t="shared" si="19"/>
        <v>39299578.38834675</v>
      </c>
      <c r="I124" s="12">
        <f t="shared" si="19"/>
        <v>126960854.92049062</v>
      </c>
      <c r="J124" s="12">
        <f t="shared" si="19"/>
        <v>58367647.30112093</v>
      </c>
      <c r="K124" s="12">
        <f t="shared" si="19"/>
        <v>10548686.357582504</v>
      </c>
      <c r="L124" s="12">
        <f t="shared" si="19"/>
        <v>6480054.972298969</v>
      </c>
      <c r="M124" s="12">
        <f t="shared" si="19"/>
        <v>0</v>
      </c>
      <c r="N124" s="12">
        <f t="shared" si="19"/>
        <v>0</v>
      </c>
      <c r="O124" s="12">
        <f t="shared" si="19"/>
        <v>0</v>
      </c>
      <c r="P124" s="12">
        <f t="shared" si="19"/>
        <v>0</v>
      </c>
      <c r="Q124" s="12">
        <f t="shared" si="19"/>
        <v>0</v>
      </c>
    </row>
    <row r="125" spans="1:17" ht="9" customHeight="1">
      <c r="A125" s="2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</row>
    <row r="126" spans="1:17" ht="12.75">
      <c r="A126" s="2"/>
      <c r="B126" s="10" t="s">
        <v>72</v>
      </c>
      <c r="C126" s="10"/>
      <c r="D126" s="6"/>
      <c r="E126" s="2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</row>
    <row r="127" spans="1:14" ht="12.75">
      <c r="A127" s="2">
        <v>37</v>
      </c>
      <c r="B127" s="10" t="s">
        <v>67</v>
      </c>
      <c r="C127" s="10"/>
      <c r="D127" s="6"/>
      <c r="E127" s="2"/>
      <c r="F127" s="18">
        <v>0.048778441367613</v>
      </c>
      <c r="G127" s="18">
        <v>0.050069016283351545</v>
      </c>
      <c r="H127" s="18">
        <v>0.04957408915960546</v>
      </c>
      <c r="I127" s="18">
        <v>0.0483496709507374</v>
      </c>
      <c r="J127" s="18">
        <v>0.04614324605733626</v>
      </c>
      <c r="K127" s="18">
        <v>0.04769749967937312</v>
      </c>
      <c r="L127" s="18">
        <v>0.04434309896383582</v>
      </c>
      <c r="M127" s="18">
        <v>0</v>
      </c>
      <c r="N127" s="18"/>
    </row>
    <row r="128" spans="1:14" ht="12.75">
      <c r="A128" s="2">
        <v>38</v>
      </c>
      <c r="B128" s="10" t="s">
        <v>68</v>
      </c>
      <c r="C128" s="10"/>
      <c r="D128" s="6"/>
      <c r="E128" s="2"/>
      <c r="F128" s="18">
        <v>0.008055456217893933</v>
      </c>
      <c r="G128" s="18">
        <v>0.008425073015961963</v>
      </c>
      <c r="H128" s="18">
        <v>0.008269487923397031</v>
      </c>
      <c r="I128" s="18">
        <v>0.00789932475502356</v>
      </c>
      <c r="J128" s="18">
        <v>0.007377658319727582</v>
      </c>
      <c r="K128" s="18">
        <v>0.007679564005349345</v>
      </c>
      <c r="L128" s="18">
        <v>0.006625075938749555</v>
      </c>
      <c r="M128" s="18">
        <v>0</v>
      </c>
      <c r="N128" s="18"/>
    </row>
    <row r="129" spans="1:14" ht="12.75">
      <c r="A129" s="2">
        <v>39</v>
      </c>
      <c r="B129" s="10" t="s">
        <v>69</v>
      </c>
      <c r="C129" s="10"/>
      <c r="D129" s="6"/>
      <c r="E129" s="2"/>
      <c r="F129" s="18">
        <v>0.017608263498838348</v>
      </c>
      <c r="G129" s="18">
        <v>0.022159911661697937</v>
      </c>
      <c r="H129" s="18">
        <v>0.024056475841262477</v>
      </c>
      <c r="I129" s="18">
        <v>0.015289990778005427</v>
      </c>
      <c r="J129" s="18">
        <v>0.0035044591913253797</v>
      </c>
      <c r="K129" s="18">
        <v>0.01624971531405887</v>
      </c>
      <c r="L129" s="18">
        <v>0.14949694536661118</v>
      </c>
      <c r="M129" s="18">
        <v>0</v>
      </c>
      <c r="N129" s="18"/>
    </row>
    <row r="130" spans="1:14" ht="12.75">
      <c r="A130" s="2">
        <v>40</v>
      </c>
      <c r="B130" s="10" t="s">
        <v>70</v>
      </c>
      <c r="C130" s="10"/>
      <c r="D130" s="6"/>
      <c r="E130" s="2"/>
      <c r="F130" s="18">
        <v>0.009522282307106434</v>
      </c>
      <c r="G130" s="18">
        <v>0.011354428830277371</v>
      </c>
      <c r="H130" s="18">
        <v>0.011675941809580485</v>
      </c>
      <c r="I130" s="18">
        <v>0.008145625577607559</v>
      </c>
      <c r="J130" s="18">
        <v>0.005411212990497812</v>
      </c>
      <c r="K130" s="18">
        <v>0.008622491498388701</v>
      </c>
      <c r="L130" s="18">
        <v>0.04288066711669736</v>
      </c>
      <c r="M130" s="18">
        <v>0</v>
      </c>
      <c r="N130" s="18"/>
    </row>
    <row r="131" spans="1:14" ht="12.75">
      <c r="A131" s="2">
        <v>41</v>
      </c>
      <c r="B131" s="10" t="s">
        <v>83</v>
      </c>
      <c r="C131" s="10"/>
      <c r="D131" s="6"/>
      <c r="E131" s="2"/>
      <c r="F131" s="21">
        <f>SUM(F127:F130)</f>
        <v>0.08396444339145172</v>
      </c>
      <c r="G131" s="21">
        <f aca="true" t="shared" si="20" ref="G131:L131">SUM(G127:G130)</f>
        <v>0.09200842979128881</v>
      </c>
      <c r="H131" s="21">
        <f t="shared" si="20"/>
        <v>0.09357599473384545</v>
      </c>
      <c r="I131" s="21">
        <f t="shared" si="20"/>
        <v>0.07968461206137395</v>
      </c>
      <c r="J131" s="21">
        <f t="shared" si="20"/>
        <v>0.062436576558887034</v>
      </c>
      <c r="K131" s="21">
        <f t="shared" si="20"/>
        <v>0.08024927049717004</v>
      </c>
      <c r="L131" s="21">
        <f t="shared" si="20"/>
        <v>0.2433457873858939</v>
      </c>
      <c r="M131" s="21">
        <f>SUM(M127:M130)</f>
        <v>0</v>
      </c>
      <c r="N131" s="22"/>
    </row>
    <row r="132" spans="1:17" ht="9" customHeight="1">
      <c r="A132" s="2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</row>
    <row r="133" spans="1:17" ht="12.75">
      <c r="A133" s="2">
        <v>42</v>
      </c>
      <c r="B133" s="23" t="s">
        <v>84</v>
      </c>
      <c r="C133" s="10"/>
      <c r="D133" s="10"/>
      <c r="E133" s="10"/>
      <c r="F133" s="24">
        <f>F110/F124</f>
        <v>1.0000000000000002</v>
      </c>
      <c r="G133" s="24">
        <f aca="true" t="shared" si="21" ref="G133:L133">G110/G124</f>
        <v>0.9240924113976995</v>
      </c>
      <c r="H133" s="24">
        <f t="shared" si="21"/>
        <v>1.223957151007581</v>
      </c>
      <c r="I133" s="24">
        <f t="shared" si="21"/>
        <v>1.0954242556660203</v>
      </c>
      <c r="J133" s="24">
        <f t="shared" si="21"/>
        <v>0.9312008023827983</v>
      </c>
      <c r="K133" s="24">
        <f t="shared" si="21"/>
        <v>0.9499761070056647</v>
      </c>
      <c r="L133" s="24">
        <f t="shared" si="21"/>
        <v>1.039343034710488</v>
      </c>
      <c r="M133" s="24" t="e">
        <f>M110/M124</f>
        <v>#DIV/0!</v>
      </c>
      <c r="N133" s="24"/>
      <c r="O133" s="10"/>
      <c r="P133" s="10"/>
      <c r="Q133" s="10"/>
    </row>
    <row r="134" spans="1:17" ht="9" customHeight="1">
      <c r="A134" s="2"/>
      <c r="B134" s="23"/>
      <c r="C134" s="10"/>
      <c r="D134" s="10"/>
      <c r="E134" s="10"/>
      <c r="F134" s="24"/>
      <c r="G134" s="24"/>
      <c r="H134" s="24"/>
      <c r="I134" s="24"/>
      <c r="J134" s="24"/>
      <c r="K134" s="24"/>
      <c r="L134" s="24"/>
      <c r="M134" s="24"/>
      <c r="N134" s="24"/>
      <c r="O134" s="10"/>
      <c r="P134" s="10"/>
      <c r="Q134" s="10"/>
    </row>
    <row r="135" spans="1:17" ht="12.75">
      <c r="A135" s="2">
        <v>43</v>
      </c>
      <c r="B135" s="23" t="s">
        <v>85</v>
      </c>
      <c r="C135" s="10"/>
      <c r="D135" s="10"/>
      <c r="E135" s="10"/>
      <c r="F135" s="26">
        <f>F79/F124</f>
        <v>0.8485788394126521</v>
      </c>
      <c r="G135" s="26">
        <f aca="true" t="shared" si="22" ref="G135:L135">G79/G124</f>
        <v>0.779623940600372</v>
      </c>
      <c r="H135" s="26">
        <f t="shared" si="22"/>
        <v>1.064566128078505</v>
      </c>
      <c r="I135" s="26">
        <f t="shared" si="22"/>
        <v>0.9303655057613844</v>
      </c>
      <c r="J135" s="26">
        <f t="shared" si="22"/>
        <v>0.7887074797190927</v>
      </c>
      <c r="K135" s="26">
        <f t="shared" si="22"/>
        <v>0.8061667312619674</v>
      </c>
      <c r="L135" s="26">
        <f t="shared" si="22"/>
        <v>0.875609855819942</v>
      </c>
      <c r="N135" s="24"/>
      <c r="O135" s="10"/>
      <c r="P135" s="10"/>
      <c r="Q135" s="10"/>
    </row>
    <row r="136" spans="14:17" ht="9" customHeight="1">
      <c r="N136" s="24"/>
      <c r="O136" s="10"/>
      <c r="P136" s="10"/>
      <c r="Q136" s="10"/>
    </row>
    <row r="137" spans="1:17" ht="12.75">
      <c r="A137" s="7" t="str">
        <f>A64</f>
        <v>File:  WA 09 Elec Case / Elec COS Base Case / Sumcost Exhibits</v>
      </c>
      <c r="B137" s="10"/>
      <c r="C137" s="10"/>
      <c r="D137" s="6"/>
      <c r="E137" s="5"/>
      <c r="F137" s="11"/>
      <c r="G137" s="11"/>
      <c r="H137" s="11"/>
      <c r="L137" s="15" t="s">
        <v>86</v>
      </c>
      <c r="N137" s="24"/>
      <c r="O137" s="10"/>
      <c r="P137" s="10"/>
      <c r="Q137" s="10"/>
    </row>
    <row r="138" spans="1:16" ht="33" customHeight="1">
      <c r="A138" s="2"/>
      <c r="B138" s="10" t="str">
        <f>$B$2</f>
        <v>Sumcost</v>
      </c>
      <c r="C138" s="10"/>
      <c r="D138" s="10"/>
      <c r="F138" s="10" t="str">
        <f>$F$2</f>
        <v>AVISTA UTILITIES</v>
      </c>
      <c r="G138" s="10"/>
      <c r="H138" s="10"/>
      <c r="J138" s="2" t="str">
        <f>$J$2</f>
        <v>Washington Jurisdiction</v>
      </c>
      <c r="K138" s="10"/>
      <c r="L138" s="6"/>
      <c r="N138" s="10"/>
      <c r="O138" s="10"/>
      <c r="P138" s="6"/>
    </row>
    <row r="139" spans="1:16" ht="12.75">
      <c r="A139" s="2"/>
      <c r="B139" s="10" t="str">
        <f>$B$3</f>
        <v>Scenario: Company Base Case</v>
      </c>
      <c r="C139" s="10"/>
      <c r="D139" s="10"/>
      <c r="F139" s="4" t="s">
        <v>87</v>
      </c>
      <c r="G139" s="10"/>
      <c r="H139" s="10"/>
      <c r="J139" s="2" t="str">
        <f>$J$3</f>
        <v>Electric Utility</v>
      </c>
      <c r="K139" s="10"/>
      <c r="L139" s="8">
        <f>$L$3</f>
        <v>39832</v>
      </c>
      <c r="N139" s="10"/>
      <c r="O139" s="10"/>
      <c r="P139" s="16"/>
    </row>
    <row r="140" spans="1:16" ht="12.75">
      <c r="A140" s="2"/>
      <c r="B140" s="10" t="str">
        <f>$B$4</f>
        <v>UE-011595 Method w/DA Poles &amp; Wires</v>
      </c>
      <c r="C140" s="10"/>
      <c r="D140" s="10"/>
      <c r="F140" s="10" t="str">
        <f>$F$4</f>
        <v>For the Twelve Months Ended September 30, 2008</v>
      </c>
      <c r="G140" s="10"/>
      <c r="H140" s="10"/>
      <c r="I140" s="10"/>
      <c r="J140" s="10"/>
      <c r="K140" s="10"/>
      <c r="L140" s="9"/>
      <c r="N140" s="10"/>
      <c r="O140" s="10"/>
      <c r="P140" s="9"/>
    </row>
    <row r="141" spans="1:17" ht="12.75">
      <c r="A141" s="2"/>
      <c r="B141" s="10" t="str">
        <f>$B$5</f>
        <v> </v>
      </c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</row>
    <row r="142" spans="1:17" ht="30" customHeight="1">
      <c r="A142" s="2"/>
      <c r="B142" s="2" t="str">
        <f>$B$6</f>
        <v>(b)</v>
      </c>
      <c r="C142" s="2" t="str">
        <f>$C$6</f>
        <v>(c)</v>
      </c>
      <c r="D142" s="2" t="str">
        <f>$D$6</f>
        <v>(d)</v>
      </c>
      <c r="E142" s="2" t="str">
        <f>$E$6</f>
        <v>(e)</v>
      </c>
      <c r="F142" s="2" t="str">
        <f>$F$6</f>
        <v>(f)</v>
      </c>
      <c r="G142" s="2" t="str">
        <f>$G$6</f>
        <v>(g)</v>
      </c>
      <c r="H142" s="2" t="str">
        <f>$H$6</f>
        <v>(h)</v>
      </c>
      <c r="I142" s="2" t="str">
        <f>$I$6</f>
        <v>(i)</v>
      </c>
      <c r="J142" s="2" t="str">
        <f>$J$6</f>
        <v>(j)</v>
      </c>
      <c r="K142" s="2" t="str">
        <f>$K$6</f>
        <v>(k)</v>
      </c>
      <c r="L142" s="2" t="str">
        <f>$L$6</f>
        <v>(l)</v>
      </c>
      <c r="M142" s="2" t="str">
        <f>$M$6</f>
        <v>(m)</v>
      </c>
      <c r="N142" s="2" t="str">
        <f>$N$6</f>
        <v>(n)</v>
      </c>
      <c r="O142" s="2" t="str">
        <f>$O$6</f>
        <v>(o)</v>
      </c>
      <c r="P142" s="2" t="str">
        <f>$P$6</f>
        <v>(p)</v>
      </c>
      <c r="Q142" s="2" t="str">
        <f>$Q$6</f>
        <v>(q)</v>
      </c>
    </row>
    <row r="143" spans="1:17" ht="12.75">
      <c r="A143" s="2"/>
      <c r="B143" s="2" t="str">
        <f>$B$7</f>
        <v> </v>
      </c>
      <c r="C143" s="2" t="str">
        <f>$C$7</f>
        <v> </v>
      </c>
      <c r="D143" s="2" t="str">
        <f>$D$7</f>
        <v> </v>
      </c>
      <c r="E143" s="2" t="str">
        <f>$E$7</f>
        <v> </v>
      </c>
      <c r="F143" s="2" t="str">
        <f>$F$7</f>
        <v> </v>
      </c>
      <c r="G143" s="2" t="str">
        <f>$G$7</f>
        <v>Residential</v>
      </c>
      <c r="H143" s="2" t="str">
        <f>$H$7</f>
        <v>General</v>
      </c>
      <c r="I143" s="2" t="str">
        <f>$I$7</f>
        <v>Large Gen</v>
      </c>
      <c r="J143" s="2" t="str">
        <f>$J$7</f>
        <v>Extra Large</v>
      </c>
      <c r="K143" s="2" t="str">
        <f>$K$7</f>
        <v>Pumping</v>
      </c>
      <c r="L143" s="2" t="str">
        <f>$L$7</f>
        <v>Street &amp;</v>
      </c>
      <c r="M143" s="2" t="str">
        <f>$M$7</f>
        <v> </v>
      </c>
      <c r="N143" s="2" t="str">
        <f>$N$7</f>
        <v> </v>
      </c>
      <c r="O143" s="2" t="str">
        <f>$O$7</f>
        <v> </v>
      </c>
      <c r="P143" s="2" t="str">
        <f>$P$7</f>
        <v> </v>
      </c>
      <c r="Q143" s="2" t="str">
        <f>$Q$7</f>
        <v> </v>
      </c>
    </row>
    <row r="144" spans="1:17" ht="12.75">
      <c r="A144" s="2"/>
      <c r="B144" s="2" t="str">
        <f>$B$8</f>
        <v> </v>
      </c>
      <c r="C144" s="2" t="str">
        <f>$C$8</f>
        <v> </v>
      </c>
      <c r="D144" s="2" t="str">
        <f>$D$8</f>
        <v> </v>
      </c>
      <c r="E144" s="2" t="str">
        <f>$E$8</f>
        <v> </v>
      </c>
      <c r="F144" s="2" t="str">
        <f>$F$8</f>
        <v>System</v>
      </c>
      <c r="G144" s="2" t="str">
        <f>$G$8</f>
        <v>Service</v>
      </c>
      <c r="H144" s="2" t="str">
        <f>$H$8</f>
        <v>Service</v>
      </c>
      <c r="I144" s="2" t="str">
        <f>$I$8</f>
        <v>Service</v>
      </c>
      <c r="J144" s="2" t="str">
        <f>$J$8</f>
        <v>Gen Service</v>
      </c>
      <c r="K144" s="2" t="str">
        <f>$K$8</f>
        <v>Service</v>
      </c>
      <c r="L144" s="2" t="str">
        <f>$L$8</f>
        <v>Area Lights</v>
      </c>
      <c r="M144" s="2" t="str">
        <f>$M$8</f>
        <v> </v>
      </c>
      <c r="N144" s="2" t="str">
        <f>$N$8</f>
        <v> </v>
      </c>
      <c r="O144" s="2" t="str">
        <f>$O$8</f>
        <v> </v>
      </c>
      <c r="P144" s="2" t="str">
        <f>$P$8</f>
        <v> </v>
      </c>
      <c r="Q144" s="2" t="str">
        <f>$Q$8</f>
        <v> </v>
      </c>
    </row>
    <row r="145" spans="1:17" ht="12.75">
      <c r="A145" s="2"/>
      <c r="B145" s="7" t="str">
        <f>$B$9</f>
        <v>Description</v>
      </c>
      <c r="C145" s="2" t="str">
        <f>$C$9</f>
        <v> </v>
      </c>
      <c r="D145" s="2" t="str">
        <f>$D$9</f>
        <v> </v>
      </c>
      <c r="E145" s="2" t="str">
        <f>$E$9</f>
        <v> </v>
      </c>
      <c r="F145" s="2" t="str">
        <f>$F$9</f>
        <v>Total</v>
      </c>
      <c r="G145" s="2" t="str">
        <f>$G$9</f>
        <v>Sch 1</v>
      </c>
      <c r="H145" s="2" t="str">
        <f>$H$9</f>
        <v>Sch 11-12</v>
      </c>
      <c r="I145" s="2" t="str">
        <f>$I$9</f>
        <v>Sch 21-22</v>
      </c>
      <c r="J145" s="2" t="str">
        <f>$J$9</f>
        <v>Sch 25</v>
      </c>
      <c r="K145" s="2" t="str">
        <f>$K$9</f>
        <v>Sch 31-32</v>
      </c>
      <c r="L145" s="2" t="str">
        <f>$L$9</f>
        <v>Sch 41-49</v>
      </c>
      <c r="M145" s="2" t="str">
        <f>$M$9</f>
        <v>Open 1</v>
      </c>
      <c r="N145" s="2" t="str">
        <f>$N$9</f>
        <v>Open 2</v>
      </c>
      <c r="O145" s="2" t="str">
        <f>$O$9</f>
        <v>Open 3</v>
      </c>
      <c r="P145" s="2" t="str">
        <f>$P$9</f>
        <v>Open 4</v>
      </c>
      <c r="Q145" s="2" t="str">
        <f>$Q$9</f>
        <v>Open 5</v>
      </c>
    </row>
    <row r="146" spans="1:17" ht="12.75">
      <c r="A146" s="2"/>
      <c r="B146" s="17" t="s">
        <v>88</v>
      </c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</row>
    <row r="147" spans="1:17" ht="12.75">
      <c r="A147" s="2">
        <v>1</v>
      </c>
      <c r="B147" s="10" t="s">
        <v>89</v>
      </c>
      <c r="C147" s="10"/>
      <c r="D147" s="6"/>
      <c r="E147" s="2"/>
      <c r="F147" s="11">
        <f>SUM(G147:Q147)</f>
        <v>236932637.80201936</v>
      </c>
      <c r="G147" s="11">
        <v>98897035.40960933</v>
      </c>
      <c r="H147" s="11">
        <v>21057488.543468956</v>
      </c>
      <c r="I147" s="11">
        <v>73258500.7528798</v>
      </c>
      <c r="J147" s="11">
        <v>36983728.55889677</v>
      </c>
      <c r="K147" s="11">
        <v>5539559.612295847</v>
      </c>
      <c r="L147" s="11">
        <v>1196324.9248686633</v>
      </c>
      <c r="M147" s="11">
        <v>0</v>
      </c>
      <c r="N147" s="11">
        <v>0</v>
      </c>
      <c r="O147" s="11">
        <v>0</v>
      </c>
      <c r="P147" s="11">
        <v>0</v>
      </c>
      <c r="Q147" s="11">
        <v>0</v>
      </c>
    </row>
    <row r="148" spans="1:17" ht="12.75">
      <c r="A148" s="2">
        <v>2</v>
      </c>
      <c r="B148" s="10" t="s">
        <v>90</v>
      </c>
      <c r="C148" s="10"/>
      <c r="D148" s="6"/>
      <c r="E148" s="2"/>
      <c r="F148" s="11">
        <f>SUM(G148:Q148)</f>
        <v>127526821.93615858</v>
      </c>
      <c r="G148" s="11">
        <v>53344971.23141226</v>
      </c>
      <c r="H148" s="11">
        <v>16188016.494930334</v>
      </c>
      <c r="I148" s="11">
        <v>43746579.16329475</v>
      </c>
      <c r="J148" s="11">
        <v>9036225.259341082</v>
      </c>
      <c r="K148" s="11">
        <v>2539798.3409074727</v>
      </c>
      <c r="L148" s="11">
        <v>2671231.446272699</v>
      </c>
      <c r="M148" s="11">
        <v>0</v>
      </c>
      <c r="N148" s="11">
        <v>0</v>
      </c>
      <c r="O148" s="11">
        <v>0</v>
      </c>
      <c r="P148" s="11">
        <v>0</v>
      </c>
      <c r="Q148" s="11">
        <v>0</v>
      </c>
    </row>
    <row r="149" spans="1:17" ht="12.75">
      <c r="A149" s="2">
        <v>3</v>
      </c>
      <c r="B149" s="10" t="s">
        <v>91</v>
      </c>
      <c r="C149" s="10"/>
      <c r="D149" s="6"/>
      <c r="E149" s="2"/>
      <c r="F149" s="11">
        <f>SUM(G149:Q149)</f>
        <v>26493540.261820804</v>
      </c>
      <c r="G149" s="11">
        <v>18540993.358978216</v>
      </c>
      <c r="H149" s="11">
        <v>4591494.961600489</v>
      </c>
      <c r="I149" s="11">
        <v>1114920.0838252543</v>
      </c>
      <c r="J149" s="11">
        <v>15046.18176194531</v>
      </c>
      <c r="K149" s="11">
        <v>424642.04679646785</v>
      </c>
      <c r="L149" s="11">
        <v>1806443.6288584326</v>
      </c>
      <c r="M149" s="11">
        <v>0</v>
      </c>
      <c r="N149" s="11">
        <v>0</v>
      </c>
      <c r="O149" s="11">
        <v>0</v>
      </c>
      <c r="P149" s="11">
        <v>0</v>
      </c>
      <c r="Q149" s="11">
        <v>0</v>
      </c>
    </row>
    <row r="150" spans="1:17" ht="12.75">
      <c r="A150" s="2">
        <v>4</v>
      </c>
      <c r="B150" s="10" t="s">
        <v>71</v>
      </c>
      <c r="C150" s="10"/>
      <c r="D150" s="6"/>
      <c r="E150" s="2"/>
      <c r="F150" s="12">
        <f aca="true" t="shared" si="23" ref="F150:L150">SUM(F147:F149)</f>
        <v>390952999.99999875</v>
      </c>
      <c r="G150" s="12">
        <f t="shared" si="23"/>
        <v>170782999.99999982</v>
      </c>
      <c r="H150" s="12">
        <f t="shared" si="23"/>
        <v>41836999.999999784</v>
      </c>
      <c r="I150" s="12">
        <f t="shared" si="23"/>
        <v>118119999.9999998</v>
      </c>
      <c r="J150" s="12">
        <f t="shared" si="23"/>
        <v>46034999.9999998</v>
      </c>
      <c r="K150" s="12">
        <f t="shared" si="23"/>
        <v>8503999.999999788</v>
      </c>
      <c r="L150" s="12">
        <f t="shared" si="23"/>
        <v>5673999.999999795</v>
      </c>
      <c r="M150" s="12">
        <f>SUM(M147:M149)</f>
        <v>0</v>
      </c>
      <c r="N150" s="12">
        <f>SUM(N147:N149)</f>
        <v>0</v>
      </c>
      <c r="O150" s="12">
        <f>SUM(O147:O149)</f>
        <v>0</v>
      </c>
      <c r="P150" s="12">
        <f>SUM(P147:P149)</f>
        <v>0</v>
      </c>
      <c r="Q150" s="12">
        <f>SUM(Q147:Q149)</f>
        <v>0</v>
      </c>
    </row>
    <row r="151" spans="1:17" ht="12.75">
      <c r="A151" s="2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</row>
    <row r="152" spans="1:17" ht="12.75">
      <c r="A152" s="2"/>
      <c r="B152" s="10" t="s">
        <v>92</v>
      </c>
      <c r="C152" s="10"/>
      <c r="D152" s="6"/>
      <c r="E152" s="2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</row>
    <row r="153" spans="1:14" ht="12.75">
      <c r="A153" s="2">
        <v>5</v>
      </c>
      <c r="B153" s="10" t="s">
        <v>89</v>
      </c>
      <c r="C153" s="10" t="s">
        <v>93</v>
      </c>
      <c r="D153" s="6"/>
      <c r="E153" s="2"/>
      <c r="F153" s="18">
        <v>0.04318052821009917</v>
      </c>
      <c r="G153" s="18">
        <v>0.041538558476244956</v>
      </c>
      <c r="H153" s="18">
        <v>0.05013986200004514</v>
      </c>
      <c r="I153" s="18">
        <v>0.045979331317096805</v>
      </c>
      <c r="J153" s="18">
        <v>0.03956194067044928</v>
      </c>
      <c r="K153" s="18">
        <v>0.04214227276202822</v>
      </c>
      <c r="L153" s="18">
        <v>0.04492564215211474</v>
      </c>
      <c r="M153" s="18">
        <v>0</v>
      </c>
      <c r="N153" s="18"/>
    </row>
    <row r="154" spans="1:14" ht="12.75">
      <c r="A154" s="2">
        <v>6</v>
      </c>
      <c r="B154" s="10" t="s">
        <v>90</v>
      </c>
      <c r="C154" s="10" t="s">
        <v>94</v>
      </c>
      <c r="D154" s="10"/>
      <c r="E154" s="2"/>
      <c r="F154" s="27">
        <v>10.014356541035196</v>
      </c>
      <c r="G154" s="27">
        <v>9.150765174104318</v>
      </c>
      <c r="H154" s="27">
        <v>14.493546935595942</v>
      </c>
      <c r="I154" s="27">
        <v>11.488192933564099</v>
      </c>
      <c r="J154" s="27">
        <v>5.578949965636279</v>
      </c>
      <c r="K154" s="27">
        <v>9.07394905647543</v>
      </c>
      <c r="L154" s="27">
        <v>33.23915492350678</v>
      </c>
      <c r="M154" s="27">
        <v>0</v>
      </c>
      <c r="N154" s="18"/>
    </row>
    <row r="155" spans="1:14" ht="12.75">
      <c r="A155" s="2">
        <v>7</v>
      </c>
      <c r="B155" s="10" t="s">
        <v>91</v>
      </c>
      <c r="C155" s="10" t="s">
        <v>95</v>
      </c>
      <c r="D155" s="10"/>
      <c r="E155" s="2"/>
      <c r="F155" s="27">
        <v>9.553621781878674</v>
      </c>
      <c r="G155" s="27">
        <v>7.789639477062638</v>
      </c>
      <c r="H155" s="27">
        <v>14.272997881819787</v>
      </c>
      <c r="I155" s="27">
        <v>28.114080334499693</v>
      </c>
      <c r="J155" s="27">
        <v>56.99311273464133</v>
      </c>
      <c r="K155" s="27">
        <v>15.36609541510649</v>
      </c>
      <c r="L155" s="27">
        <v>490.6147824167389</v>
      </c>
      <c r="M155" s="27">
        <v>0</v>
      </c>
      <c r="N155" s="18"/>
    </row>
    <row r="156" spans="1:14" ht="12.75">
      <c r="A156" s="2"/>
      <c r="B156" s="10"/>
      <c r="C156" s="10"/>
      <c r="D156" s="10"/>
      <c r="E156" s="10"/>
      <c r="F156" s="20"/>
      <c r="G156" s="20"/>
      <c r="H156" s="20"/>
      <c r="I156" s="20"/>
      <c r="J156" s="20"/>
      <c r="K156" s="20"/>
      <c r="L156" s="20"/>
      <c r="M156" s="20"/>
      <c r="N156" s="20"/>
    </row>
    <row r="157" ht="12.75">
      <c r="A157" s="2"/>
    </row>
    <row r="158" spans="1:17" ht="12.75">
      <c r="A158" s="2"/>
      <c r="B158" s="17" t="s">
        <v>96</v>
      </c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</row>
    <row r="159" spans="1:17" ht="12.75">
      <c r="A159" s="2">
        <v>8</v>
      </c>
      <c r="B159" s="10" t="s">
        <v>89</v>
      </c>
      <c r="C159" s="10"/>
      <c r="D159" s="10"/>
      <c r="E159" s="10"/>
      <c r="F159" s="11">
        <f>SUM(G159:Q159)</f>
        <v>237625692.8951733</v>
      </c>
      <c r="G159" s="11">
        <v>103618255.64050685</v>
      </c>
      <c r="H159" s="11">
        <v>18277965.932581965</v>
      </c>
      <c r="I159" s="11">
        <v>69202771.10307482</v>
      </c>
      <c r="J159" s="11">
        <v>39646899.519704536</v>
      </c>
      <c r="K159" s="11">
        <v>5720865.155954437</v>
      </c>
      <c r="L159" s="11">
        <v>1158935.5433507338</v>
      </c>
      <c r="M159" s="11">
        <v>0</v>
      </c>
      <c r="N159" s="11">
        <v>0</v>
      </c>
      <c r="O159" s="11">
        <v>0</v>
      </c>
      <c r="P159" s="11">
        <v>0</v>
      </c>
      <c r="Q159" s="11">
        <v>0</v>
      </c>
    </row>
    <row r="160" spans="1:17" ht="12.75">
      <c r="A160" s="2">
        <v>9</v>
      </c>
      <c r="B160" s="10" t="s">
        <v>90</v>
      </c>
      <c r="F160" s="11">
        <f>SUM(G160:Q160)</f>
        <v>126446835.86862299</v>
      </c>
      <c r="G160" s="11">
        <v>61697772.25097974</v>
      </c>
      <c r="H160" s="11">
        <v>11128535.77709074</v>
      </c>
      <c r="I160" s="11">
        <v>37238110.82950515</v>
      </c>
      <c r="J160" s="11">
        <v>11120624.523622151</v>
      </c>
      <c r="K160" s="11">
        <v>2805446.3543355037</v>
      </c>
      <c r="L160" s="11">
        <v>2456346.1330897105</v>
      </c>
      <c r="M160" s="11">
        <v>0</v>
      </c>
      <c r="N160" s="11">
        <v>0</v>
      </c>
      <c r="O160" s="11">
        <v>0</v>
      </c>
      <c r="P160" s="11">
        <v>0</v>
      </c>
      <c r="Q160" s="11">
        <v>0</v>
      </c>
    </row>
    <row r="161" spans="1:17" ht="12.75">
      <c r="A161" s="2">
        <v>10</v>
      </c>
      <c r="B161" s="10" t="s">
        <v>91</v>
      </c>
      <c r="F161" s="11">
        <f>SUM(G161:Q161)</f>
        <v>26880471.23620243</v>
      </c>
      <c r="G161" s="11">
        <v>19858612.949981343</v>
      </c>
      <c r="H161" s="11">
        <v>3816509.2417653864</v>
      </c>
      <c r="I161" s="11">
        <v>1032815.1748733278</v>
      </c>
      <c r="J161" s="11">
        <v>16470.90042875176</v>
      </c>
      <c r="K161" s="11">
        <v>443993.59439358953</v>
      </c>
      <c r="L161" s="11">
        <v>1712069.3747600312</v>
      </c>
      <c r="M161" s="11">
        <v>0</v>
      </c>
      <c r="N161" s="11">
        <v>0</v>
      </c>
      <c r="O161" s="11">
        <v>0</v>
      </c>
      <c r="P161" s="11">
        <v>0</v>
      </c>
      <c r="Q161" s="11">
        <v>0</v>
      </c>
    </row>
    <row r="162" spans="1:17" ht="12.75">
      <c r="A162" s="2">
        <v>11</v>
      </c>
      <c r="B162" s="10" t="s">
        <v>75</v>
      </c>
      <c r="C162" s="10"/>
      <c r="D162" s="10"/>
      <c r="E162" s="10"/>
      <c r="F162" s="12">
        <f aca="true" t="shared" si="24" ref="F162:L162">SUM(F159:F161)</f>
        <v>390952999.99999875</v>
      </c>
      <c r="G162" s="28">
        <f t="shared" si="24"/>
        <v>185174640.84146792</v>
      </c>
      <c r="H162" s="28">
        <f t="shared" si="24"/>
        <v>33223010.95143809</v>
      </c>
      <c r="I162" s="28">
        <f t="shared" si="24"/>
        <v>107473697.10745329</v>
      </c>
      <c r="J162" s="28">
        <f t="shared" si="24"/>
        <v>50783994.94375544</v>
      </c>
      <c r="K162" s="28">
        <f t="shared" si="24"/>
        <v>8970305.10468353</v>
      </c>
      <c r="L162" s="28">
        <f t="shared" si="24"/>
        <v>5327351.051200476</v>
      </c>
      <c r="M162" s="28">
        <f>SUM(M159:M161)</f>
        <v>0</v>
      </c>
      <c r="N162" s="28">
        <f>SUM(N159:N161)</f>
        <v>0</v>
      </c>
      <c r="O162" s="28">
        <f>SUM(O159:O161)</f>
        <v>0</v>
      </c>
      <c r="P162" s="28">
        <f>SUM(P159:P161)</f>
        <v>0</v>
      </c>
      <c r="Q162" s="28">
        <f>SUM(Q159:Q161)</f>
        <v>0</v>
      </c>
    </row>
    <row r="163" spans="1:2" ht="12.75">
      <c r="A163" s="2"/>
      <c r="B163" s="10"/>
    </row>
    <row r="164" spans="1:4" ht="12.75">
      <c r="A164" s="2"/>
      <c r="B164" s="10" t="s">
        <v>92</v>
      </c>
      <c r="C164" s="10"/>
      <c r="D164" s="6"/>
    </row>
    <row r="165" spans="1:17" ht="12.75">
      <c r="A165" s="2">
        <v>12</v>
      </c>
      <c r="B165" s="10" t="s">
        <v>89</v>
      </c>
      <c r="C165" s="10" t="s">
        <v>93</v>
      </c>
      <c r="D165" s="6"/>
      <c r="E165" s="10"/>
      <c r="F165" s="18">
        <v>0.04330683619906477</v>
      </c>
      <c r="G165" s="18">
        <v>0.043521557075021075</v>
      </c>
      <c r="H165" s="18">
        <v>0.04352155707502105</v>
      </c>
      <c r="I165" s="18">
        <v>0.04343382826442035</v>
      </c>
      <c r="J165" s="18">
        <v>0.042410766779989686</v>
      </c>
      <c r="K165" s="18">
        <v>0.04352155707502101</v>
      </c>
      <c r="L165" s="18">
        <v>0.043521557075020985</v>
      </c>
      <c r="M165" s="18">
        <v>0</v>
      </c>
      <c r="N165" s="18"/>
      <c r="O165" s="10"/>
      <c r="P165" s="10"/>
      <c r="Q165" s="10"/>
    </row>
    <row r="166" spans="1:17" ht="12.75">
      <c r="A166" s="2">
        <v>13</v>
      </c>
      <c r="B166" s="10" t="s">
        <v>90</v>
      </c>
      <c r="C166" s="10" t="s">
        <v>94</v>
      </c>
      <c r="D166" s="10"/>
      <c r="E166" s="10"/>
      <c r="F166" s="27">
        <v>9.929547985662692</v>
      </c>
      <c r="G166" s="27">
        <v>10.583599777098208</v>
      </c>
      <c r="H166" s="27">
        <v>9.963663902877522</v>
      </c>
      <c r="I166" s="27">
        <v>9.779018379790006</v>
      </c>
      <c r="J166" s="27">
        <v>6.865854493808824</v>
      </c>
      <c r="K166" s="27">
        <v>10.023030919383721</v>
      </c>
      <c r="L166" s="27">
        <v>30.565254754488457</v>
      </c>
      <c r="M166" s="27">
        <v>0</v>
      </c>
      <c r="N166" s="18"/>
      <c r="O166" s="10"/>
      <c r="P166" s="10"/>
      <c r="Q166" s="10"/>
    </row>
    <row r="167" spans="1:17" ht="12.75">
      <c r="A167" s="2">
        <v>14</v>
      </c>
      <c r="B167" s="10" t="s">
        <v>91</v>
      </c>
      <c r="C167" s="10" t="s">
        <v>95</v>
      </c>
      <c r="D167" s="10"/>
      <c r="E167" s="10"/>
      <c r="F167" s="27">
        <v>9.69314983846924</v>
      </c>
      <c r="G167" s="27">
        <v>8.34321184414722</v>
      </c>
      <c r="H167" s="27">
        <v>11.863898094026213</v>
      </c>
      <c r="I167" s="27">
        <v>26.04370413478901</v>
      </c>
      <c r="J167" s="27">
        <v>62.38977435133243</v>
      </c>
      <c r="K167" s="27">
        <v>16.066350439427882</v>
      </c>
      <c r="L167" s="27">
        <v>464.9835346985419</v>
      </c>
      <c r="M167" s="27">
        <v>0</v>
      </c>
      <c r="N167" s="18"/>
      <c r="O167" s="10"/>
      <c r="P167" s="10"/>
      <c r="Q167" s="10"/>
    </row>
    <row r="168" spans="1:17" ht="12.75">
      <c r="A168" s="2"/>
      <c r="B168" s="10"/>
      <c r="C168" s="10"/>
      <c r="D168" s="10"/>
      <c r="E168" s="10"/>
      <c r="F168" s="22"/>
      <c r="G168" s="22"/>
      <c r="H168" s="22"/>
      <c r="I168" s="22"/>
      <c r="J168" s="22"/>
      <c r="K168" s="22"/>
      <c r="L168" s="22"/>
      <c r="M168" s="22"/>
      <c r="N168" s="22"/>
      <c r="O168" s="10"/>
      <c r="P168" s="10"/>
      <c r="Q168" s="10"/>
    </row>
    <row r="169" spans="1:17" ht="12.75">
      <c r="A169" s="2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</row>
    <row r="170" spans="1:14" ht="12.75">
      <c r="A170" s="2">
        <v>15</v>
      </c>
      <c r="B170" s="23" t="s">
        <v>77</v>
      </c>
      <c r="F170" s="24">
        <f aca="true" t="shared" si="25" ref="F170:L170">F150/F162</f>
        <v>1</v>
      </c>
      <c r="G170" s="24">
        <f t="shared" si="25"/>
        <v>0.9222807141622102</v>
      </c>
      <c r="H170" s="24">
        <f t="shared" si="25"/>
        <v>1.2592777957769306</v>
      </c>
      <c r="I170" s="24">
        <f t="shared" si="25"/>
        <v>1.099059613459675</v>
      </c>
      <c r="J170" s="24">
        <f t="shared" si="25"/>
        <v>0.9064863851491937</v>
      </c>
      <c r="K170" s="24">
        <f t="shared" si="25"/>
        <v>0.9480168066479392</v>
      </c>
      <c r="L170" s="24">
        <f t="shared" si="25"/>
        <v>1.0650696651051754</v>
      </c>
      <c r="M170" s="24" t="e">
        <f>M150/M162</f>
        <v>#DIV/0!</v>
      </c>
      <c r="N170" s="24"/>
    </row>
    <row r="171" ht="13.5" thickBot="1">
      <c r="A171" s="2"/>
    </row>
    <row r="172" spans="1:17" ht="13.5" thickTop="1">
      <c r="A172" s="2"/>
      <c r="B172" s="25"/>
      <c r="C172" s="25"/>
      <c r="D172" s="25"/>
      <c r="E172" s="25"/>
      <c r="F172" s="25"/>
      <c r="G172" s="25"/>
      <c r="H172" s="25"/>
      <c r="I172" s="25"/>
      <c r="J172" s="25"/>
      <c r="K172" s="25"/>
      <c r="L172" s="25"/>
      <c r="M172" s="25"/>
      <c r="N172" s="25"/>
      <c r="O172" s="25"/>
      <c r="P172" s="25"/>
      <c r="Q172" s="25"/>
    </row>
    <row r="173" spans="1:2" ht="12.75">
      <c r="A173" s="2"/>
      <c r="B173" s="17" t="s">
        <v>97</v>
      </c>
    </row>
    <row r="174" spans="1:17" ht="12.75">
      <c r="A174" s="2">
        <v>16</v>
      </c>
      <c r="B174" s="10" t="s">
        <v>89</v>
      </c>
      <c r="C174" s="10"/>
      <c r="D174" s="10"/>
      <c r="E174" s="2"/>
      <c r="F174" s="11">
        <f>SUM(G174:Q174)</f>
        <v>262682144.0695655</v>
      </c>
      <c r="G174" s="32">
        <v>109276530.62690435</v>
      </c>
      <c r="H174" s="32">
        <v>23078304.956005212</v>
      </c>
      <c r="I174" s="32">
        <v>81240149.67707677</v>
      </c>
      <c r="J174" s="32">
        <v>41647163.33200756</v>
      </c>
      <c r="K174" s="32">
        <v>6129264.289460386</v>
      </c>
      <c r="L174" s="32">
        <v>1310731.1881112272</v>
      </c>
      <c r="M174" s="11">
        <v>0</v>
      </c>
      <c r="N174" s="11">
        <v>0</v>
      </c>
      <c r="O174" s="11">
        <v>0</v>
      </c>
      <c r="P174" s="11">
        <v>0</v>
      </c>
      <c r="Q174" s="11">
        <v>0</v>
      </c>
    </row>
    <row r="175" spans="1:17" ht="12.75">
      <c r="A175" s="2">
        <v>17</v>
      </c>
      <c r="B175" s="10" t="s">
        <v>90</v>
      </c>
      <c r="C175" s="10"/>
      <c r="D175" s="6"/>
      <c r="E175" s="2"/>
      <c r="F175" s="11">
        <f>SUM(G175:Q175)</f>
        <v>167562649.07521135</v>
      </c>
      <c r="G175" s="32">
        <v>71715212.90253325</v>
      </c>
      <c r="H175" s="32">
        <v>19867685.075815424</v>
      </c>
      <c r="I175" s="32">
        <v>56559327.7466061</v>
      </c>
      <c r="J175" s="32">
        <v>12687295.419945559</v>
      </c>
      <c r="K175" s="32">
        <v>3404142.5449977545</v>
      </c>
      <c r="L175" s="32">
        <v>3328985.385313232</v>
      </c>
      <c r="M175" s="11">
        <v>0</v>
      </c>
      <c r="N175" s="11">
        <v>0</v>
      </c>
      <c r="O175" s="11">
        <v>0</v>
      </c>
      <c r="P175" s="11">
        <v>0</v>
      </c>
      <c r="Q175" s="11">
        <v>0</v>
      </c>
    </row>
    <row r="176" spans="1:17" ht="12.75">
      <c r="A176" s="2">
        <v>18</v>
      </c>
      <c r="B176" s="10" t="s">
        <v>91</v>
      </c>
      <c r="C176" s="10"/>
      <c r="D176" s="6"/>
      <c r="E176" s="2"/>
      <c r="F176" s="11">
        <f>SUM(G176:Q176)</f>
        <v>30470206.855221912</v>
      </c>
      <c r="G176" s="32">
        <v>21438256.470562205</v>
      </c>
      <c r="H176" s="32">
        <v>5155009.968179135</v>
      </c>
      <c r="I176" s="32">
        <v>1276522.576316938</v>
      </c>
      <c r="J176" s="32">
        <v>17541.248046670346</v>
      </c>
      <c r="K176" s="32">
        <v>487593.1655416385</v>
      </c>
      <c r="L176" s="32">
        <v>2095283.4265753261</v>
      </c>
      <c r="M176" s="11">
        <v>0</v>
      </c>
      <c r="N176" s="11">
        <v>0</v>
      </c>
      <c r="O176" s="11">
        <v>0</v>
      </c>
      <c r="P176" s="11">
        <v>0</v>
      </c>
      <c r="Q176" s="11">
        <v>0</v>
      </c>
    </row>
    <row r="177" spans="1:17" ht="12.75">
      <c r="A177" s="2">
        <v>19</v>
      </c>
      <c r="B177" s="10" t="s">
        <v>79</v>
      </c>
      <c r="C177" s="10"/>
      <c r="D177" s="6"/>
      <c r="E177" s="2"/>
      <c r="F177" s="12">
        <f aca="true" t="shared" si="26" ref="F177:L177">SUM(F174:F176)</f>
        <v>460714999.99999875</v>
      </c>
      <c r="G177" s="12">
        <f t="shared" si="26"/>
        <v>202429999.99999982</v>
      </c>
      <c r="H177" s="12">
        <f t="shared" si="26"/>
        <v>48100999.99999978</v>
      </c>
      <c r="I177" s="12">
        <f t="shared" si="26"/>
        <v>139075999.99999982</v>
      </c>
      <c r="J177" s="12">
        <f t="shared" si="26"/>
        <v>54351999.99999979</v>
      </c>
      <c r="K177" s="12">
        <f t="shared" si="26"/>
        <v>10020999.999999778</v>
      </c>
      <c r="L177" s="12">
        <f t="shared" si="26"/>
        <v>6734999.999999786</v>
      </c>
      <c r="M177" s="12">
        <f>SUM(M174:M176)</f>
        <v>0</v>
      </c>
      <c r="N177" s="12">
        <f>SUM(N174:N176)</f>
        <v>0</v>
      </c>
      <c r="O177" s="12">
        <f>SUM(O174:O176)</f>
        <v>0</v>
      </c>
      <c r="P177" s="12">
        <f>SUM(P174:P176)</f>
        <v>0</v>
      </c>
      <c r="Q177" s="12">
        <f>SUM(Q174:Q176)</f>
        <v>0</v>
      </c>
    </row>
    <row r="178" ht="12.75">
      <c r="A178" s="2"/>
    </row>
    <row r="179" spans="1:17" ht="12.75">
      <c r="A179" s="2"/>
      <c r="B179" s="10" t="s">
        <v>92</v>
      </c>
      <c r="C179" s="10"/>
      <c r="D179" s="6"/>
      <c r="E179" s="2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</row>
    <row r="180" spans="1:14" ht="12.75">
      <c r="A180" s="2">
        <v>20</v>
      </c>
      <c r="B180" s="10" t="s">
        <v>89</v>
      </c>
      <c r="C180" s="10" t="s">
        <v>93</v>
      </c>
      <c r="D180" s="6"/>
      <c r="E180" s="2"/>
      <c r="F180" s="33">
        <v>0.047873327362198195</v>
      </c>
      <c r="G180" s="33">
        <v>0.04589813576035454</v>
      </c>
      <c r="H180" s="33">
        <v>0.05495161606287329</v>
      </c>
      <c r="I180" s="33">
        <v>0.050988864362010715</v>
      </c>
      <c r="J180" s="33">
        <v>0.044550473114399886</v>
      </c>
      <c r="K180" s="33">
        <v>0.04662845886587487</v>
      </c>
      <c r="L180" s="33">
        <v>0.04922194555226359</v>
      </c>
      <c r="M180" s="18">
        <v>0</v>
      </c>
      <c r="N180" s="18"/>
    </row>
    <row r="181" spans="1:14" ht="12.75">
      <c r="A181" s="2">
        <v>21</v>
      </c>
      <c r="B181" s="10" t="s">
        <v>90</v>
      </c>
      <c r="C181" s="10" t="s">
        <v>94</v>
      </c>
      <c r="D181" s="6"/>
      <c r="E181" s="2"/>
      <c r="F181" s="34">
        <v>13.15826808292588</v>
      </c>
      <c r="G181" s="34">
        <v>12.301985689244212</v>
      </c>
      <c r="H181" s="34">
        <v>17.78804872345845</v>
      </c>
      <c r="I181" s="34">
        <v>14.85292065741397</v>
      </c>
      <c r="J181" s="34">
        <v>7.83311441621631</v>
      </c>
      <c r="K181" s="34">
        <v>12.161995516247783</v>
      </c>
      <c r="L181" s="34">
        <v>41.42383884964949</v>
      </c>
      <c r="M181" s="27">
        <v>0</v>
      </c>
      <c r="N181" s="18"/>
    </row>
    <row r="182" spans="1:14" ht="12.75">
      <c r="A182" s="2">
        <v>22</v>
      </c>
      <c r="B182" s="10" t="s">
        <v>91</v>
      </c>
      <c r="C182" s="10" t="s">
        <v>95</v>
      </c>
      <c r="D182" s="6"/>
      <c r="E182" s="2"/>
      <c r="F182" s="34">
        <v>10.98761543506872</v>
      </c>
      <c r="G182" s="34">
        <v>9.006868493462854</v>
      </c>
      <c r="H182" s="34">
        <v>16.024725491789123</v>
      </c>
      <c r="I182" s="34">
        <v>32.189085818819834</v>
      </c>
      <c r="J182" s="34">
        <v>66.44412138890283</v>
      </c>
      <c r="K182" s="34">
        <v>17.644044347444854</v>
      </c>
      <c r="L182" s="34">
        <v>569.0612239476715</v>
      </c>
      <c r="M182" s="27">
        <v>0</v>
      </c>
      <c r="N182" s="18"/>
    </row>
    <row r="183" spans="1:14" ht="12.75">
      <c r="A183" s="2"/>
      <c r="B183" s="29"/>
      <c r="C183" s="29"/>
      <c r="D183" s="30"/>
      <c r="E183" s="31"/>
      <c r="F183" s="22"/>
      <c r="G183" s="22"/>
      <c r="H183" s="22"/>
      <c r="I183" s="22"/>
      <c r="J183" s="22"/>
      <c r="K183" s="22"/>
      <c r="L183" s="22"/>
      <c r="M183" s="22"/>
      <c r="N183" s="22"/>
    </row>
    <row r="184" ht="12.75">
      <c r="A184" s="2"/>
    </row>
    <row r="185" spans="1:17" ht="12.75">
      <c r="A185" s="2"/>
      <c r="B185" s="17" t="s">
        <v>98</v>
      </c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</row>
    <row r="186" spans="1:17" ht="12.75">
      <c r="A186" s="2">
        <v>23</v>
      </c>
      <c r="B186" s="10" t="s">
        <v>89</v>
      </c>
      <c r="C186" s="10"/>
      <c r="D186" s="10"/>
      <c r="E186" s="2"/>
      <c r="F186" s="11">
        <f>SUM(G186:Q186)</f>
        <v>263111369.36109936</v>
      </c>
      <c r="G186" s="11">
        <v>114731453.48979215</v>
      </c>
      <c r="H186" s="11">
        <v>20238302.4624306</v>
      </c>
      <c r="I186" s="11">
        <v>76624861.75914094</v>
      </c>
      <c r="J186" s="11">
        <v>43899083.03456549</v>
      </c>
      <c r="K186" s="11">
        <v>6334435.669704238</v>
      </c>
      <c r="L186" s="11">
        <v>1283232.945465954</v>
      </c>
      <c r="M186" s="11">
        <v>0</v>
      </c>
      <c r="N186" s="11">
        <v>0</v>
      </c>
      <c r="O186" s="11">
        <v>0</v>
      </c>
      <c r="P186" s="11">
        <v>0</v>
      </c>
      <c r="Q186" s="11">
        <v>0</v>
      </c>
    </row>
    <row r="187" spans="1:17" ht="12.75">
      <c r="A187" s="2">
        <v>24</v>
      </c>
      <c r="B187" s="10" t="s">
        <v>90</v>
      </c>
      <c r="C187" s="10"/>
      <c r="D187" s="6"/>
      <c r="E187" s="2"/>
      <c r="F187" s="11">
        <f>SUM(G187:Q187)</f>
        <v>166542625.07804462</v>
      </c>
      <c r="G187" s="11">
        <v>81366083.44498397</v>
      </c>
      <c r="H187" s="11">
        <v>14698114.661609747</v>
      </c>
      <c r="I187" s="11">
        <v>49152903.290614195</v>
      </c>
      <c r="J187" s="11">
        <v>14449818.307251338</v>
      </c>
      <c r="K187" s="11">
        <v>3704758.6677827267</v>
      </c>
      <c r="L187" s="11">
        <v>3170946.7058026367</v>
      </c>
      <c r="M187" s="11">
        <v>0</v>
      </c>
      <c r="N187" s="11">
        <v>0</v>
      </c>
      <c r="O187" s="11">
        <v>0</v>
      </c>
      <c r="P187" s="11">
        <v>0</v>
      </c>
      <c r="Q187" s="11">
        <v>0</v>
      </c>
    </row>
    <row r="188" spans="1:17" ht="12.75">
      <c r="A188" s="2">
        <v>25</v>
      </c>
      <c r="B188" s="10" t="s">
        <v>91</v>
      </c>
      <c r="C188" s="10"/>
      <c r="D188" s="6"/>
      <c r="E188" s="2"/>
      <c r="F188" s="11">
        <f>SUM(G188:Q188)</f>
        <v>31061005.560854685</v>
      </c>
      <c r="G188" s="11">
        <v>22960641.125383835</v>
      </c>
      <c r="H188" s="11">
        <v>4363161.2643061895</v>
      </c>
      <c r="I188" s="11">
        <v>1183089.8707352756</v>
      </c>
      <c r="J188" s="11">
        <v>18745.95930388922</v>
      </c>
      <c r="K188" s="11">
        <v>509492.0200953226</v>
      </c>
      <c r="L188" s="11">
        <v>2025875.3210301704</v>
      </c>
      <c r="M188" s="11">
        <v>0</v>
      </c>
      <c r="N188" s="11">
        <v>0</v>
      </c>
      <c r="O188" s="11">
        <v>0</v>
      </c>
      <c r="P188" s="11">
        <v>0</v>
      </c>
      <c r="Q188" s="11">
        <v>0</v>
      </c>
    </row>
    <row r="189" spans="1:17" ht="12.75">
      <c r="A189" s="2">
        <v>26</v>
      </c>
      <c r="B189" s="10" t="s">
        <v>82</v>
      </c>
      <c r="C189" s="10"/>
      <c r="D189" s="6"/>
      <c r="E189" s="2"/>
      <c r="F189" s="12">
        <f aca="true" t="shared" si="27" ref="F189:L189">SUM(F186:F188)</f>
        <v>460714999.9999987</v>
      </c>
      <c r="G189" s="12">
        <f t="shared" si="27"/>
        <v>219058178.06015995</v>
      </c>
      <c r="H189" s="12">
        <f t="shared" si="27"/>
        <v>39299578.38834654</v>
      </c>
      <c r="I189" s="12">
        <f t="shared" si="27"/>
        <v>126960854.9204904</v>
      </c>
      <c r="J189" s="12">
        <f t="shared" si="27"/>
        <v>58367647.30112071</v>
      </c>
      <c r="K189" s="12">
        <f t="shared" si="27"/>
        <v>10548686.357582286</v>
      </c>
      <c r="L189" s="12">
        <f t="shared" si="27"/>
        <v>6480054.972298761</v>
      </c>
      <c r="M189" s="12">
        <f>SUM(M186:M188)</f>
        <v>0</v>
      </c>
      <c r="N189" s="12">
        <f>SUM(N186:N188)</f>
        <v>0</v>
      </c>
      <c r="O189" s="12">
        <f>SUM(O186:O188)</f>
        <v>0</v>
      </c>
      <c r="P189" s="12">
        <f>SUM(P186:P188)</f>
        <v>0</v>
      </c>
      <c r="Q189" s="12">
        <f>SUM(Q186:Q188)</f>
        <v>0</v>
      </c>
    </row>
    <row r="190" spans="1:17" ht="12.75">
      <c r="A190" s="2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</row>
    <row r="191" spans="1:17" ht="12.75">
      <c r="A191" s="2"/>
      <c r="B191" s="10" t="s">
        <v>92</v>
      </c>
      <c r="C191" s="10"/>
      <c r="D191" s="6"/>
      <c r="E191" s="2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</row>
    <row r="192" spans="1:14" ht="12.75">
      <c r="A192" s="2">
        <v>27</v>
      </c>
      <c r="B192" s="10" t="s">
        <v>89</v>
      </c>
      <c r="C192" s="10" t="s">
        <v>93</v>
      </c>
      <c r="D192" s="6"/>
      <c r="E192" s="2"/>
      <c r="F192" s="18">
        <v>0.04795155286536865</v>
      </c>
      <c r="G192" s="18">
        <v>0.04818930284524225</v>
      </c>
      <c r="H192" s="18">
        <v>0.04818930284524222</v>
      </c>
      <c r="I192" s="18">
        <v>0.048092165001230744</v>
      </c>
      <c r="J192" s="18">
        <v>0.046959378790995904</v>
      </c>
      <c r="K192" s="18">
        <v>0.04818930284524217</v>
      </c>
      <c r="L192" s="18">
        <v>0.04818930284524218</v>
      </c>
      <c r="M192" s="18">
        <v>0</v>
      </c>
      <c r="N192" s="18"/>
    </row>
    <row r="193" spans="1:14" ht="12.75">
      <c r="A193" s="2">
        <v>28</v>
      </c>
      <c r="B193" s="10" t="s">
        <v>90</v>
      </c>
      <c r="C193" s="10" t="s">
        <v>94</v>
      </c>
      <c r="D193" s="6"/>
      <c r="E193" s="2"/>
      <c r="F193" s="27">
        <v>13.078168196227907</v>
      </c>
      <c r="G193" s="27">
        <v>13.957490379209144</v>
      </c>
      <c r="H193" s="27">
        <v>13.15959955807597</v>
      </c>
      <c r="I193" s="27">
        <v>12.907935821440928</v>
      </c>
      <c r="J193" s="27">
        <v>8.921293021702375</v>
      </c>
      <c r="K193" s="27">
        <v>13.236008102117637</v>
      </c>
      <c r="L193" s="27">
        <v>39.457303093457725</v>
      </c>
      <c r="M193" s="27">
        <v>0</v>
      </c>
      <c r="N193" s="18"/>
    </row>
    <row r="194" spans="1:14" ht="12.75">
      <c r="A194" s="2">
        <v>29</v>
      </c>
      <c r="B194" s="10" t="s">
        <v>91</v>
      </c>
      <c r="C194" s="10" t="s">
        <v>95</v>
      </c>
      <c r="D194" s="6"/>
      <c r="E194" s="2"/>
      <c r="F194" s="27">
        <v>11.20065858925121</v>
      </c>
      <c r="G194" s="27">
        <v>9.646468938642371</v>
      </c>
      <c r="H194" s="27">
        <v>13.56320588485904</v>
      </c>
      <c r="I194" s="27">
        <v>29.833065303358186</v>
      </c>
      <c r="J194" s="27">
        <v>71.00742160564099</v>
      </c>
      <c r="K194" s="27">
        <v>18.43647621115696</v>
      </c>
      <c r="L194" s="27">
        <v>550.2105706219909</v>
      </c>
      <c r="M194" s="27">
        <v>0</v>
      </c>
      <c r="N194" s="18"/>
    </row>
    <row r="195" spans="1:14" ht="12.75">
      <c r="A195" s="2"/>
      <c r="B195" s="10"/>
      <c r="C195" s="10"/>
      <c r="D195" s="6"/>
      <c r="E195" s="2"/>
      <c r="F195" s="22"/>
      <c r="G195" s="22"/>
      <c r="H195" s="22"/>
      <c r="I195" s="22"/>
      <c r="J195" s="22"/>
      <c r="K195" s="22"/>
      <c r="L195" s="22"/>
      <c r="M195" s="22"/>
      <c r="N195" s="22"/>
    </row>
    <row r="196" spans="1:17" ht="12.75">
      <c r="A196" s="2">
        <v>30</v>
      </c>
      <c r="B196" s="23" t="s">
        <v>84</v>
      </c>
      <c r="C196" s="10"/>
      <c r="D196" s="10"/>
      <c r="E196" s="10"/>
      <c r="F196" s="24">
        <f aca="true" t="shared" si="28" ref="F196:L196">F177/F189</f>
        <v>1.0000000000000002</v>
      </c>
      <c r="G196" s="24">
        <f t="shared" si="28"/>
        <v>0.9240924113976994</v>
      </c>
      <c r="H196" s="24">
        <f t="shared" si="28"/>
        <v>1.2239571510075822</v>
      </c>
      <c r="I196" s="24">
        <f t="shared" si="28"/>
        <v>1.0954242556660205</v>
      </c>
      <c r="J196" s="24">
        <f t="shared" si="28"/>
        <v>0.9312008023827985</v>
      </c>
      <c r="K196" s="24">
        <f t="shared" si="28"/>
        <v>0.949976107005664</v>
      </c>
      <c r="L196" s="24">
        <f t="shared" si="28"/>
        <v>1.0393430347104886</v>
      </c>
      <c r="M196" s="10"/>
      <c r="N196" s="10"/>
      <c r="O196" s="10"/>
      <c r="P196" s="10"/>
      <c r="Q196" s="10"/>
    </row>
    <row r="197" spans="1:17" ht="12.75">
      <c r="A197" s="2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</row>
    <row r="198" spans="1:17" ht="12.75">
      <c r="A198" s="2">
        <v>31</v>
      </c>
      <c r="B198" s="23" t="s">
        <v>85</v>
      </c>
      <c r="F198" s="26">
        <f>F150/F189</f>
        <v>0.8485788394126518</v>
      </c>
      <c r="G198" s="26">
        <f aca="true" t="shared" si="29" ref="G198:L198">G150/G189</f>
        <v>0.7796239406003719</v>
      </c>
      <c r="H198" s="26">
        <f t="shared" si="29"/>
        <v>1.0645661280785055</v>
      </c>
      <c r="I198" s="26">
        <f t="shared" si="29"/>
        <v>0.9303655057613844</v>
      </c>
      <c r="J198" s="26">
        <f t="shared" si="29"/>
        <v>0.7887074797190923</v>
      </c>
      <c r="K198" s="26">
        <f t="shared" si="29"/>
        <v>0.8061667312619643</v>
      </c>
      <c r="L198" s="26">
        <f t="shared" si="29"/>
        <v>0.8756098558199388</v>
      </c>
      <c r="M198" s="24" t="e">
        <f>M177/M189</f>
        <v>#DIV/0!</v>
      </c>
      <c r="N198" s="24"/>
      <c r="O198" s="10"/>
      <c r="P198" s="10"/>
      <c r="Q198" s="10"/>
    </row>
    <row r="199" ht="33" customHeight="1"/>
    <row r="200" ht="12.75">
      <c r="L200" s="15"/>
    </row>
    <row r="201" spans="1:12" ht="12.75">
      <c r="A201" s="7" t="str">
        <f>A64</f>
        <v>File:  WA 09 Elec Case / Elec COS Base Case / Sumcost Exhibits</v>
      </c>
      <c r="B201" s="10"/>
      <c r="C201" s="10"/>
      <c r="D201" s="6"/>
      <c r="E201" s="5"/>
      <c r="F201" s="11"/>
      <c r="G201" s="11"/>
      <c r="H201" s="11"/>
      <c r="L201" s="15" t="s">
        <v>99</v>
      </c>
    </row>
  </sheetData>
  <sheetProtection/>
  <printOptions horizontalCentered="1"/>
  <pageMargins left="0.75" right="0.5" top="0.75" bottom="0.25" header="0.5" footer="0.5"/>
  <pageSetup firstPageNumber="3" useFirstPageNumber="1" horizontalDpi="600" verticalDpi="600" orientation="portrait" scale="80" r:id="rId1"/>
  <headerFooter alignWithMargins="0">
    <oddHeader>&amp;RExhibit No. ___(TLK-4)</oddHeader>
  </headerFooter>
  <rowBreaks count="2" manualBreakCount="2">
    <brk id="65" max="11" man="1"/>
    <brk id="137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Corp Employee</dc:creator>
  <cp:keywords/>
  <dc:description/>
  <cp:lastModifiedBy>Patrick Ehrbar</cp:lastModifiedBy>
  <cp:lastPrinted>2009-01-21T22:39:59Z</cp:lastPrinted>
  <dcterms:created xsi:type="dcterms:W3CDTF">2008-02-27T01:43:37Z</dcterms:created>
  <dcterms:modified xsi:type="dcterms:W3CDTF">2009-01-21T22:40:01Z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Testimony</vt:lpwstr>
  </property>
  <property fmtid="{D5CDD505-2E9C-101B-9397-08002B2CF9AE}" pid="4" name="IsHighlyConfidenti">
    <vt:lpwstr>0</vt:lpwstr>
  </property>
  <property fmtid="{D5CDD505-2E9C-101B-9397-08002B2CF9AE}" pid="5" name="DocketNumb">
    <vt:lpwstr>090135</vt:lpwstr>
  </property>
  <property fmtid="{D5CDD505-2E9C-101B-9397-08002B2CF9AE}" pid="6" name="IsConfidenti">
    <vt:lpwstr>0</vt:lpwstr>
  </property>
  <property fmtid="{D5CDD505-2E9C-101B-9397-08002B2CF9AE}" pid="7" name="Dat">
    <vt:lpwstr>2009-01-23T00:00:00Z</vt:lpwstr>
  </property>
  <property fmtid="{D5CDD505-2E9C-101B-9397-08002B2CF9AE}" pid="8" name="CaseTy">
    <vt:lpwstr>Tariff Revision</vt:lpwstr>
  </property>
  <property fmtid="{D5CDD505-2E9C-101B-9397-08002B2CF9AE}" pid="9" name="OpenedDa">
    <vt:lpwstr>2009-01-23T00:00:00Z</vt:lpwstr>
  </property>
  <property fmtid="{D5CDD505-2E9C-101B-9397-08002B2CF9AE}" pid="10" name="Pref">
    <vt:lpwstr>UG</vt:lpwstr>
  </property>
  <property fmtid="{D5CDD505-2E9C-101B-9397-08002B2CF9AE}" pid="11" name="CaseCompanyNam">
    <vt:lpwstr>Avista Corporation</vt:lpwstr>
  </property>
  <property fmtid="{D5CDD505-2E9C-101B-9397-08002B2CF9AE}" pid="12" name="IndustryCo">
    <vt:lpwstr>150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