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style1.xml" ContentType="application/vnd.ms-office.chart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.xml" ContentType="application/vnd.openxmlformats-officedocument.drawingml.chart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2\2022 WA Elec and Gas GRC\Data Requests\2) PC\"/>
    </mc:Choice>
  </mc:AlternateContent>
  <xr:revisionPtr revIDLastSave="0" documentId="13_ncr:1_{944F3DC9-A329-4B31-867C-1F8F0432DCA3}" xr6:coauthVersionLast="46" xr6:coauthVersionMax="46" xr10:uidLastSave="{00000000-0000-0000-0000-000000000000}"/>
  <bookViews>
    <workbookView xWindow="28680" yWindow="-120" windowWidth="29040" windowHeight="15840" xr2:uid="{CF122CA3-16F3-4B3E-86C7-748A90DAEB00}"/>
  </bookViews>
  <sheets>
    <sheet name="(b) $1483 savings per EV" sheetId="1" r:id="rId1"/>
    <sheet name="(c) 4 tons avoided CO2" sheetId="3" r:id="rId2"/>
    <sheet name="(c) $304 revenue per EV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3" l="1"/>
  <c r="D18" i="3"/>
  <c r="D15" i="3"/>
  <c r="D14" i="3"/>
  <c r="D16" i="3" s="1"/>
  <c r="D12" i="3"/>
  <c r="D11" i="3"/>
  <c r="D10" i="3"/>
  <c r="L37" i="2"/>
  <c r="N46" i="2" s="1"/>
  <c r="K37" i="2"/>
  <c r="N45" i="2" s="1"/>
  <c r="F36" i="2"/>
  <c r="F35" i="2"/>
  <c r="G35" i="2" s="1"/>
  <c r="G34" i="2"/>
  <c r="F34" i="2"/>
  <c r="F33" i="2"/>
  <c r="F32" i="2"/>
  <c r="I31" i="2"/>
  <c r="J31" i="2" s="1"/>
  <c r="G31" i="2"/>
  <c r="F31" i="2"/>
  <c r="G30" i="2"/>
  <c r="F30" i="2"/>
  <c r="F29" i="2"/>
  <c r="F28" i="2"/>
  <c r="G27" i="2"/>
  <c r="F27" i="2"/>
  <c r="F26" i="2"/>
  <c r="G26" i="2" s="1"/>
  <c r="F25" i="2"/>
  <c r="F24" i="2"/>
  <c r="G23" i="2"/>
  <c r="F23" i="2"/>
  <c r="F22" i="2"/>
  <c r="G22" i="2" s="1"/>
  <c r="F21" i="2"/>
  <c r="F20" i="2"/>
  <c r="F19" i="2"/>
  <c r="G19" i="2" s="1"/>
  <c r="F18" i="2"/>
  <c r="F17" i="2"/>
  <c r="I16" i="2"/>
  <c r="J16" i="2" s="1"/>
  <c r="F16" i="2"/>
  <c r="G15" i="2"/>
  <c r="F15" i="2"/>
  <c r="F14" i="2"/>
  <c r="G14" i="2" s="1"/>
  <c r="F13" i="2"/>
  <c r="I12" i="2"/>
  <c r="I35" i="2" s="1"/>
  <c r="J35" i="2" s="1"/>
  <c r="A9" i="2"/>
  <c r="M35" i="2" s="1"/>
  <c r="A9" i="1"/>
  <c r="A12" i="1"/>
  <c r="A13" i="1" s="1"/>
  <c r="A15" i="1" s="1"/>
  <c r="A7" i="1"/>
  <c r="O35" i="2" l="1"/>
  <c r="M18" i="2"/>
  <c r="M25" i="2"/>
  <c r="M28" i="2"/>
  <c r="I15" i="2"/>
  <c r="J15" i="2" s="1"/>
  <c r="I20" i="2"/>
  <c r="J20" i="2" s="1"/>
  <c r="I27" i="2"/>
  <c r="J27" i="2" s="1"/>
  <c r="M30" i="2"/>
  <c r="M33" i="2"/>
  <c r="I36" i="2"/>
  <c r="J36" i="2" s="1"/>
  <c r="M16" i="2"/>
  <c r="M21" i="2"/>
  <c r="M34" i="2"/>
  <c r="N36" i="2"/>
  <c r="M14" i="2"/>
  <c r="N16" i="2"/>
  <c r="M17" i="2"/>
  <c r="M20" i="2"/>
  <c r="M22" i="2"/>
  <c r="M24" i="2"/>
  <c r="M26" i="2"/>
  <c r="M29" i="2"/>
  <c r="I32" i="2"/>
  <c r="J32" i="2" s="1"/>
  <c r="M36" i="2"/>
  <c r="M13" i="2"/>
  <c r="I19" i="2"/>
  <c r="J19" i="2" s="1"/>
  <c r="I28" i="2"/>
  <c r="J28" i="2" s="1"/>
  <c r="M32" i="2"/>
  <c r="G13" i="2"/>
  <c r="F37" i="2"/>
  <c r="N43" i="2" s="1"/>
  <c r="G29" i="2"/>
  <c r="G17" i="2"/>
  <c r="O17" i="2" s="1"/>
  <c r="G18" i="2"/>
  <c r="N27" i="2"/>
  <c r="G33" i="2"/>
  <c r="N15" i="2"/>
  <c r="G21" i="2"/>
  <c r="N31" i="2"/>
  <c r="I33" i="2"/>
  <c r="J33" i="2" s="1"/>
  <c r="I29" i="2"/>
  <c r="J29" i="2" s="1"/>
  <c r="I25" i="2"/>
  <c r="J25" i="2" s="1"/>
  <c r="I21" i="2"/>
  <c r="J21" i="2" s="1"/>
  <c r="I17" i="2"/>
  <c r="J17" i="2" s="1"/>
  <c r="I13" i="2"/>
  <c r="I34" i="2"/>
  <c r="I30" i="2"/>
  <c r="I26" i="2"/>
  <c r="I22" i="2"/>
  <c r="I18" i="2"/>
  <c r="J18" i="2" s="1"/>
  <c r="I14" i="2"/>
  <c r="I23" i="2"/>
  <c r="I24" i="2"/>
  <c r="J24" i="2" s="1"/>
  <c r="G25" i="2"/>
  <c r="N35" i="2"/>
  <c r="N32" i="2"/>
  <c r="M15" i="2"/>
  <c r="O15" i="2" s="1"/>
  <c r="G16" i="2"/>
  <c r="O16" i="2" s="1"/>
  <c r="M19" i="2"/>
  <c r="O19" i="2" s="1"/>
  <c r="G20" i="2"/>
  <c r="O20" i="2" s="1"/>
  <c r="M23" i="2"/>
  <c r="G24" i="2"/>
  <c r="M27" i="2"/>
  <c r="G28" i="2"/>
  <c r="M31" i="2"/>
  <c r="O31" i="2" s="1"/>
  <c r="G32" i="2"/>
  <c r="G36" i="2"/>
  <c r="O27" i="2" l="1"/>
  <c r="O32" i="2"/>
  <c r="O21" i="2"/>
  <c r="O28" i="2"/>
  <c r="O36" i="2"/>
  <c r="N28" i="2"/>
  <c r="N19" i="2"/>
  <c r="O33" i="2"/>
  <c r="O29" i="2"/>
  <c r="N20" i="2"/>
  <c r="J34" i="2"/>
  <c r="O34" i="2" s="1"/>
  <c r="N34" i="2"/>
  <c r="N24" i="2"/>
  <c r="O18" i="2"/>
  <c r="J23" i="2"/>
  <c r="O23" i="2" s="1"/>
  <c r="N23" i="2"/>
  <c r="I37" i="2"/>
  <c r="N44" i="2" s="1"/>
  <c r="O43" i="2" s="1"/>
  <c r="J13" i="2"/>
  <c r="O13" i="2" s="1"/>
  <c r="N29" i="2"/>
  <c r="N13" i="2"/>
  <c r="O25" i="2"/>
  <c r="J26" i="2"/>
  <c r="O26" i="2" s="1"/>
  <c r="N26" i="2"/>
  <c r="N21" i="2"/>
  <c r="N33" i="2"/>
  <c r="N17" i="2"/>
  <c r="J22" i="2"/>
  <c r="O22" i="2" s="1"/>
  <c r="N22" i="2"/>
  <c r="O24" i="2"/>
  <c r="N25" i="2"/>
  <c r="J14" i="2"/>
  <c r="O14" i="2" s="1"/>
  <c r="N14" i="2"/>
  <c r="J30" i="2"/>
  <c r="O30" i="2" s="1"/>
  <c r="N30" i="2"/>
  <c r="N18" i="2"/>
  <c r="O39" i="2" l="1"/>
  <c r="O40" i="2"/>
  <c r="O44" i="2"/>
  <c r="O46" i="2"/>
  <c r="O45" i="2"/>
  <c r="N39" i="2"/>
  <c r="N40" i="2" s="1"/>
  <c r="N41" i="2" s="1"/>
  <c r="P3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Farley, Rendall</author>
  </authors>
  <commentList>
    <comment ref="A9" authorId="0" shapeId="0" xr:uid="{9B2BB7DB-7057-43AA-90CC-81082B953683}">
      <text>
        <r>
          <rPr>
            <b/>
            <sz val="9"/>
            <color indexed="81"/>
            <rFont val="Tahoma"/>
            <family val="2"/>
          </rPr>
          <t>Farley, Rendall:</t>
        </r>
        <r>
          <rPr>
            <sz val="9"/>
            <color indexed="81"/>
            <rFont val="Tahoma"/>
            <family val="2"/>
          </rPr>
          <t xml:space="preserve">
assumes 50% of DCFC are Avista's applying user fee of $0.35/kWh with self-billing at Sch011 rate</t>
        </r>
      </text>
    </comment>
  </commentList>
</comments>
</file>

<file path=xl/sharedStrings.xml><?xml version="1.0" encoding="utf-8"?>
<sst xmlns="http://schemas.openxmlformats.org/spreadsheetml/2006/main" count="106" uniqueCount="94">
  <si>
    <t>(b) $1,483 annual fuel and maintenance cost savings benefit per EV</t>
  </si>
  <si>
    <t>miles/kWh</t>
  </si>
  <si>
    <t>miles driven/yr</t>
  </si>
  <si>
    <t>annual gas cost</t>
  </si>
  <si>
    <t>$/kWh</t>
  </si>
  <si>
    <t>annual fuel savings</t>
  </si>
  <si>
    <t>annual maintenance savings</t>
  </si>
  <si>
    <t>kWh/yr/EV</t>
  </si>
  <si>
    <t>mpg average gas vehicle efficiency</t>
  </si>
  <si>
    <t>annual electricity fuel cost</t>
  </si>
  <si>
    <t>annual fuel + maintenance savings per EV</t>
  </si>
  <si>
    <t>$/gal gasoline</t>
  </si>
  <si>
    <t>average fuel cost estimate</t>
  </si>
  <si>
    <t>derived from average efficiency value</t>
  </si>
  <si>
    <t>pilot telematics data</t>
  </si>
  <si>
    <t>average U.S. gas vehicle efficiency (2020)</t>
  </si>
  <si>
    <t>average U.S. light duty miles driven per year (2020)</t>
  </si>
  <si>
    <t>Electric Power Research Institute study</t>
  </si>
  <si>
    <t>assumes same miles driven as EV</t>
  </si>
  <si>
    <t>derived value</t>
  </si>
  <si>
    <t>gasoline cost - electricity cost</t>
  </si>
  <si>
    <t>fuel + maintenance savings</t>
  </si>
  <si>
    <t>assumptions/explanation</t>
  </si>
  <si>
    <t>Avista average rate per kWh</t>
  </si>
  <si>
    <t>tier2 residential Sch1</t>
  </si>
  <si>
    <t>applied to residential charging</t>
  </si>
  <si>
    <t>tier1 commercial Sch011</t>
  </si>
  <si>
    <t xml:space="preserve">applied to workplace and public charging ACL2 </t>
  </si>
  <si>
    <t>DCFC</t>
  </si>
  <si>
    <t>applied to DCFC</t>
  </si>
  <si>
    <t>Category</t>
  </si>
  <si>
    <t>BEV C kWh</t>
  </si>
  <si>
    <t>BEV NC kWh</t>
  </si>
  <si>
    <t>PHEV C kWh</t>
  </si>
  <si>
    <t>PHEV NC kWh</t>
  </si>
  <si>
    <t>Resi kWh</t>
  </si>
  <si>
    <t>Resi revenue</t>
  </si>
  <si>
    <t>WORK kWh</t>
  </si>
  <si>
    <t>Work kWh - adj</t>
  </si>
  <si>
    <t>Work rev</t>
  </si>
  <si>
    <t>PUBLIC ACL2 kWh</t>
  </si>
  <si>
    <t>DCFC kWh</t>
  </si>
  <si>
    <t>PUB L2 + DCFC kWh</t>
  </si>
  <si>
    <t>Total kWh</t>
  </si>
  <si>
    <t>Total rev</t>
  </si>
  <si>
    <t>Proportion</t>
  </si>
  <si>
    <t>n/a</t>
  </si>
  <si>
    <t>Daily</t>
  </si>
  <si>
    <t>all-in $/kWh</t>
  </si>
  <si>
    <t>Annual</t>
  </si>
  <si>
    <t>Totals</t>
  </si>
  <si>
    <t>Home</t>
  </si>
  <si>
    <t>Work</t>
  </si>
  <si>
    <t>Public L2</t>
  </si>
  <si>
    <t>response to DR-245 (b)</t>
  </si>
  <si>
    <t xml:space="preserve">response to DR-245 (c) </t>
  </si>
  <si>
    <t>estimated annual miles driven at 3.3 mi/kWh</t>
  </si>
  <si>
    <t>kWh values below in various categories are based on over 53,000 charging session data acquired in Pilot program</t>
  </si>
  <si>
    <t>BEV</t>
  </si>
  <si>
    <t>C</t>
  </si>
  <si>
    <t>PHEV</t>
  </si>
  <si>
    <t>NC</t>
  </si>
  <si>
    <t>battery-electric (all-electric)</t>
  </si>
  <si>
    <t>plug-in hybrid</t>
  </si>
  <si>
    <t>commuter</t>
  </si>
  <si>
    <t>non-commuter</t>
  </si>
  <si>
    <t>proportion estimates in various categories based on pilot participants</t>
  </si>
  <si>
    <t>Resi</t>
  </si>
  <si>
    <t>residential charging location</t>
  </si>
  <si>
    <t xml:space="preserve">workplace charging location </t>
  </si>
  <si>
    <t>public ACL2/DCFC</t>
  </si>
  <si>
    <t>public charging location</t>
  </si>
  <si>
    <t>This is a conservative value based on early EV charging data in pilot.  Future EVs likely with larger batteries, more driving &amp; more consumption</t>
  </si>
  <si>
    <t>Derivation of $304 annual utility revenue per EV</t>
  </si>
  <si>
    <t>Based on the current US Alternative Fuels Data Center website</t>
  </si>
  <si>
    <t>weighted emissions</t>
  </si>
  <si>
    <t>lbs CO2 state avg</t>
  </si>
  <si>
    <t>vehicle type</t>
  </si>
  <si>
    <t>https://afdc.energy.gov/vehicles/electric_emissions.html</t>
  </si>
  <si>
    <t>average annual EV emissions</t>
  </si>
  <si>
    <t>gasoline</t>
  </si>
  <si>
    <t>hybrid gasoline</t>
  </si>
  <si>
    <t>average CO2 emissions reduction</t>
  </si>
  <si>
    <t>lbs/ton</t>
  </si>
  <si>
    <t>tons avoided CO2 emissions</t>
  </si>
  <si>
    <t>average annual gas vehicle emissions</t>
  </si>
  <si>
    <t xml:space="preserve">This is for annual emissions comparisons, which compares the emissions of EVs from generation sources to the CO2 produced when burning gasoline.  </t>
  </si>
  <si>
    <t>This may be a conservative value, as more research is needed to determine if the gasoline CO2 emissions include upstream emission from extracting, refining and transporting the petroleum fuel.</t>
  </si>
  <si>
    <t>To evaluate the effect of emissions caused by manufacturing vehicles, see the following websites:</t>
  </si>
  <si>
    <t>https://www.reuters.com/business/autos-transportation/when-do-electric-vehicles-become-cleaner-than-gasoline-cars-2021-06-29/</t>
  </si>
  <si>
    <t xml:space="preserve">A screenshot is provided below, which shows that the relative difference in current manufacturing emissions are small compared to operating emissions.  </t>
  </si>
  <si>
    <t>In Washington state, because of the clean electricity sources the EV makes up for the difference in less than one year, and would avoid nearly 5 tons of CO2 every year.</t>
  </si>
  <si>
    <t>% of population</t>
  </si>
  <si>
    <t>Response to DR-245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</si>
</sst>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  <numFmt numFmtId="166" formatCode="0.0"/>
    <numFmt numFmtId="167" formatCode="&quot;$&quot;#,##0.00"/>
    <numFmt numFmtId="168" formatCode="&quot;$&quot;#,##0.00000"/>
    <numFmt numFmtId="169" formatCode="[$-F400]h:mm:ss\ AM/PM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1" xfId="0" applyBorder="1"/>
    <xf numFmtId="0" fontId="0" fillId="0" borderId="0" xfId="0" applyBorder="1"/>
    <xf numFmtId="164" fontId="0" fillId="0" borderId="0" xfId="0" applyNumberFormat="1" applyBorder="1"/>
    <xf numFmtId="0" fontId="1" fillId="0" borderId="0" xfId="0" applyFont="1" applyBorder="1"/>
    <xf numFmtId="164" fontId="0" fillId="0" borderId="0" xfId="0" applyNumberFormat="1" applyBorder="1" applyAlignment="1">
      <alignment horizontal="right"/>
    </xf>
    <xf numFmtId="164" fontId="1" fillId="0" borderId="0" xfId="0" applyNumberFormat="1" applyFont="1" applyBorder="1"/>
    <xf numFmtId="164" fontId="0" fillId="0" borderId="0" xfId="0" applyNumberFormat="1" applyFill="1" applyBorder="1"/>
    <xf numFmtId="2" fontId="0" fillId="0" borderId="0" xfId="0" applyNumberFormat="1"/>
    <xf numFmtId="1" fontId="0" fillId="0" borderId="0" xfId="0" applyNumberFormat="1"/>
    <xf numFmtId="167" fontId="0" fillId="0" borderId="0" xfId="0" applyNumberFormat="1"/>
    <xf numFmtId="167" fontId="0" fillId="0" borderId="0" xfId="0" applyNumberFormat="1" applyBorder="1"/>
    <xf numFmtId="167" fontId="0" fillId="0" borderId="0" xfId="1" applyNumberFormat="1" applyFont="1"/>
    <xf numFmtId="167" fontId="0" fillId="0" borderId="0" xfId="0" applyNumberFormat="1" applyFont="1"/>
    <xf numFmtId="164" fontId="2" fillId="0" borderId="0" xfId="1" applyNumberFormat="1" applyFont="1"/>
    <xf numFmtId="167" fontId="1" fillId="0" borderId="0" xfId="0" applyNumberFormat="1" applyFont="1" applyBorder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Border="1" applyAlignment="1">
      <alignment horizontal="left"/>
    </xf>
    <xf numFmtId="3" fontId="0" fillId="0" borderId="0" xfId="0" applyNumberFormat="1" applyBorder="1" applyAlignment="1">
      <alignment horizontal="left"/>
    </xf>
    <xf numFmtId="164" fontId="0" fillId="0" borderId="0" xfId="0" applyNumberFormat="1" applyBorder="1" applyAlignment="1">
      <alignment horizontal="left"/>
    </xf>
    <xf numFmtId="0" fontId="3" fillId="0" borderId="0" xfId="0" applyFont="1" applyBorder="1" applyAlignment="1">
      <alignment horizontal="left"/>
    </xf>
    <xf numFmtId="168" fontId="0" fillId="0" borderId="0" xfId="0" applyNumberFormat="1"/>
    <xf numFmtId="0" fontId="0" fillId="2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/>
    <xf numFmtId="166" fontId="0" fillId="3" borderId="1" xfId="0" applyNumberFormat="1" applyFill="1" applyBorder="1"/>
    <xf numFmtId="0" fontId="0" fillId="3" borderId="0" xfId="0" applyFill="1"/>
    <xf numFmtId="169" fontId="0" fillId="0" borderId="1" xfId="0" applyNumberFormat="1" applyBorder="1"/>
    <xf numFmtId="2" fontId="0" fillId="0" borderId="1" xfId="0" applyNumberFormat="1" applyBorder="1"/>
    <xf numFmtId="167" fontId="0" fillId="0" borderId="1" xfId="0" applyNumberFormat="1" applyBorder="1"/>
    <xf numFmtId="0" fontId="0" fillId="4" borderId="1" xfId="0" applyFill="1" applyBorder="1"/>
    <xf numFmtId="166" fontId="0" fillId="4" borderId="1" xfId="0" applyNumberFormat="1" applyFill="1" applyBorder="1"/>
    <xf numFmtId="167" fontId="0" fillId="4" borderId="1" xfId="1" applyNumberFormat="1" applyFont="1" applyFill="1" applyBorder="1"/>
    <xf numFmtId="1" fontId="0" fillId="4" borderId="1" xfId="0" applyNumberFormat="1" applyFill="1" applyBorder="1"/>
    <xf numFmtId="165" fontId="1" fillId="4" borderId="1" xfId="1" applyNumberFormat="1" applyFont="1" applyFill="1" applyBorder="1"/>
    <xf numFmtId="9" fontId="0" fillId="0" borderId="1" xfId="2" applyFont="1" applyBorder="1"/>
    <xf numFmtId="0" fontId="6" fillId="0" borderId="0" xfId="0" applyFont="1"/>
    <xf numFmtId="0" fontId="0" fillId="0" borderId="0" xfId="0" applyFont="1"/>
    <xf numFmtId="0" fontId="0" fillId="0" borderId="0" xfId="0" applyAlignment="1">
      <alignment horizontal="right"/>
    </xf>
    <xf numFmtId="9" fontId="0" fillId="0" borderId="0" xfId="0" applyNumberFormat="1"/>
    <xf numFmtId="0" fontId="7" fillId="0" borderId="0" xfId="0" applyFont="1"/>
    <xf numFmtId="10" fontId="0" fillId="0" borderId="0" xfId="0" applyNumberFormat="1"/>
    <xf numFmtId="1" fontId="1" fillId="0" borderId="0" xfId="0" applyNumberFormat="1" applyFont="1"/>
    <xf numFmtId="0" fontId="9" fillId="0" borderId="0" xfId="3" applyAlignment="1">
      <alignment vertical="center"/>
    </xf>
    <xf numFmtId="166" fontId="8" fillId="0" borderId="2" xfId="0" applyNumberFormat="1" applyFont="1" applyBorder="1"/>
    <xf numFmtId="0" fontId="1" fillId="0" borderId="3" xfId="0" applyFont="1" applyBorder="1"/>
    <xf numFmtId="0" fontId="0" fillId="0" borderId="3" xfId="0" applyBorder="1"/>
    <xf numFmtId="0" fontId="0" fillId="0" borderId="4" xfId="0" applyBorder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10449386602089E-2"/>
          <c:y val="3.0911667033767635E-2"/>
          <c:w val="0.9024023076576374"/>
          <c:h val="0.76552413547720299"/>
        </c:manualLayout>
      </c:layout>
      <c:areaChart>
        <c:grouping val="stacked"/>
        <c:varyColors val="0"/>
        <c:ser>
          <c:idx val="0"/>
          <c:order val="0"/>
          <c:tx>
            <c:v>Residential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[1]workup!$D$7:$D$30</c:f>
              <c:numCache>
                <c:formatCode>General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[1]workup!$I$7:$I$30</c:f>
              <c:numCache>
                <c:formatCode>General</c:formatCode>
                <c:ptCount val="24"/>
                <c:pt idx="0">
                  <c:v>0.18627817657697451</c:v>
                </c:pt>
                <c:pt idx="1">
                  <c:v>0.11904023857089435</c:v>
                </c:pt>
                <c:pt idx="2">
                  <c:v>0.10391963928750562</c:v>
                </c:pt>
                <c:pt idx="3">
                  <c:v>0.13414503347212922</c:v>
                </c:pt>
                <c:pt idx="4">
                  <c:v>9.9549143216824676E-2</c:v>
                </c:pt>
                <c:pt idx="5">
                  <c:v>7.5741085135462669E-2</c:v>
                </c:pt>
                <c:pt idx="6">
                  <c:v>6.932028725650799E-2</c:v>
                </c:pt>
                <c:pt idx="7">
                  <c:v>7.6584281951666722E-2</c:v>
                </c:pt>
                <c:pt idx="8">
                  <c:v>7.6988216758031774E-2</c:v>
                </c:pt>
                <c:pt idx="9">
                  <c:v>9.9914435338664342E-2</c:v>
                </c:pt>
                <c:pt idx="10">
                  <c:v>0.148034680853007</c:v>
                </c:pt>
                <c:pt idx="11">
                  <c:v>0.19012302584482244</c:v>
                </c:pt>
                <c:pt idx="12">
                  <c:v>0.22885627894679197</c:v>
                </c:pt>
                <c:pt idx="13">
                  <c:v>0.25556119605104016</c:v>
                </c:pt>
                <c:pt idx="14">
                  <c:v>0.28385050186037425</c:v>
                </c:pt>
                <c:pt idx="15">
                  <c:v>0.39001640812369176</c:v>
                </c:pt>
                <c:pt idx="16">
                  <c:v>0.52443334720607493</c:v>
                </c:pt>
                <c:pt idx="17">
                  <c:v>0.64753943839031725</c:v>
                </c:pt>
                <c:pt idx="18">
                  <c:v>0.62460532472118357</c:v>
                </c:pt>
                <c:pt idx="19">
                  <c:v>0.54596407439463468</c:v>
                </c:pt>
                <c:pt idx="20">
                  <c:v>0.50000162004565607</c:v>
                </c:pt>
                <c:pt idx="21">
                  <c:v>0.44411768685237946</c:v>
                </c:pt>
                <c:pt idx="22">
                  <c:v>0.32606268999237453</c:v>
                </c:pt>
                <c:pt idx="23">
                  <c:v>0.2599108971920745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3-43AE-8E39-ECAEE7136746}"/>
            </c:ext>
          </c:extLst>
        </c:ser>
        <c:ser>
          <c:idx val="1"/>
          <c:order val="1"/>
          <c:tx>
            <c:v>Work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[1]workup!$D$7:$D$30</c:f>
              <c:numCache>
                <c:formatCode>General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[1]workup!$L$7:$L$30</c:f>
              <c:numCache>
                <c:formatCode>General</c:formatCode>
                <c:ptCount val="24"/>
                <c:pt idx="0">
                  <c:v>2.0383780285595033E-3</c:v>
                </c:pt>
                <c:pt idx="1">
                  <c:v>8.0914761870115105E-4</c:v>
                </c:pt>
                <c:pt idx="2">
                  <c:v>5.0547792554922857E-4</c:v>
                </c:pt>
                <c:pt idx="3">
                  <c:v>5.0547792554922857E-4</c:v>
                </c:pt>
                <c:pt idx="4">
                  <c:v>5.0547792554922857E-4</c:v>
                </c:pt>
                <c:pt idx="5">
                  <c:v>1.8909469669409779E-3</c:v>
                </c:pt>
                <c:pt idx="6">
                  <c:v>2.2639284059447266E-2</c:v>
                </c:pt>
                <c:pt idx="7">
                  <c:v>0.11642987068189706</c:v>
                </c:pt>
                <c:pt idx="8">
                  <c:v>0.14997621956122981</c:v>
                </c:pt>
                <c:pt idx="9">
                  <c:v>0.12115360018993715</c:v>
                </c:pt>
                <c:pt idx="10">
                  <c:v>8.1156209911196472E-2</c:v>
                </c:pt>
                <c:pt idx="11">
                  <c:v>6.3278790222831297E-2</c:v>
                </c:pt>
                <c:pt idx="12">
                  <c:v>5.6916197886948933E-2</c:v>
                </c:pt>
                <c:pt idx="13">
                  <c:v>5.9202149047059054E-2</c:v>
                </c:pt>
                <c:pt idx="14">
                  <c:v>5.8789954775043077E-2</c:v>
                </c:pt>
                <c:pt idx="15">
                  <c:v>3.2974737591857178E-2</c:v>
                </c:pt>
                <c:pt idx="16">
                  <c:v>2.1331551395999848E-2</c:v>
                </c:pt>
                <c:pt idx="17">
                  <c:v>4.0727849919008671E-2</c:v>
                </c:pt>
                <c:pt idx="18">
                  <c:v>3.1255385063127313E-2</c:v>
                </c:pt>
                <c:pt idx="19">
                  <c:v>2.1363649244272219E-2</c:v>
                </c:pt>
                <c:pt idx="20">
                  <c:v>2.5675598053144136E-2</c:v>
                </c:pt>
                <c:pt idx="21">
                  <c:v>2.6748398362557907E-2</c:v>
                </c:pt>
                <c:pt idx="22">
                  <c:v>1.586511398144284E-2</c:v>
                </c:pt>
                <c:pt idx="23">
                  <c:v>6.4896472759717995E-3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3-43AE-8E39-ECAEE7136746}"/>
            </c:ext>
          </c:extLst>
        </c:ser>
        <c:ser>
          <c:idx val="2"/>
          <c:order val="2"/>
          <c:tx>
            <c:v>Public L2</c:v>
          </c:tx>
          <c:spPr>
            <a:solidFill>
              <a:srgbClr val="00B050"/>
            </a:solidFill>
            <a:ln>
              <a:noFill/>
            </a:ln>
            <a:effectLst/>
          </c:spPr>
          <c:cat>
            <c:numRef>
              <c:f>[1]workup!$D$7:$D$30</c:f>
              <c:numCache>
                <c:formatCode>General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[1]workup!$N$7:$N$30</c:f>
              <c:numCache>
                <c:formatCode>General</c:formatCode>
                <c:ptCount val="24"/>
                <c:pt idx="0">
                  <c:v>1.6294501449712305E-2</c:v>
                </c:pt>
                <c:pt idx="1">
                  <c:v>1.2615271533225938E-2</c:v>
                </c:pt>
                <c:pt idx="2">
                  <c:v>1.11981661539773E-2</c:v>
                </c:pt>
                <c:pt idx="3">
                  <c:v>1.0524020441308185E-2</c:v>
                </c:pt>
                <c:pt idx="4">
                  <c:v>7.6437437299713331E-3</c:v>
                </c:pt>
                <c:pt idx="5">
                  <c:v>8.0116478264799749E-3</c:v>
                </c:pt>
                <c:pt idx="6">
                  <c:v>1.4570708057891445E-2</c:v>
                </c:pt>
                <c:pt idx="7">
                  <c:v>6.2375737997523564E-2</c:v>
                </c:pt>
                <c:pt idx="8">
                  <c:v>7.3576452236736367E-2</c:v>
                </c:pt>
                <c:pt idx="9">
                  <c:v>5.7399362616364427E-2</c:v>
                </c:pt>
                <c:pt idx="10">
                  <c:v>5.7721761614822918E-2</c:v>
                </c:pt>
                <c:pt idx="11">
                  <c:v>6.4511622544665248E-2</c:v>
                </c:pt>
                <c:pt idx="12">
                  <c:v>7.7426289137061385E-2</c:v>
                </c:pt>
                <c:pt idx="13">
                  <c:v>7.2414561634194047E-2</c:v>
                </c:pt>
                <c:pt idx="14">
                  <c:v>7.0919155621647481E-2</c:v>
                </c:pt>
                <c:pt idx="15">
                  <c:v>7.0609101293322291E-2</c:v>
                </c:pt>
                <c:pt idx="16">
                  <c:v>7.3572447852782413E-2</c:v>
                </c:pt>
                <c:pt idx="17">
                  <c:v>8.2849731013073372E-2</c:v>
                </c:pt>
                <c:pt idx="18">
                  <c:v>7.7067164000130681E-2</c:v>
                </c:pt>
                <c:pt idx="19">
                  <c:v>6.3189587084231558E-2</c:v>
                </c:pt>
                <c:pt idx="20">
                  <c:v>5.0383043279242277E-2</c:v>
                </c:pt>
                <c:pt idx="21">
                  <c:v>3.8936154718753085E-2</c:v>
                </c:pt>
                <c:pt idx="22">
                  <c:v>2.8129329585218854E-2</c:v>
                </c:pt>
                <c:pt idx="23">
                  <c:v>2.0825815308880804E-2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93-43AE-8E39-ECAEE7136746}"/>
            </c:ext>
          </c:extLst>
        </c:ser>
        <c:ser>
          <c:idx val="3"/>
          <c:order val="3"/>
          <c:tx>
            <c:v>Public DCFC</c:v>
          </c:tx>
          <c:spPr>
            <a:solidFill>
              <a:srgbClr val="C00000"/>
            </a:solidFill>
            <a:ln>
              <a:noFill/>
            </a:ln>
            <a:effectLst/>
          </c:spPr>
          <c:cat>
            <c:numRef>
              <c:f>[1]workup!$D$7:$D$30</c:f>
              <c:numCache>
                <c:formatCode>General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[1]workup!$O$7:$O$30</c:f>
              <c:numCache>
                <c:formatCode>General</c:formatCode>
                <c:ptCount val="24"/>
                <c:pt idx="0">
                  <c:v>3.6042795402810583E-3</c:v>
                </c:pt>
                <c:pt idx="1">
                  <c:v>2.8314412052066287E-3</c:v>
                </c:pt>
                <c:pt idx="2">
                  <c:v>2.1571895541172667E-3</c:v>
                </c:pt>
                <c:pt idx="3">
                  <c:v>1.6647465920463281E-3</c:v>
                </c:pt>
                <c:pt idx="4">
                  <c:v>9.4123732042102656E-4</c:v>
                </c:pt>
                <c:pt idx="5">
                  <c:v>7.9700001431671217E-4</c:v>
                </c:pt>
                <c:pt idx="6">
                  <c:v>8.3726269547256958E-4</c:v>
                </c:pt>
                <c:pt idx="7">
                  <c:v>1.5397885381154052E-3</c:v>
                </c:pt>
                <c:pt idx="8">
                  <c:v>2.226396197753409E-3</c:v>
                </c:pt>
                <c:pt idx="9">
                  <c:v>2.8579383209236188E-3</c:v>
                </c:pt>
                <c:pt idx="10">
                  <c:v>4.5243661819061439E-3</c:v>
                </c:pt>
                <c:pt idx="11">
                  <c:v>7.1517359230168784E-3</c:v>
                </c:pt>
                <c:pt idx="12">
                  <c:v>8.7340181538754502E-3</c:v>
                </c:pt>
                <c:pt idx="13">
                  <c:v>1.0927534944502413E-2</c:v>
                </c:pt>
                <c:pt idx="14">
                  <c:v>1.1614846314469841E-2</c:v>
                </c:pt>
                <c:pt idx="15">
                  <c:v>1.1936672161633313E-2</c:v>
                </c:pt>
                <c:pt idx="16">
                  <c:v>1.2111100975221818E-2</c:v>
                </c:pt>
                <c:pt idx="17">
                  <c:v>1.2214522999004102E-2</c:v>
                </c:pt>
                <c:pt idx="18">
                  <c:v>1.1617414650474167E-2</c:v>
                </c:pt>
                <c:pt idx="19">
                  <c:v>1.009697871151527E-2</c:v>
                </c:pt>
                <c:pt idx="20">
                  <c:v>8.9616693241735129E-3</c:v>
                </c:pt>
                <c:pt idx="21">
                  <c:v>7.7590335163477174E-3</c:v>
                </c:pt>
                <c:pt idx="22">
                  <c:v>5.76021321951024E-3</c:v>
                </c:pt>
                <c:pt idx="23">
                  <c:v>4.2186239964434819E-3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93-43AE-8E39-ECAEE7136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032616"/>
        <c:axId val="483033008"/>
      </c:areaChart>
      <c:catAx>
        <c:axId val="483032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033008"/>
        <c:crosses val="autoZero"/>
        <c:auto val="1"/>
        <c:lblAlgn val="ctr"/>
        <c:lblOffset val="100"/>
        <c:noMultiLvlLbl val="0"/>
      </c:catAx>
      <c:valAx>
        <c:axId val="48303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032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256167979002624"/>
          <c:y val="0.1089333624963546"/>
          <c:w val="0.45876574803149606"/>
          <c:h val="0.7646095800524934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13-49E8-A290-2876F425689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13-49E8-A290-2876F425689E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13-49E8-A290-2876F425689E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13-49E8-A290-2876F42568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[1]workup!$P$37:$P$40</c:f>
              <c:strCache>
                <c:ptCount val="4"/>
                <c:pt idx="0">
                  <c:v>Home</c:v>
                </c:pt>
                <c:pt idx="1">
                  <c:v>Work</c:v>
                </c:pt>
                <c:pt idx="2">
                  <c:v>Public L2</c:v>
                </c:pt>
                <c:pt idx="3">
                  <c:v>DCFC</c:v>
                </c:pt>
              </c:strCache>
            </c:strRef>
          </c:cat>
          <c:val>
            <c:numRef>
              <c:f>[1]workup!$R$37:$R$40</c:f>
              <c:numCache>
                <c:formatCode>General</c:formatCode>
                <c:ptCount val="4"/>
                <c:pt idx="0">
                  <c:v>0.74207966031470785</c:v>
                </c:pt>
                <c:pt idx="1">
                  <c:v>0.11092363059808098</c:v>
                </c:pt>
                <c:pt idx="2">
                  <c:v>0.1299701815854454</c:v>
                </c:pt>
                <c:pt idx="3">
                  <c:v>1.7026527501765875E-2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13-49E8-A290-2876F425689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38100</xdr:rowOff>
    </xdr:from>
    <xdr:to>
      <xdr:col>16</xdr:col>
      <xdr:colOff>144441</xdr:colOff>
      <xdr:row>20</xdr:row>
      <xdr:rowOff>31894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11293C-7932-4948-9EF9-B73C58A12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1971" y="38100"/>
          <a:ext cx="5565527" cy="37439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8</xdr:col>
      <xdr:colOff>315686</xdr:colOff>
      <xdr:row>59</xdr:row>
      <xdr:rowOff>85090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B26E86-2F67-4335-99B8-12C3D53598A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785757"/>
          <a:ext cx="5943600" cy="52666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9524</xdr:colOff>
      <xdr:row>10</xdr:row>
      <xdr:rowOff>28573</xdr:rowOff>
    </xdr:from>
    <xdr:to>
      <xdr:col>27</xdr:col>
      <xdr:colOff>381000</xdr:colOff>
      <xdr:row>33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20776A-D33D-4911-8CAB-B35C9EF35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34</xdr:row>
      <xdr:rowOff>38099</xdr:rowOff>
    </xdr:from>
    <xdr:to>
      <xdr:col>27</xdr:col>
      <xdr:colOff>352425</xdr:colOff>
      <xdr:row>53</xdr:row>
      <xdr:rowOff>123824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F6F7FC-E9A4-440D-8E60-778D5617E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u08\c01u08\RFF3426\My%20Documents\electric%20transportation\1853%20program\post%20pilot%20design\01%20electrification%20plan\average%20PEV%20consumption%20and%20reven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up"/>
      <sheetName val="final"/>
      <sheetName val="costs and benefits"/>
    </sheetNames>
    <sheetDataSet>
      <sheetData sheetId="0">
        <row r="7">
          <cell r="D7">
            <v>0</v>
          </cell>
          <cell r="I7">
            <v>0.18627817657697451</v>
          </cell>
          <cell r="L7">
            <v>2.0383780285595033E-3</v>
          </cell>
          <cell r="N7">
            <v>1.6294501449712305E-2</v>
          </cell>
          <cell r="O7">
            <v>3.6042795402810583E-3</v>
          </cell>
        </row>
        <row r="8">
          <cell r="D8">
            <v>4.1666666666666699E-2</v>
          </cell>
          <cell r="I8">
            <v>0.11904023857089435</v>
          </cell>
          <cell r="L8">
            <v>8.0914761870115105E-4</v>
          </cell>
          <cell r="N8">
            <v>1.2615271533225938E-2</v>
          </cell>
          <cell r="O8">
            <v>2.8314412052066287E-3</v>
          </cell>
        </row>
        <row r="9">
          <cell r="D9">
            <v>8.3333333333333301E-2</v>
          </cell>
          <cell r="I9">
            <v>0.10391963928750562</v>
          </cell>
          <cell r="L9">
            <v>5.0547792554922857E-4</v>
          </cell>
          <cell r="N9">
            <v>1.11981661539773E-2</v>
          </cell>
          <cell r="O9">
            <v>2.1571895541172667E-3</v>
          </cell>
        </row>
        <row r="10">
          <cell r="D10">
            <v>0.125</v>
          </cell>
          <cell r="I10">
            <v>0.13414503347212922</v>
          </cell>
          <cell r="L10">
            <v>5.0547792554922857E-4</v>
          </cell>
          <cell r="N10">
            <v>1.0524020441308185E-2</v>
          </cell>
          <cell r="O10">
            <v>1.6647465920463281E-3</v>
          </cell>
        </row>
        <row r="11">
          <cell r="D11">
            <v>0.16666666666666699</v>
          </cell>
          <cell r="I11">
            <v>9.9549143216824676E-2</v>
          </cell>
          <cell r="L11">
            <v>5.0547792554922857E-4</v>
          </cell>
          <cell r="N11">
            <v>7.6437437299713331E-3</v>
          </cell>
          <cell r="O11">
            <v>9.4123732042102656E-4</v>
          </cell>
        </row>
        <row r="12">
          <cell r="D12">
            <v>0.20833333333333301</v>
          </cell>
          <cell r="I12">
            <v>7.5741085135462669E-2</v>
          </cell>
          <cell r="L12">
            <v>1.8909469669409779E-3</v>
          </cell>
          <cell r="N12">
            <v>8.0116478264799749E-3</v>
          </cell>
          <cell r="O12">
            <v>7.9700001431671217E-4</v>
          </cell>
        </row>
        <row r="13">
          <cell r="D13">
            <v>0.25</v>
          </cell>
          <cell r="I13">
            <v>6.932028725650799E-2</v>
          </cell>
          <cell r="L13">
            <v>2.2639284059447266E-2</v>
          </cell>
          <cell r="N13">
            <v>1.4570708057891445E-2</v>
          </cell>
          <cell r="O13">
            <v>8.3726269547256958E-4</v>
          </cell>
        </row>
        <row r="14">
          <cell r="D14">
            <v>0.29166666666666702</v>
          </cell>
          <cell r="I14">
            <v>7.6584281951666722E-2</v>
          </cell>
          <cell r="L14">
            <v>0.11642987068189706</v>
          </cell>
          <cell r="N14">
            <v>6.2375737997523564E-2</v>
          </cell>
          <cell r="O14">
            <v>1.5397885381154052E-3</v>
          </cell>
        </row>
        <row r="15">
          <cell r="D15">
            <v>0.33333333333333298</v>
          </cell>
          <cell r="I15">
            <v>7.6988216758031774E-2</v>
          </cell>
          <cell r="L15">
            <v>0.14997621956122981</v>
          </cell>
          <cell r="N15">
            <v>7.3576452236736367E-2</v>
          </cell>
          <cell r="O15">
            <v>2.226396197753409E-3</v>
          </cell>
        </row>
        <row r="16">
          <cell r="D16">
            <v>0.375</v>
          </cell>
          <cell r="I16">
            <v>9.9914435338664342E-2</v>
          </cell>
          <cell r="L16">
            <v>0.12115360018993715</v>
          </cell>
          <cell r="N16">
            <v>5.7399362616364427E-2</v>
          </cell>
          <cell r="O16">
            <v>2.8579383209236188E-3</v>
          </cell>
        </row>
        <row r="17">
          <cell r="D17">
            <v>0.41666666666666702</v>
          </cell>
          <cell r="I17">
            <v>0.148034680853007</v>
          </cell>
          <cell r="L17">
            <v>8.1156209911196472E-2</v>
          </cell>
          <cell r="N17">
            <v>5.7721761614822918E-2</v>
          </cell>
          <cell r="O17">
            <v>4.5243661819061439E-3</v>
          </cell>
        </row>
        <row r="18">
          <cell r="D18">
            <v>0.45833333333333298</v>
          </cell>
          <cell r="I18">
            <v>0.19012302584482244</v>
          </cell>
          <cell r="L18">
            <v>6.3278790222831297E-2</v>
          </cell>
          <cell r="N18">
            <v>6.4511622544665248E-2</v>
          </cell>
          <cell r="O18">
            <v>7.1517359230168784E-3</v>
          </cell>
        </row>
        <row r="19">
          <cell r="D19">
            <v>0.5</v>
          </cell>
          <cell r="I19">
            <v>0.22885627894679197</v>
          </cell>
          <cell r="L19">
            <v>5.6916197886948933E-2</v>
          </cell>
          <cell r="N19">
            <v>7.7426289137061385E-2</v>
          </cell>
          <cell r="O19">
            <v>8.7340181538754502E-3</v>
          </cell>
        </row>
        <row r="20">
          <cell r="D20">
            <v>0.54166666666666696</v>
          </cell>
          <cell r="I20">
            <v>0.25556119605104016</v>
          </cell>
          <cell r="L20">
            <v>5.9202149047059054E-2</v>
          </cell>
          <cell r="N20">
            <v>7.2414561634194047E-2</v>
          </cell>
          <cell r="O20">
            <v>1.0927534944502413E-2</v>
          </cell>
        </row>
        <row r="21">
          <cell r="D21">
            <v>0.58333333333333304</v>
          </cell>
          <cell r="I21">
            <v>0.28385050186037425</v>
          </cell>
          <cell r="L21">
            <v>5.8789954775043077E-2</v>
          </cell>
          <cell r="N21">
            <v>7.0919155621647481E-2</v>
          </cell>
          <cell r="O21">
            <v>1.1614846314469841E-2</v>
          </cell>
        </row>
        <row r="22">
          <cell r="D22">
            <v>0.625</v>
          </cell>
          <cell r="I22">
            <v>0.39001640812369176</v>
          </cell>
          <cell r="L22">
            <v>3.2974737591857178E-2</v>
          </cell>
          <cell r="N22">
            <v>7.0609101293322291E-2</v>
          </cell>
          <cell r="O22">
            <v>1.1936672161633313E-2</v>
          </cell>
        </row>
        <row r="23">
          <cell r="D23">
            <v>0.66666666666666696</v>
          </cell>
          <cell r="I23">
            <v>0.52443334720607493</v>
          </cell>
          <cell r="L23">
            <v>2.1331551395999848E-2</v>
          </cell>
          <cell r="N23">
            <v>7.3572447852782413E-2</v>
          </cell>
          <cell r="O23">
            <v>1.2111100975221818E-2</v>
          </cell>
        </row>
        <row r="24">
          <cell r="D24">
            <v>0.70833333333333304</v>
          </cell>
          <cell r="I24">
            <v>0.64753943839031725</v>
          </cell>
          <cell r="L24">
            <v>4.0727849919008671E-2</v>
          </cell>
          <cell r="N24">
            <v>8.2849731013073372E-2</v>
          </cell>
          <cell r="O24">
            <v>1.2214522999004102E-2</v>
          </cell>
        </row>
        <row r="25">
          <cell r="D25">
            <v>0.75</v>
          </cell>
          <cell r="I25">
            <v>0.62460532472118357</v>
          </cell>
          <cell r="L25">
            <v>3.1255385063127313E-2</v>
          </cell>
          <cell r="N25">
            <v>7.7067164000130681E-2</v>
          </cell>
          <cell r="O25">
            <v>1.1617414650474167E-2</v>
          </cell>
        </row>
        <row r="26">
          <cell r="D26">
            <v>0.79166666666666696</v>
          </cell>
          <cell r="I26">
            <v>0.54596407439463468</v>
          </cell>
          <cell r="L26">
            <v>2.1363649244272219E-2</v>
          </cell>
          <cell r="N26">
            <v>6.3189587084231558E-2</v>
          </cell>
          <cell r="O26">
            <v>1.009697871151527E-2</v>
          </cell>
        </row>
        <row r="27">
          <cell r="D27">
            <v>0.83333333333333304</v>
          </cell>
          <cell r="I27">
            <v>0.50000162004565607</v>
          </cell>
          <cell r="L27">
            <v>2.5675598053144136E-2</v>
          </cell>
          <cell r="N27">
            <v>5.0383043279242277E-2</v>
          </cell>
          <cell r="O27">
            <v>8.9616693241735129E-3</v>
          </cell>
        </row>
        <row r="28">
          <cell r="D28">
            <v>0.875</v>
          </cell>
          <cell r="I28">
            <v>0.44411768685237946</v>
          </cell>
          <cell r="L28">
            <v>2.6748398362557907E-2</v>
          </cell>
          <cell r="N28">
            <v>3.8936154718753085E-2</v>
          </cell>
          <cell r="O28">
            <v>7.7590335163477174E-3</v>
          </cell>
        </row>
        <row r="29">
          <cell r="D29">
            <v>0.91666666666666696</v>
          </cell>
          <cell r="I29">
            <v>0.32606268999237453</v>
          </cell>
          <cell r="L29">
            <v>1.586511398144284E-2</v>
          </cell>
          <cell r="N29">
            <v>2.8129329585218854E-2</v>
          </cell>
          <cell r="O29">
            <v>5.76021321951024E-3</v>
          </cell>
        </row>
        <row r="30">
          <cell r="D30">
            <v>0.95833333333333304</v>
          </cell>
          <cell r="I30">
            <v>0.2599108971920745</v>
          </cell>
          <cell r="L30">
            <v>6.4896472759717995E-3</v>
          </cell>
          <cell r="N30">
            <v>2.0825815308880804E-2</v>
          </cell>
          <cell r="O30">
            <v>4.2186239964434819E-3</v>
          </cell>
        </row>
        <row r="37">
          <cell r="P37" t="str">
            <v>Home</v>
          </cell>
          <cell r="R37">
            <v>0.74207966031470785</v>
          </cell>
        </row>
        <row r="38">
          <cell r="P38" t="str">
            <v>Work</v>
          </cell>
          <cell r="R38">
            <v>0.11092363059808098</v>
          </cell>
        </row>
        <row r="39">
          <cell r="P39" t="str">
            <v>Public L2</v>
          </cell>
          <cell r="R39">
            <v>0.1299701815854454</v>
          </cell>
        </row>
        <row r="40">
          <cell r="P40" t="str">
            <v>DCFC</v>
          </cell>
          <cell r="R40">
            <v>1.7026527501765875E-2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afdc.energy.gov/vehicles/electric_emissions.html" TargetMode="External"/><Relationship Id="rId1" Type="http://schemas.openxmlformats.org/officeDocument/2006/relationships/hyperlink" Target="https://www.reuters.com/business/autos-transportation/when-do-electric-vehicles-become-cleaner-than-gasoline-cars-2021-06-29/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73F3-C8DB-4F43-B5DB-F7913A102BE3}">
  <sheetPr>
    <pageSetUpPr fitToPage="1"/>
  </sheetPr>
  <dimension ref="A1:K32"/>
  <sheetViews>
    <sheetView tabSelected="1" workbookViewId="0">
      <selection activeCell="A20" sqref="A20"/>
    </sheetView>
  </sheetViews>
  <sheetFormatPr defaultRowHeight="15" x14ac:dyDescent="0.25"/>
  <cols>
    <col min="1" max="1" width="27.7109375" customWidth="1"/>
    <col min="2" max="2" width="36.85546875" customWidth="1"/>
    <col min="3" max="3" width="13.28515625" style="18" customWidth="1"/>
    <col min="4" max="4" width="17.85546875" customWidth="1"/>
    <col min="5" max="6" width="51.85546875" customWidth="1"/>
    <col min="7" max="8" width="9.85546875" customWidth="1"/>
  </cols>
  <sheetData>
    <row r="1" spans="1:11" x14ac:dyDescent="0.25">
      <c r="A1" s="39" t="s">
        <v>54</v>
      </c>
    </row>
    <row r="2" spans="1:11" x14ac:dyDescent="0.25">
      <c r="A2" s="1"/>
    </row>
    <row r="3" spans="1:11" x14ac:dyDescent="0.25">
      <c r="A3" t="s">
        <v>0</v>
      </c>
      <c r="C3" s="19"/>
      <c r="D3" s="2"/>
    </row>
    <row r="4" spans="1:11" s="4" customFormat="1" x14ac:dyDescent="0.25">
      <c r="C4" s="23" t="s">
        <v>22</v>
      </c>
    </row>
    <row r="5" spans="1:11" s="4" customFormat="1" x14ac:dyDescent="0.25">
      <c r="A5">
        <v>13900</v>
      </c>
      <c r="B5" t="s">
        <v>2</v>
      </c>
      <c r="C5" s="21" t="s">
        <v>16</v>
      </c>
      <c r="D5" s="5"/>
      <c r="E5" s="5"/>
      <c r="F5" s="5"/>
      <c r="G5" s="5"/>
      <c r="H5" s="5"/>
    </row>
    <row r="6" spans="1:11" s="4" customFormat="1" x14ac:dyDescent="0.25">
      <c r="A6">
        <v>3.3</v>
      </c>
      <c r="B6" t="s">
        <v>1</v>
      </c>
      <c r="C6" s="21" t="s">
        <v>14</v>
      </c>
      <c r="D6" s="5"/>
      <c r="E6" s="5"/>
      <c r="F6" s="5"/>
      <c r="G6" s="5"/>
      <c r="H6" s="5"/>
    </row>
    <row r="7" spans="1:11" s="4" customFormat="1" x14ac:dyDescent="0.25">
      <c r="A7" s="11">
        <f>A5/A6</f>
        <v>4212.121212121212</v>
      </c>
      <c r="B7" t="s">
        <v>7</v>
      </c>
      <c r="C7" s="20" t="s">
        <v>13</v>
      </c>
    </row>
    <row r="8" spans="1:11" s="4" customFormat="1" x14ac:dyDescent="0.25">
      <c r="A8" s="12">
        <v>0.1</v>
      </c>
      <c r="B8" t="s">
        <v>4</v>
      </c>
      <c r="C8" s="21" t="s">
        <v>23</v>
      </c>
      <c r="D8" s="7"/>
      <c r="E8" s="5"/>
      <c r="F8" s="5"/>
      <c r="G8" s="5"/>
      <c r="H8" s="5"/>
    </row>
    <row r="9" spans="1:11" s="4" customFormat="1" x14ac:dyDescent="0.25">
      <c r="A9" s="14">
        <f>A5/A6*A8</f>
        <v>421.21212121212125</v>
      </c>
      <c r="B9" t="s">
        <v>9</v>
      </c>
      <c r="C9" s="22" t="s">
        <v>19</v>
      </c>
      <c r="D9" s="5"/>
      <c r="E9" s="5"/>
      <c r="F9" s="5"/>
      <c r="G9" s="5"/>
      <c r="H9" s="5"/>
    </row>
    <row r="10" spans="1:11" s="4" customFormat="1" x14ac:dyDescent="0.25">
      <c r="A10">
        <v>26</v>
      </c>
      <c r="B10" t="s">
        <v>8</v>
      </c>
      <c r="C10" s="21" t="s">
        <v>15</v>
      </c>
      <c r="D10" s="5"/>
      <c r="E10" s="5"/>
      <c r="F10" s="5"/>
      <c r="G10" s="5"/>
      <c r="H10" s="5"/>
      <c r="J10" s="5"/>
      <c r="K10" s="5"/>
    </row>
    <row r="11" spans="1:11" s="4" customFormat="1" x14ac:dyDescent="0.25">
      <c r="A11" s="12">
        <v>3</v>
      </c>
      <c r="B11" t="s">
        <v>11</v>
      </c>
      <c r="C11" s="21" t="s">
        <v>12</v>
      </c>
      <c r="D11" s="5"/>
      <c r="E11" s="5"/>
      <c r="F11" s="5"/>
      <c r="G11" s="5"/>
      <c r="H11" s="5"/>
    </row>
    <row r="12" spans="1:11" s="4" customFormat="1" x14ac:dyDescent="0.25">
      <c r="A12" s="16">
        <f>A5/A10*A11</f>
        <v>1603.8461538461538</v>
      </c>
      <c r="B12" t="s">
        <v>3</v>
      </c>
      <c r="C12" s="21" t="s">
        <v>18</v>
      </c>
      <c r="D12" s="5"/>
      <c r="E12" s="5"/>
      <c r="F12" s="5"/>
      <c r="G12" s="5"/>
      <c r="H12" s="5"/>
    </row>
    <row r="13" spans="1:11" s="4" customFormat="1" x14ac:dyDescent="0.25">
      <c r="A13" s="15">
        <f>A12-A9</f>
        <v>1182.6340326340326</v>
      </c>
      <c r="B13" t="s">
        <v>5</v>
      </c>
      <c r="C13" s="22" t="s">
        <v>20</v>
      </c>
      <c r="D13" s="5"/>
      <c r="E13" s="5"/>
      <c r="F13" s="5"/>
      <c r="G13" s="5"/>
      <c r="H13" s="5"/>
    </row>
    <row r="14" spans="1:11" s="4" customFormat="1" x14ac:dyDescent="0.25">
      <c r="A14" s="12">
        <v>300</v>
      </c>
      <c r="B14" t="s">
        <v>6</v>
      </c>
      <c r="C14" s="20" t="s">
        <v>17</v>
      </c>
    </row>
    <row r="15" spans="1:11" s="4" customFormat="1" x14ac:dyDescent="0.25">
      <c r="A15" s="17">
        <f>A13+A14</f>
        <v>1482.6340326340326</v>
      </c>
      <c r="B15" s="9" t="s">
        <v>10</v>
      </c>
      <c r="C15" s="20" t="s">
        <v>21</v>
      </c>
    </row>
    <row r="16" spans="1:11" s="4" customFormat="1" x14ac:dyDescent="0.25">
      <c r="A16" s="14"/>
      <c r="B16"/>
      <c r="C16" s="20"/>
    </row>
    <row r="17" spans="1:6" s="4" customFormat="1" x14ac:dyDescent="0.25">
      <c r="A17" s="13"/>
      <c r="B17" s="5"/>
      <c r="C17" s="21"/>
      <c r="D17" s="5"/>
      <c r="E17" s="5"/>
      <c r="F17" s="5"/>
    </row>
    <row r="18" spans="1:6" s="4" customFormat="1" x14ac:dyDescent="0.25">
      <c r="A18" s="13"/>
      <c r="B18"/>
      <c r="C18" s="21"/>
      <c r="D18" s="5"/>
      <c r="E18" s="5"/>
      <c r="F18" s="5"/>
    </row>
    <row r="19" spans="1:6" s="4" customFormat="1" x14ac:dyDescent="0.25">
      <c r="B19" s="5"/>
      <c r="C19" s="21"/>
      <c r="D19" s="5"/>
      <c r="E19" s="5"/>
      <c r="F19" s="5"/>
    </row>
    <row r="20" spans="1:6" s="4" customFormat="1" x14ac:dyDescent="0.25">
      <c r="B20" s="5"/>
      <c r="C20" s="21"/>
      <c r="D20" s="5"/>
      <c r="E20" s="5"/>
      <c r="F20" s="5"/>
    </row>
    <row r="21" spans="1:6" s="4" customFormat="1" x14ac:dyDescent="0.25">
      <c r="A21" s="2"/>
      <c r="B21"/>
      <c r="C21" s="21"/>
      <c r="D21" s="7"/>
      <c r="E21" s="5"/>
      <c r="F21" s="5"/>
    </row>
    <row r="22" spans="1:6" s="4" customFormat="1" x14ac:dyDescent="0.25">
      <c r="A22"/>
      <c r="B22"/>
      <c r="C22" s="22"/>
      <c r="D22" s="5"/>
      <c r="E22" s="5"/>
      <c r="F22" s="5"/>
    </row>
    <row r="23" spans="1:6" s="4" customFormat="1" x14ac:dyDescent="0.25">
      <c r="C23" s="20"/>
    </row>
    <row r="24" spans="1:6" s="4" customFormat="1" x14ac:dyDescent="0.25">
      <c r="A24" s="6"/>
      <c r="C24" s="20"/>
    </row>
    <row r="25" spans="1:6" s="4" customFormat="1" x14ac:dyDescent="0.25">
      <c r="B25" s="5"/>
      <c r="C25" s="21"/>
      <c r="D25" s="5"/>
      <c r="E25" s="5"/>
      <c r="F25" s="5"/>
    </row>
    <row r="26" spans="1:6" s="4" customFormat="1" x14ac:dyDescent="0.25">
      <c r="B26" s="5"/>
      <c r="C26" s="21"/>
      <c r="D26" s="5"/>
      <c r="E26" s="5"/>
      <c r="F26" s="5"/>
    </row>
    <row r="27" spans="1:6" s="4" customFormat="1" x14ac:dyDescent="0.25">
      <c r="B27" s="5"/>
      <c r="C27" s="21"/>
      <c r="D27" s="5"/>
      <c r="E27" s="5"/>
      <c r="F27" s="5"/>
    </row>
    <row r="28" spans="1:6" s="4" customFormat="1" x14ac:dyDescent="0.25">
      <c r="B28" s="5"/>
      <c r="C28" s="21"/>
      <c r="D28" s="5"/>
      <c r="E28" s="5"/>
      <c r="F28" s="5"/>
    </row>
    <row r="29" spans="1:6" s="4" customFormat="1" x14ac:dyDescent="0.25">
      <c r="B29" s="5"/>
      <c r="C29" s="21"/>
      <c r="D29" s="5"/>
      <c r="E29" s="5"/>
      <c r="F29" s="5"/>
    </row>
    <row r="30" spans="1:6" s="4" customFormat="1" x14ac:dyDescent="0.25">
      <c r="B30" s="5"/>
      <c r="C30" s="21"/>
      <c r="D30" s="7"/>
      <c r="E30" s="5"/>
      <c r="F30" s="5"/>
    </row>
    <row r="31" spans="1:6" s="4" customFormat="1" x14ac:dyDescent="0.25">
      <c r="B31" s="8"/>
      <c r="C31" s="22"/>
      <c r="D31" s="5"/>
      <c r="E31" s="5"/>
      <c r="F31" s="5"/>
    </row>
    <row r="32" spans="1:6" s="4" customFormat="1" x14ac:dyDescent="0.25">
      <c r="C32" s="20"/>
    </row>
  </sheetData>
  <pageMargins left="0.7" right="0.7" top="0.75" bottom="0.75" header="0.3" footer="0.3"/>
  <pageSetup scale="82" fitToHeight="0" orientation="landscape" r:id="rId1"/>
  <headerFooter>
    <oddFooter>&amp;L&amp;F&amp;C&amp;A&amp;R&amp;P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FCAA2-6651-46C9-968E-955D11620A89}">
  <sheetPr>
    <pageSetUpPr fitToPage="1"/>
  </sheetPr>
  <dimension ref="A1:G30"/>
  <sheetViews>
    <sheetView tabSelected="1" workbookViewId="0">
      <selection activeCell="A20" sqref="A20"/>
    </sheetView>
  </sheetViews>
  <sheetFormatPr defaultRowHeight="15" x14ac:dyDescent="0.25"/>
  <cols>
    <col min="1" max="1" width="14.85546875" customWidth="1"/>
  </cols>
  <sheetData>
    <row r="1" spans="1:5" x14ac:dyDescent="0.25">
      <c r="A1" s="39" t="s">
        <v>93</v>
      </c>
    </row>
    <row r="6" spans="1:5" x14ac:dyDescent="0.25">
      <c r="A6" t="s">
        <v>74</v>
      </c>
    </row>
    <row r="7" spans="1:5" x14ac:dyDescent="0.25">
      <c r="A7" s="43" t="s">
        <v>78</v>
      </c>
    </row>
    <row r="8" spans="1:5" x14ac:dyDescent="0.25">
      <c r="A8" s="43"/>
    </row>
    <row r="9" spans="1:5" x14ac:dyDescent="0.25">
      <c r="A9" t="s">
        <v>76</v>
      </c>
      <c r="B9" t="s">
        <v>77</v>
      </c>
      <c r="C9" t="s">
        <v>92</v>
      </c>
      <c r="D9" t="s">
        <v>75</v>
      </c>
    </row>
    <row r="10" spans="1:5" x14ac:dyDescent="0.25">
      <c r="A10">
        <v>940</v>
      </c>
      <c r="B10" t="s">
        <v>58</v>
      </c>
      <c r="C10" s="42">
        <v>0.7</v>
      </c>
      <c r="D10">
        <f>A10*C10</f>
        <v>658</v>
      </c>
    </row>
    <row r="11" spans="1:5" x14ac:dyDescent="0.25">
      <c r="A11">
        <v>3892</v>
      </c>
      <c r="B11" t="s">
        <v>60</v>
      </c>
      <c r="C11" s="42">
        <v>0.3</v>
      </c>
      <c r="D11">
        <f>A11*C11</f>
        <v>1167.5999999999999</v>
      </c>
    </row>
    <row r="12" spans="1:5" x14ac:dyDescent="0.25">
      <c r="D12" s="45">
        <f>D10+D11</f>
        <v>1825.6</v>
      </c>
      <c r="E12" t="s">
        <v>79</v>
      </c>
    </row>
    <row r="14" spans="1:5" x14ac:dyDescent="0.25">
      <c r="A14">
        <v>11435</v>
      </c>
      <c r="B14" t="s">
        <v>80</v>
      </c>
      <c r="C14" s="44">
        <v>0.97599999999999998</v>
      </c>
      <c r="D14">
        <f>A14*C14</f>
        <v>11160.56</v>
      </c>
    </row>
    <row r="15" spans="1:5" x14ac:dyDescent="0.25">
      <c r="A15">
        <v>6258</v>
      </c>
      <c r="B15" t="s">
        <v>81</v>
      </c>
      <c r="C15" s="44">
        <v>2.4E-2</v>
      </c>
      <c r="D15">
        <f>A15*C15</f>
        <v>150.19200000000001</v>
      </c>
    </row>
    <row r="16" spans="1:5" x14ac:dyDescent="0.25">
      <c r="D16" s="45">
        <f>D14+D15</f>
        <v>11310.752</v>
      </c>
      <c r="E16" t="s">
        <v>85</v>
      </c>
    </row>
    <row r="18" spans="1:7" x14ac:dyDescent="0.25">
      <c r="D18" s="11">
        <f>D16-D12</f>
        <v>9485.152</v>
      </c>
      <c r="E18" t="s">
        <v>82</v>
      </c>
    </row>
    <row r="19" spans="1:7" x14ac:dyDescent="0.25">
      <c r="D19">
        <v>2000</v>
      </c>
      <c r="E19" t="s">
        <v>83</v>
      </c>
    </row>
    <row r="20" spans="1:7" ht="18.75" x14ac:dyDescent="0.3">
      <c r="D20" s="47">
        <f>D18/D19</f>
        <v>4.7425759999999997</v>
      </c>
      <c r="E20" s="48" t="s">
        <v>84</v>
      </c>
      <c r="F20" s="49"/>
      <c r="G20" s="50"/>
    </row>
    <row r="22" spans="1:7" x14ac:dyDescent="0.25">
      <c r="A22" t="s">
        <v>86</v>
      </c>
    </row>
    <row r="23" spans="1:7" x14ac:dyDescent="0.25">
      <c r="A23" t="s">
        <v>87</v>
      </c>
    </row>
    <row r="25" spans="1:7" x14ac:dyDescent="0.25">
      <c r="A25" t="s">
        <v>88</v>
      </c>
    </row>
    <row r="26" spans="1:7" x14ac:dyDescent="0.25">
      <c r="A26" s="46" t="s">
        <v>89</v>
      </c>
    </row>
    <row r="27" spans="1:7" x14ac:dyDescent="0.25">
      <c r="A27" s="46" t="s">
        <v>78</v>
      </c>
    </row>
    <row r="29" spans="1:7" x14ac:dyDescent="0.25">
      <c r="A29" t="s">
        <v>90</v>
      </c>
    </row>
    <row r="30" spans="1:7" x14ac:dyDescent="0.25">
      <c r="A30" t="s">
        <v>91</v>
      </c>
    </row>
  </sheetData>
  <hyperlinks>
    <hyperlink ref="A26" r:id="rId1" xr:uid="{8D17DB02-2B31-4CF1-97C8-1F5CBF575299}"/>
    <hyperlink ref="A27" r:id="rId2" xr:uid="{B2F0AD58-CAC9-4911-8EEF-E3FE204AC794}"/>
  </hyperlinks>
  <pageMargins left="0.7" right="0.7" top="0.75" bottom="0.75" header="0.3" footer="0.3"/>
  <pageSetup scale="75" fitToHeight="0" orientation="landscape" r:id="rId3"/>
  <headerFooter>
    <oddFooter>&amp;L&amp;F&amp;C&amp;A&amp;R&amp;P of &amp;N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E34FD-A54F-4039-8B0C-0964DAC5BC55}">
  <sheetPr>
    <pageSetUpPr fitToPage="1"/>
  </sheetPr>
  <dimension ref="A1:Q46"/>
  <sheetViews>
    <sheetView tabSelected="1" topLeftCell="A4" workbookViewId="0">
      <selection activeCell="A20" sqref="A20"/>
    </sheetView>
  </sheetViews>
  <sheetFormatPr defaultRowHeight="15" x14ac:dyDescent="0.25"/>
  <cols>
    <col min="1" max="1" width="11.5703125" bestFit="1" customWidth="1"/>
    <col min="2" max="2" width="10.7109375" customWidth="1"/>
    <col min="3" max="5" width="9.5703125" bestFit="1" customWidth="1"/>
    <col min="6" max="6" width="10.42578125" bestFit="1" customWidth="1"/>
    <col min="7" max="7" width="11.28515625" customWidth="1"/>
    <col min="10" max="10" width="9.85546875" bestFit="1" customWidth="1"/>
    <col min="11" max="11" width="12" bestFit="1" customWidth="1"/>
  </cols>
  <sheetData>
    <row r="1" spans="1:15" x14ac:dyDescent="0.25">
      <c r="A1" s="39" t="s">
        <v>55</v>
      </c>
    </row>
    <row r="2" spans="1:15" x14ac:dyDescent="0.25">
      <c r="A2" s="40" t="s">
        <v>73</v>
      </c>
    </row>
    <row r="3" spans="1:15" x14ac:dyDescent="0.25">
      <c r="A3" t="s">
        <v>72</v>
      </c>
      <c r="N3" s="41" t="s">
        <v>58</v>
      </c>
      <c r="O3" t="s">
        <v>62</v>
      </c>
    </row>
    <row r="4" spans="1:15" x14ac:dyDescent="0.25">
      <c r="A4" t="s">
        <v>57</v>
      </c>
      <c r="N4" s="41" t="s">
        <v>60</v>
      </c>
      <c r="O4" t="s">
        <v>63</v>
      </c>
    </row>
    <row r="5" spans="1:15" x14ac:dyDescent="0.25">
      <c r="A5" t="s">
        <v>66</v>
      </c>
      <c r="N5" s="41" t="s">
        <v>59</v>
      </c>
      <c r="O5" t="s">
        <v>64</v>
      </c>
    </row>
    <row r="6" spans="1:15" x14ac:dyDescent="0.25">
      <c r="N6" s="41" t="s">
        <v>61</v>
      </c>
      <c r="O6" t="s">
        <v>65</v>
      </c>
    </row>
    <row r="7" spans="1:15" x14ac:dyDescent="0.25">
      <c r="A7" s="24">
        <v>8.7650000000000006E-2</v>
      </c>
      <c r="B7" t="s">
        <v>24</v>
      </c>
      <c r="E7" t="s">
        <v>25</v>
      </c>
      <c r="N7" s="41" t="s">
        <v>67</v>
      </c>
      <c r="O7" t="s">
        <v>68</v>
      </c>
    </row>
    <row r="8" spans="1:15" x14ac:dyDescent="0.25">
      <c r="A8" s="24">
        <v>0.11348999999999999</v>
      </c>
      <c r="B8" t="s">
        <v>26</v>
      </c>
      <c r="E8" t="s">
        <v>27</v>
      </c>
      <c r="N8" s="41" t="s">
        <v>52</v>
      </c>
      <c r="O8" t="s">
        <v>69</v>
      </c>
    </row>
    <row r="9" spans="1:15" x14ac:dyDescent="0.25">
      <c r="A9" s="24">
        <f>AVERAGE(0.35,A8)</f>
        <v>0.23174499999999998</v>
      </c>
      <c r="B9" t="s">
        <v>28</v>
      </c>
      <c r="E9" t="s">
        <v>29</v>
      </c>
      <c r="N9" s="41" t="s">
        <v>70</v>
      </c>
      <c r="O9" t="s">
        <v>71</v>
      </c>
    </row>
    <row r="11" spans="1:15" s="26" customFormat="1" ht="45" x14ac:dyDescent="0.25">
      <c r="A11" s="25" t="s">
        <v>30</v>
      </c>
      <c r="B11" s="25" t="s">
        <v>31</v>
      </c>
      <c r="C11" s="25" t="s">
        <v>32</v>
      </c>
      <c r="D11" s="25" t="s">
        <v>33</v>
      </c>
      <c r="E11" s="25" t="s">
        <v>34</v>
      </c>
      <c r="F11" s="25" t="s">
        <v>35</v>
      </c>
      <c r="G11" s="25" t="s">
        <v>36</v>
      </c>
      <c r="H11" s="25" t="s">
        <v>37</v>
      </c>
      <c r="I11" s="25" t="s">
        <v>38</v>
      </c>
      <c r="J11" s="25" t="s">
        <v>39</v>
      </c>
      <c r="K11" s="25" t="s">
        <v>40</v>
      </c>
      <c r="L11" s="25" t="s">
        <v>41</v>
      </c>
      <c r="M11" s="25" t="s">
        <v>42</v>
      </c>
      <c r="N11" s="25" t="s">
        <v>43</v>
      </c>
      <c r="O11" s="25" t="s">
        <v>44</v>
      </c>
    </row>
    <row r="12" spans="1:15" x14ac:dyDescent="0.25">
      <c r="A12" s="27" t="s">
        <v>45</v>
      </c>
      <c r="B12" s="28">
        <v>0.5</v>
      </c>
      <c r="C12" s="28">
        <v>0.15</v>
      </c>
      <c r="D12" s="28">
        <v>0.25</v>
      </c>
      <c r="E12" s="28">
        <v>0.1</v>
      </c>
      <c r="F12" s="28">
        <v>1</v>
      </c>
      <c r="G12" s="27" t="s">
        <v>46</v>
      </c>
      <c r="H12" s="29" t="s">
        <v>46</v>
      </c>
      <c r="I12" s="28">
        <f>0.4*(B12+D12)</f>
        <v>0.30000000000000004</v>
      </c>
      <c r="J12" s="27" t="s">
        <v>46</v>
      </c>
      <c r="K12" s="27" t="s">
        <v>46</v>
      </c>
      <c r="L12" s="27" t="s">
        <v>46</v>
      </c>
      <c r="M12" s="27" t="s">
        <v>46</v>
      </c>
      <c r="N12" s="27" t="s">
        <v>46</v>
      </c>
      <c r="O12" s="27" t="s">
        <v>46</v>
      </c>
    </row>
    <row r="13" spans="1:15" x14ac:dyDescent="0.25">
      <c r="A13" s="30">
        <v>0</v>
      </c>
      <c r="B13" s="31">
        <v>0.1994046947168914</v>
      </c>
      <c r="C13" s="31">
        <v>9.141082729468604E-2</v>
      </c>
      <c r="D13" s="31">
        <v>0.21719435196724146</v>
      </c>
      <c r="E13" s="31">
        <v>0.18565617132515569</v>
      </c>
      <c r="F13" s="31">
        <f>B13*$B$12+C13*$C$12+D13*$D$12+E13*$E$12</f>
        <v>0.18627817657697451</v>
      </c>
      <c r="G13" s="32">
        <f t="shared" ref="G13:G36" si="0">F13*$A$7</f>
        <v>1.6327282176971818E-2</v>
      </c>
      <c r="H13" s="31">
        <v>9.5124307999443457E-3</v>
      </c>
      <c r="I13" s="31">
        <f>H13*$I$12*(5/7)</f>
        <v>2.0383780285595033E-3</v>
      </c>
      <c r="J13" s="32">
        <f t="shared" ref="J13:J36" si="1">I13*$A$8</f>
        <v>2.31335522461218E-4</v>
      </c>
      <c r="K13" s="31">
        <v>1.6294501449712305E-2</v>
      </c>
      <c r="L13" s="31">
        <v>3.6042795402810583E-3</v>
      </c>
      <c r="M13" s="32">
        <f t="shared" ref="M13:M36" si="2">K13*$A$8+L13*$A$9</f>
        <v>2.6845367315902831E-3</v>
      </c>
      <c r="N13" s="31">
        <f>F13+I13+K13+L13</f>
        <v>0.20821533559552738</v>
      </c>
      <c r="O13" s="32">
        <f>G13+J13+M13</f>
        <v>1.924315443102332E-2</v>
      </c>
    </row>
    <row r="14" spans="1:15" x14ac:dyDescent="0.25">
      <c r="A14" s="30">
        <v>4.1666666666666699E-2</v>
      </c>
      <c r="B14" s="31">
        <v>0.1319524449656474</v>
      </c>
      <c r="C14" s="31">
        <v>7.2583650362318841E-2</v>
      </c>
      <c r="D14" s="31">
        <v>0.12184178404842431</v>
      </c>
      <c r="E14" s="31">
        <v>0.11716022521616738</v>
      </c>
      <c r="F14" s="31">
        <f t="shared" ref="F14:F36" si="3">B14*$B$12+C14*$C$12+D14*$D$12+E14*$E$12</f>
        <v>0.11904023857089435</v>
      </c>
      <c r="G14" s="32">
        <f t="shared" si="0"/>
        <v>1.043387691073889E-2</v>
      </c>
      <c r="H14" s="31">
        <v>3.7760222206053712E-3</v>
      </c>
      <c r="I14" s="31">
        <f t="shared" ref="I14:I36" si="4">H14*$I$12*(5/7)</f>
        <v>8.0914761870115105E-4</v>
      </c>
      <c r="J14" s="32">
        <f t="shared" si="1"/>
        <v>9.1830163246393623E-5</v>
      </c>
      <c r="K14" s="31">
        <v>1.2615271533225938E-2</v>
      </c>
      <c r="L14" s="31">
        <v>2.8314412052066287E-3</v>
      </c>
      <c r="M14" s="32">
        <f t="shared" si="2"/>
        <v>2.0878795084064219E-3</v>
      </c>
      <c r="N14" s="31">
        <f t="shared" ref="N14:N36" si="5">F14+I14+K14+L14</f>
        <v>0.13529609892802807</v>
      </c>
      <c r="O14" s="32">
        <f t="shared" ref="O14:O35" si="6">G14+J14+M14</f>
        <v>1.2613586582391706E-2</v>
      </c>
    </row>
    <row r="15" spans="1:15" x14ac:dyDescent="0.25">
      <c r="A15" s="30">
        <v>8.3333333333333301E-2</v>
      </c>
      <c r="B15" s="31">
        <v>0.13589023747926973</v>
      </c>
      <c r="C15" s="31">
        <v>6.0476748188405781E-2</v>
      </c>
      <c r="D15" s="31">
        <v>8.3327746127826202E-2</v>
      </c>
      <c r="E15" s="31">
        <v>6.071071787653326E-2</v>
      </c>
      <c r="F15" s="31">
        <f t="shared" si="3"/>
        <v>0.10391963928750562</v>
      </c>
      <c r="G15" s="32">
        <f t="shared" si="0"/>
        <v>9.1085563835498692E-3</v>
      </c>
      <c r="H15" s="31">
        <v>2.3588969858963998E-3</v>
      </c>
      <c r="I15" s="31">
        <f t="shared" si="4"/>
        <v>5.0547792554922857E-4</v>
      </c>
      <c r="J15" s="32">
        <f t="shared" si="1"/>
        <v>5.7366689770581946E-5</v>
      </c>
      <c r="K15" s="31">
        <v>1.11981661539773E-2</v>
      </c>
      <c r="L15" s="31">
        <v>2.1571895541172667E-3</v>
      </c>
      <c r="M15" s="32">
        <f t="shared" si="2"/>
        <v>1.7707977700337895E-3</v>
      </c>
      <c r="N15" s="31">
        <f t="shared" si="5"/>
        <v>0.11778047292114942</v>
      </c>
      <c r="O15" s="32">
        <f t="shared" si="6"/>
        <v>1.0936720843354241E-2</v>
      </c>
    </row>
    <row r="16" spans="1:15" x14ac:dyDescent="0.25">
      <c r="A16" s="30">
        <v>0.125</v>
      </c>
      <c r="B16" s="31">
        <v>0.20688671404880274</v>
      </c>
      <c r="C16" s="31">
        <v>5.3536835748792262E-2</v>
      </c>
      <c r="D16" s="31">
        <v>7.8052309951931687E-2</v>
      </c>
      <c r="E16" s="31">
        <v>3.158073597426099E-2</v>
      </c>
      <c r="F16" s="31">
        <f t="shared" si="3"/>
        <v>0.13414503347212922</v>
      </c>
      <c r="G16" s="32">
        <f t="shared" si="0"/>
        <v>1.1757812183832128E-2</v>
      </c>
      <c r="H16" s="31">
        <v>2.3588969858963998E-3</v>
      </c>
      <c r="I16" s="31">
        <f t="shared" si="4"/>
        <v>5.0547792554922857E-4</v>
      </c>
      <c r="J16" s="32">
        <f t="shared" si="1"/>
        <v>5.7366689770581946E-5</v>
      </c>
      <c r="K16" s="31">
        <v>1.0524020441308185E-2</v>
      </c>
      <c r="L16" s="31">
        <v>1.6647465920463281E-3</v>
      </c>
      <c r="M16" s="32">
        <f t="shared" si="2"/>
        <v>1.5801677788578421E-3</v>
      </c>
      <c r="N16" s="31">
        <f t="shared" si="5"/>
        <v>0.14683927843103295</v>
      </c>
      <c r="O16" s="32">
        <f t="shared" si="6"/>
        <v>1.3395346652460552E-2</v>
      </c>
    </row>
    <row r="17" spans="1:15" x14ac:dyDescent="0.25">
      <c r="A17" s="30">
        <v>0.16666666666666699</v>
      </c>
      <c r="B17" s="31">
        <v>0.1453001475479738</v>
      </c>
      <c r="C17" s="31">
        <v>4.4432913647342982E-2</v>
      </c>
      <c r="D17" s="31">
        <v>7.2898645006231097E-2</v>
      </c>
      <c r="E17" s="31">
        <v>2.0094711441785623E-2</v>
      </c>
      <c r="F17" s="31">
        <f t="shared" si="3"/>
        <v>9.9549143216824676E-2</v>
      </c>
      <c r="G17" s="32">
        <f t="shared" si="0"/>
        <v>8.7254824029546832E-3</v>
      </c>
      <c r="H17" s="31">
        <v>2.3588969858963998E-3</v>
      </c>
      <c r="I17" s="31">
        <f t="shared" si="4"/>
        <v>5.0547792554922857E-4</v>
      </c>
      <c r="J17" s="32">
        <f t="shared" si="1"/>
        <v>5.7366689770581946E-5</v>
      </c>
      <c r="K17" s="31">
        <v>7.6437437299713331E-3</v>
      </c>
      <c r="L17" s="31">
        <v>9.4123732042102656E-4</v>
      </c>
      <c r="M17" s="32">
        <f t="shared" si="2"/>
        <v>1.0856155187354173E-3</v>
      </c>
      <c r="N17" s="31">
        <f t="shared" si="5"/>
        <v>0.10863960219276625</v>
      </c>
      <c r="O17" s="32">
        <f t="shared" si="6"/>
        <v>9.8684646114606828E-3</v>
      </c>
    </row>
    <row r="18" spans="1:15" x14ac:dyDescent="0.25">
      <c r="A18" s="30">
        <v>0.20833333333333301</v>
      </c>
      <c r="B18" s="31">
        <v>9.8896884055910725E-2</v>
      </c>
      <c r="C18" s="31">
        <v>4.1207880434782587E-2</v>
      </c>
      <c r="D18" s="31">
        <v>7.3445321345914125E-2</v>
      </c>
      <c r="E18" s="31">
        <v>1.7501307058113806E-2</v>
      </c>
      <c r="F18" s="31">
        <f t="shared" si="3"/>
        <v>7.5741085135462669E-2</v>
      </c>
      <c r="G18" s="32">
        <f t="shared" si="0"/>
        <v>6.6387061121233031E-3</v>
      </c>
      <c r="H18" s="31">
        <v>8.8244191790578953E-3</v>
      </c>
      <c r="I18" s="31">
        <f t="shared" si="4"/>
        <v>1.8909469669409779E-3</v>
      </c>
      <c r="J18" s="32">
        <f t="shared" si="1"/>
        <v>2.1460357127813158E-4</v>
      </c>
      <c r="K18" s="31">
        <v>8.0116478264799749E-3</v>
      </c>
      <c r="L18" s="31">
        <v>7.9700001431671217E-4</v>
      </c>
      <c r="M18" s="32">
        <f t="shared" si="2"/>
        <v>1.0939426801450389E-3</v>
      </c>
      <c r="N18" s="31">
        <f t="shared" si="5"/>
        <v>8.644067994320033E-2</v>
      </c>
      <c r="O18" s="32">
        <f t="shared" si="6"/>
        <v>7.9472523635464726E-3</v>
      </c>
    </row>
    <row r="19" spans="1:15" x14ac:dyDescent="0.25">
      <c r="A19" s="30">
        <v>0.25</v>
      </c>
      <c r="B19" s="31">
        <v>7.6139854726368097E-2</v>
      </c>
      <c r="C19" s="31">
        <v>4.4215428743961331E-2</v>
      </c>
      <c r="D19" s="31">
        <v>7.1195126223962957E-2</v>
      </c>
      <c r="E19" s="31">
        <v>6.8192640257389942E-2</v>
      </c>
      <c r="F19" s="31">
        <f>B19*$B$12+C19*$C$12+D19*$D$12+E19*$E$12</f>
        <v>6.932028725650799E-2</v>
      </c>
      <c r="G19" s="32">
        <f t="shared" si="0"/>
        <v>6.0759231780329256E-3</v>
      </c>
      <c r="H19" s="31">
        <v>0.10564999227742056</v>
      </c>
      <c r="I19" s="31">
        <f t="shared" si="4"/>
        <v>2.2639284059447266E-2</v>
      </c>
      <c r="J19" s="32">
        <f t="shared" si="1"/>
        <v>2.5693323479066702E-3</v>
      </c>
      <c r="K19" s="31">
        <v>1.4570708057891445E-2</v>
      </c>
      <c r="L19" s="31">
        <v>8.3726269547256958E-4</v>
      </c>
      <c r="M19" s="32">
        <f t="shared" si="2"/>
        <v>1.8476611008523905E-3</v>
      </c>
      <c r="N19" s="31">
        <f t="shared" si="5"/>
        <v>0.10736754206931927</v>
      </c>
      <c r="O19" s="32">
        <f t="shared" si="6"/>
        <v>1.0492916626791986E-2</v>
      </c>
    </row>
    <row r="20" spans="1:15" x14ac:dyDescent="0.25">
      <c r="A20" s="30">
        <v>0.29166666666666702</v>
      </c>
      <c r="B20" s="31">
        <v>7.9197393366500779E-2</v>
      </c>
      <c r="C20" s="31">
        <v>6.2337353260869602E-2</v>
      </c>
      <c r="D20" s="31">
        <v>8.3468784938579302E-2</v>
      </c>
      <c r="E20" s="31">
        <v>6.7677860446410595E-2</v>
      </c>
      <c r="F20" s="31">
        <f t="shared" si="3"/>
        <v>7.6584281951666722E-2</v>
      </c>
      <c r="G20" s="32">
        <f t="shared" si="0"/>
        <v>6.7126123130635887E-3</v>
      </c>
      <c r="H20" s="31">
        <v>0.54333939651551955</v>
      </c>
      <c r="I20" s="31">
        <f t="shared" si="4"/>
        <v>0.11642987068189706</v>
      </c>
      <c r="J20" s="32">
        <f t="shared" si="1"/>
        <v>1.3213626023688496E-2</v>
      </c>
      <c r="K20" s="31">
        <v>6.2375737997523564E-2</v>
      </c>
      <c r="L20" s="31">
        <v>1.5397885381154052E-3</v>
      </c>
      <c r="M20" s="32">
        <f t="shared" si="2"/>
        <v>7.4358608001045034E-3</v>
      </c>
      <c r="N20" s="31">
        <f t="shared" si="5"/>
        <v>0.25692967916920278</v>
      </c>
      <c r="O20" s="32">
        <f t="shared" si="6"/>
        <v>2.7362099136856586E-2</v>
      </c>
    </row>
    <row r="21" spans="1:15" x14ac:dyDescent="0.25">
      <c r="A21" s="30">
        <v>0.33333333333333298</v>
      </c>
      <c r="B21" s="31">
        <v>7.6674534044065337E-2</v>
      </c>
      <c r="C21" s="31">
        <v>0.10011330615942031</v>
      </c>
      <c r="D21" s="31">
        <v>7.3412943742211162E-2</v>
      </c>
      <c r="E21" s="31">
        <v>5.2807178765332814E-2</v>
      </c>
      <c r="F21" s="31">
        <f t="shared" si="3"/>
        <v>7.6988216758031774E-2</v>
      </c>
      <c r="G21" s="32">
        <f t="shared" si="0"/>
        <v>6.7480171988414852E-3</v>
      </c>
      <c r="H21" s="31">
        <v>0.69988902461907232</v>
      </c>
      <c r="I21" s="31">
        <f t="shared" si="4"/>
        <v>0.14997621956122981</v>
      </c>
      <c r="J21" s="32">
        <f t="shared" si="1"/>
        <v>1.702080115800397E-2</v>
      </c>
      <c r="K21" s="31">
        <v>7.3576452236736367E-2</v>
      </c>
      <c r="L21" s="31">
        <v>2.226396197753409E-3</v>
      </c>
      <c r="M21" s="32">
        <f t="shared" si="2"/>
        <v>8.8661477511955723E-3</v>
      </c>
      <c r="N21" s="31">
        <f t="shared" si="5"/>
        <v>0.30276728475375131</v>
      </c>
      <c r="O21" s="32">
        <f t="shared" si="6"/>
        <v>3.2634966108041022E-2</v>
      </c>
    </row>
    <row r="22" spans="1:15" x14ac:dyDescent="0.25">
      <c r="A22" s="30">
        <v>0.375</v>
      </c>
      <c r="B22" s="31">
        <v>9.462520398009952E-2</v>
      </c>
      <c r="C22" s="31">
        <v>0.14067549516908215</v>
      </c>
      <c r="D22" s="31">
        <v>8.8349416948548989E-2</v>
      </c>
      <c r="E22" s="31">
        <v>9.4131548361150244E-2</v>
      </c>
      <c r="F22" s="31">
        <f t="shared" si="3"/>
        <v>9.9914435338664342E-2</v>
      </c>
      <c r="G22" s="32">
        <f t="shared" si="0"/>
        <v>8.7575002574339297E-3</v>
      </c>
      <c r="H22" s="31">
        <v>0.56538346755303992</v>
      </c>
      <c r="I22" s="31">
        <f t="shared" si="4"/>
        <v>0.12115360018993715</v>
      </c>
      <c r="J22" s="32">
        <f t="shared" si="1"/>
        <v>1.3749722085555966E-2</v>
      </c>
      <c r="K22" s="31">
        <v>5.7399362616364427E-2</v>
      </c>
      <c r="L22" s="31">
        <v>2.8579383209236188E-3</v>
      </c>
      <c r="M22" s="32">
        <f t="shared" si="2"/>
        <v>7.1765665795136425E-3</v>
      </c>
      <c r="N22" s="31">
        <f t="shared" si="5"/>
        <v>0.28132533646588953</v>
      </c>
      <c r="O22" s="32">
        <f t="shared" si="6"/>
        <v>2.9683788922503535E-2</v>
      </c>
    </row>
    <row r="23" spans="1:15" x14ac:dyDescent="0.25">
      <c r="A23" s="30">
        <v>0.41666666666666702</v>
      </c>
      <c r="B23" s="31">
        <v>0.12973458943378313</v>
      </c>
      <c r="C23" s="31">
        <v>0.23782661835748797</v>
      </c>
      <c r="D23" s="31">
        <v>0.13642918390599951</v>
      </c>
      <c r="E23" s="31">
        <v>0.13386097405992373</v>
      </c>
      <c r="F23" s="31">
        <f t="shared" si="3"/>
        <v>0.148034680853007</v>
      </c>
      <c r="G23" s="32">
        <f t="shared" si="0"/>
        <v>1.2975239776766064E-2</v>
      </c>
      <c r="H23" s="31">
        <v>0.37872897958558344</v>
      </c>
      <c r="I23" s="31">
        <f t="shared" si="4"/>
        <v>8.1156209911196472E-2</v>
      </c>
      <c r="J23" s="32">
        <f t="shared" si="1"/>
        <v>9.2104182628216878E-3</v>
      </c>
      <c r="K23" s="31">
        <v>5.7721761614822918E-2</v>
      </c>
      <c r="L23" s="31">
        <v>4.5243661819061439E-3</v>
      </c>
      <c r="M23" s="32">
        <f t="shared" si="2"/>
        <v>7.5993419664920911E-3</v>
      </c>
      <c r="N23" s="31">
        <f t="shared" si="5"/>
        <v>0.29143701856093251</v>
      </c>
      <c r="O23" s="32">
        <f t="shared" si="6"/>
        <v>2.9785000006079844E-2</v>
      </c>
    </row>
    <row r="24" spans="1:15" x14ac:dyDescent="0.25">
      <c r="A24" s="30">
        <v>0.45833333333333298</v>
      </c>
      <c r="B24" s="31">
        <v>0.17379075328121246</v>
      </c>
      <c r="C24" s="31">
        <v>0.27049274094202902</v>
      </c>
      <c r="D24" s="31">
        <v>0.1806685255474447</v>
      </c>
      <c r="E24" s="31">
        <v>0.17486606676050673</v>
      </c>
      <c r="F24" s="31">
        <f t="shared" si="3"/>
        <v>0.19012302584482244</v>
      </c>
      <c r="G24" s="32">
        <f t="shared" si="0"/>
        <v>1.6664283215298687E-2</v>
      </c>
      <c r="H24" s="31">
        <v>0.29530102103987932</v>
      </c>
      <c r="I24" s="31">
        <f t="shared" si="4"/>
        <v>6.3278790222831297E-2</v>
      </c>
      <c r="J24" s="32">
        <f t="shared" si="1"/>
        <v>7.1815099023891235E-3</v>
      </c>
      <c r="K24" s="31">
        <v>6.4511622544665248E-2</v>
      </c>
      <c r="L24" s="31">
        <v>7.1517359230168784E-3</v>
      </c>
      <c r="M24" s="32">
        <f t="shared" si="2"/>
        <v>8.9788030840736045E-3</v>
      </c>
      <c r="N24" s="31">
        <f t="shared" si="5"/>
        <v>0.32506517453533584</v>
      </c>
      <c r="O24" s="32">
        <f t="shared" si="6"/>
        <v>3.2824596201761418E-2</v>
      </c>
    </row>
    <row r="25" spans="1:15" x14ac:dyDescent="0.25">
      <c r="A25" s="30">
        <v>0.5</v>
      </c>
      <c r="B25" s="31">
        <v>0.20983201018715875</v>
      </c>
      <c r="C25" s="31">
        <v>0.27645594233091791</v>
      </c>
      <c r="D25" s="31">
        <v>0.21688585223428783</v>
      </c>
      <c r="E25" s="31">
        <v>0.28250419445002983</v>
      </c>
      <c r="F25" s="31">
        <f t="shared" si="3"/>
        <v>0.22885627894679197</v>
      </c>
      <c r="G25" s="32">
        <f t="shared" si="0"/>
        <v>2.0059252849686317E-2</v>
      </c>
      <c r="H25" s="31">
        <v>0.26560892347242832</v>
      </c>
      <c r="I25" s="31">
        <f t="shared" si="4"/>
        <v>5.6916197886948933E-2</v>
      </c>
      <c r="J25" s="32">
        <f t="shared" si="1"/>
        <v>6.459419298189834E-3</v>
      </c>
      <c r="K25" s="31">
        <v>7.7426289137061385E-2</v>
      </c>
      <c r="L25" s="31">
        <v>8.7340181538754502E-3</v>
      </c>
      <c r="M25" s="32">
        <f t="shared" si="2"/>
        <v>1.0811174591234962E-2</v>
      </c>
      <c r="N25" s="31">
        <f t="shared" si="5"/>
        <v>0.37193278412467778</v>
      </c>
      <c r="O25" s="32">
        <f t="shared" si="6"/>
        <v>3.7329846739111112E-2</v>
      </c>
    </row>
    <row r="26" spans="1:15" x14ac:dyDescent="0.25">
      <c r="A26" s="30">
        <v>0.54166666666666696</v>
      </c>
      <c r="B26" s="31">
        <v>0.23822193418621096</v>
      </c>
      <c r="C26" s="31">
        <v>0.29501422644927533</v>
      </c>
      <c r="D26" s="31">
        <v>0.23062767616165117</v>
      </c>
      <c r="E26" s="31">
        <v>0.34541175950130604</v>
      </c>
      <c r="F26" s="31">
        <f t="shared" si="3"/>
        <v>0.25556119605104016</v>
      </c>
      <c r="G26" s="32">
        <f t="shared" si="0"/>
        <v>2.2399938833873673E-2</v>
      </c>
      <c r="H26" s="31">
        <v>0.27627669555294221</v>
      </c>
      <c r="I26" s="31">
        <f t="shared" si="4"/>
        <v>5.9202149047059054E-2</v>
      </c>
      <c r="J26" s="32">
        <f t="shared" si="1"/>
        <v>6.7188518953507316E-3</v>
      </c>
      <c r="K26" s="31">
        <v>7.2414561634194047E-2</v>
      </c>
      <c r="L26" s="31">
        <v>1.0927534944502413E-2</v>
      </c>
      <c r="M26" s="32">
        <f t="shared" si="2"/>
        <v>1.0750730185578395E-2</v>
      </c>
      <c r="N26" s="31">
        <f t="shared" si="5"/>
        <v>0.39810544167679568</v>
      </c>
      <c r="O26" s="32">
        <f t="shared" si="6"/>
        <v>3.9869520914802802E-2</v>
      </c>
    </row>
    <row r="27" spans="1:15" x14ac:dyDescent="0.25">
      <c r="A27" s="30">
        <v>0.58333333333333304</v>
      </c>
      <c r="B27" s="31">
        <v>0.27492086633499085</v>
      </c>
      <c r="C27" s="31">
        <v>0.29622566425120761</v>
      </c>
      <c r="D27" s="31">
        <v>0.28126058874844051</v>
      </c>
      <c r="E27" s="31">
        <v>0.31641071868087584</v>
      </c>
      <c r="F27" s="31">
        <f t="shared" si="3"/>
        <v>0.28385050186037425</v>
      </c>
      <c r="G27" s="32">
        <f t="shared" si="0"/>
        <v>2.4879496488061804E-2</v>
      </c>
      <c r="H27" s="31">
        <v>0.27435312228353431</v>
      </c>
      <c r="I27" s="31">
        <f t="shared" si="4"/>
        <v>5.8789954775043077E-2</v>
      </c>
      <c r="J27" s="32">
        <f t="shared" si="1"/>
        <v>6.6720719674196382E-3</v>
      </c>
      <c r="K27" s="31">
        <v>7.0919155621647481E-2</v>
      </c>
      <c r="L27" s="31">
        <v>1.1614846314469841E-2</v>
      </c>
      <c r="M27" s="32">
        <f t="shared" si="2"/>
        <v>1.0740297530647586E-2</v>
      </c>
      <c r="N27" s="31">
        <f t="shared" si="5"/>
        <v>0.42517445857153463</v>
      </c>
      <c r="O27" s="32">
        <f t="shared" si="6"/>
        <v>4.2291865986129024E-2</v>
      </c>
    </row>
    <row r="28" spans="1:15" x14ac:dyDescent="0.25">
      <c r="A28" s="30">
        <v>0.625</v>
      </c>
      <c r="B28" s="31">
        <v>0.41601296796967946</v>
      </c>
      <c r="C28" s="31">
        <v>0.28437234601449252</v>
      </c>
      <c r="D28" s="31">
        <v>0.41698133861492148</v>
      </c>
      <c r="E28" s="31">
        <v>0.35108737582947819</v>
      </c>
      <c r="F28" s="31">
        <f t="shared" si="3"/>
        <v>0.39001640812369176</v>
      </c>
      <c r="G28" s="32">
        <f t="shared" si="0"/>
        <v>3.4184938172041587E-2</v>
      </c>
      <c r="H28" s="31">
        <v>0.15388210876200012</v>
      </c>
      <c r="I28" s="31">
        <f t="shared" si="4"/>
        <v>3.2974737591857178E-2</v>
      </c>
      <c r="J28" s="32">
        <f t="shared" si="1"/>
        <v>3.7423029692998711E-3</v>
      </c>
      <c r="K28" s="31">
        <v>7.0609101293322291E-2</v>
      </c>
      <c r="L28" s="31">
        <v>1.1936672161633313E-2</v>
      </c>
      <c r="M28" s="32">
        <f t="shared" si="2"/>
        <v>1.0779690995876858E-2</v>
      </c>
      <c r="N28" s="31">
        <f t="shared" si="5"/>
        <v>0.50553691917050458</v>
      </c>
      <c r="O28" s="32">
        <f t="shared" si="6"/>
        <v>4.8706932137218314E-2</v>
      </c>
    </row>
    <row r="29" spans="1:15" x14ac:dyDescent="0.25">
      <c r="A29" s="30">
        <v>0.66666666666666696</v>
      </c>
      <c r="B29" s="31">
        <v>0.56655938474295808</v>
      </c>
      <c r="C29" s="31">
        <v>0.2785076358695649</v>
      </c>
      <c r="D29" s="31">
        <v>0.65178862257433656</v>
      </c>
      <c r="E29" s="31">
        <v>0.36430353810577015</v>
      </c>
      <c r="F29" s="31">
        <f t="shared" si="3"/>
        <v>0.52443334720607493</v>
      </c>
      <c r="G29" s="32">
        <f t="shared" si="0"/>
        <v>4.5966582882612468E-2</v>
      </c>
      <c r="H29" s="31">
        <v>9.9547239847999278E-2</v>
      </c>
      <c r="I29" s="31">
        <f t="shared" si="4"/>
        <v>2.1331551395999848E-2</v>
      </c>
      <c r="J29" s="32">
        <f t="shared" si="1"/>
        <v>2.4209177679320225E-3</v>
      </c>
      <c r="K29" s="31">
        <v>7.3572447852782413E-2</v>
      </c>
      <c r="L29" s="31">
        <v>1.2111100975221818E-2</v>
      </c>
      <c r="M29" s="32">
        <f t="shared" si="2"/>
        <v>1.1156424202315055E-2</v>
      </c>
      <c r="N29" s="31">
        <f t="shared" si="5"/>
        <v>0.631448447430079</v>
      </c>
      <c r="O29" s="32">
        <f t="shared" si="6"/>
        <v>5.9543924852859545E-2</v>
      </c>
    </row>
    <row r="30" spans="1:15" x14ac:dyDescent="0.25">
      <c r="A30" s="30">
        <v>0.70833333333333304</v>
      </c>
      <c r="B30" s="31">
        <v>0.76487362075338183</v>
      </c>
      <c r="C30" s="31">
        <v>0.26598004106280165</v>
      </c>
      <c r="D30" s="31">
        <v>0.72468198148479157</v>
      </c>
      <c r="E30" s="31">
        <v>0.44035126483008075</v>
      </c>
      <c r="F30" s="31">
        <f t="shared" si="3"/>
        <v>0.64753943839031725</v>
      </c>
      <c r="G30" s="32">
        <f t="shared" si="0"/>
        <v>5.6756831774911309E-2</v>
      </c>
      <c r="H30" s="31">
        <v>0.19006329962204044</v>
      </c>
      <c r="I30" s="31">
        <f t="shared" si="4"/>
        <v>4.0727849919008671E-2</v>
      </c>
      <c r="J30" s="32">
        <f t="shared" si="1"/>
        <v>4.6222036873082937E-3</v>
      </c>
      <c r="K30" s="31">
        <v>8.2849731013073372E-2</v>
      </c>
      <c r="L30" s="31">
        <v>1.2214522999004102E-2</v>
      </c>
      <c r="M30" s="32">
        <f t="shared" si="2"/>
        <v>1.2233270605077902E-2</v>
      </c>
      <c r="N30" s="31">
        <f t="shared" si="5"/>
        <v>0.78333154232140334</v>
      </c>
      <c r="O30" s="32">
        <f t="shared" si="6"/>
        <v>7.3612306067297503E-2</v>
      </c>
    </row>
    <row r="31" spans="1:15" x14ac:dyDescent="0.25">
      <c r="A31" s="30">
        <v>0.75</v>
      </c>
      <c r="B31" s="31">
        <v>0.71529464344942451</v>
      </c>
      <c r="C31" s="31">
        <v>0.24705288345410625</v>
      </c>
      <c r="D31" s="31">
        <v>0.73486920224320318</v>
      </c>
      <c r="E31" s="31">
        <v>0.46182769917554578</v>
      </c>
      <c r="F31" s="31">
        <f t="shared" si="3"/>
        <v>0.62460532472118357</v>
      </c>
      <c r="G31" s="32">
        <f t="shared" si="0"/>
        <v>5.4746656711811746E-2</v>
      </c>
      <c r="H31" s="31">
        <v>0.14585846362792745</v>
      </c>
      <c r="I31" s="31">
        <f t="shared" si="4"/>
        <v>3.1255385063127313E-2</v>
      </c>
      <c r="J31" s="32">
        <f t="shared" si="1"/>
        <v>3.5471736508143185E-3</v>
      </c>
      <c r="K31" s="31">
        <v>7.7067164000130681E-2</v>
      </c>
      <c r="L31" s="31">
        <v>1.1617414650474167E-2</v>
      </c>
      <c r="M31" s="32">
        <f t="shared" si="2"/>
        <v>1.1438630200548966E-2</v>
      </c>
      <c r="N31" s="31">
        <f t="shared" si="5"/>
        <v>0.74454528843491574</v>
      </c>
      <c r="O31" s="32">
        <f t="shared" si="6"/>
        <v>6.973246056317503E-2</v>
      </c>
    </row>
    <row r="32" spans="1:15" x14ac:dyDescent="0.25">
      <c r="A32" s="30">
        <v>0.79166666666666696</v>
      </c>
      <c r="B32" s="31">
        <v>0.58573710727316219</v>
      </c>
      <c r="C32" s="31">
        <v>0.24868647342995148</v>
      </c>
      <c r="D32" s="31">
        <v>0.69106838944277438</v>
      </c>
      <c r="E32" s="31">
        <v>0.4302545238286728</v>
      </c>
      <c r="F32" s="31">
        <f t="shared" si="3"/>
        <v>0.54596407439463468</v>
      </c>
      <c r="G32" s="32">
        <f t="shared" si="0"/>
        <v>4.7853751120689736E-2</v>
      </c>
      <c r="H32" s="31">
        <v>9.9697029806603665E-2</v>
      </c>
      <c r="I32" s="31">
        <f t="shared" si="4"/>
        <v>2.1363649244272219E-2</v>
      </c>
      <c r="J32" s="32">
        <f t="shared" si="1"/>
        <v>2.4245605527324541E-3</v>
      </c>
      <c r="K32" s="31">
        <v>6.3189587084231558E-2</v>
      </c>
      <c r="L32" s="31">
        <v>1.009697871151527E-2</v>
      </c>
      <c r="M32" s="32">
        <f t="shared" si="2"/>
        <v>9.5113105696895441E-3</v>
      </c>
      <c r="N32" s="31">
        <f t="shared" si="5"/>
        <v>0.64061428943465382</v>
      </c>
      <c r="O32" s="32">
        <f t="shared" si="6"/>
        <v>5.978962224311174E-2</v>
      </c>
    </row>
    <row r="33" spans="1:17" x14ac:dyDescent="0.25">
      <c r="A33" s="30">
        <v>0.83333333333333304</v>
      </c>
      <c r="B33" s="31">
        <v>0.54798355948827726</v>
      </c>
      <c r="C33" s="31">
        <v>0.24393578200483076</v>
      </c>
      <c r="D33" s="31">
        <v>0.61132810957807637</v>
      </c>
      <c r="E33" s="31">
        <v>0.365874456062737</v>
      </c>
      <c r="F33" s="31">
        <f t="shared" si="3"/>
        <v>0.50000162004565607</v>
      </c>
      <c r="G33" s="32">
        <f t="shared" si="0"/>
        <v>4.3825141997001757E-2</v>
      </c>
      <c r="H33" s="31">
        <v>0.11981945758133927</v>
      </c>
      <c r="I33" s="31">
        <f t="shared" si="4"/>
        <v>2.5675598053144136E-2</v>
      </c>
      <c r="J33" s="32">
        <f t="shared" si="1"/>
        <v>2.9139236230513277E-3</v>
      </c>
      <c r="K33" s="31">
        <v>5.0383043279242277E-2</v>
      </c>
      <c r="L33" s="31">
        <v>8.9616693241735129E-3</v>
      </c>
      <c r="M33" s="32">
        <f t="shared" si="2"/>
        <v>7.7947936392917961E-3</v>
      </c>
      <c r="N33" s="31">
        <f t="shared" si="5"/>
        <v>0.58502193070221598</v>
      </c>
      <c r="O33" s="32">
        <f t="shared" si="6"/>
        <v>5.4533859259344876E-2</v>
      </c>
    </row>
    <row r="34" spans="1:17" x14ac:dyDescent="0.25">
      <c r="A34" s="30">
        <v>0.875</v>
      </c>
      <c r="B34" s="31">
        <v>0.48428265311538249</v>
      </c>
      <c r="C34" s="31">
        <v>0.2329401751207727</v>
      </c>
      <c r="D34" s="31">
        <v>0.53674036140289105</v>
      </c>
      <c r="E34" s="31">
        <v>0.32850243675849478</v>
      </c>
      <c r="F34" s="31">
        <f t="shared" si="3"/>
        <v>0.44411768685237946</v>
      </c>
      <c r="G34" s="32">
        <f t="shared" si="0"/>
        <v>3.8926915252611063E-2</v>
      </c>
      <c r="H34" s="31">
        <v>0.1248258590252702</v>
      </c>
      <c r="I34" s="31">
        <f t="shared" si="4"/>
        <v>2.6748398362557907E-2</v>
      </c>
      <c r="J34" s="32">
        <f t="shared" si="1"/>
        <v>3.0356757301666969E-3</v>
      </c>
      <c r="K34" s="31">
        <v>3.8936154718753085E-2</v>
      </c>
      <c r="L34" s="31">
        <v>7.7590335163477174E-3</v>
      </c>
      <c r="M34" s="32">
        <f t="shared" si="2"/>
        <v>6.216981421277289E-3</v>
      </c>
      <c r="N34" s="31">
        <f t="shared" si="5"/>
        <v>0.51756127345003822</v>
      </c>
      <c r="O34" s="32">
        <f t="shared" si="6"/>
        <v>4.817957240405505E-2</v>
      </c>
    </row>
    <row r="35" spans="1:17" x14ac:dyDescent="0.25">
      <c r="A35" s="30">
        <v>0.91666666666666696</v>
      </c>
      <c r="B35" s="31">
        <v>0.35516195342336171</v>
      </c>
      <c r="C35" s="31">
        <v>0.18696422101449289</v>
      </c>
      <c r="D35" s="31">
        <v>0.37872705447748156</v>
      </c>
      <c r="E35" s="31">
        <v>0.25755316509149362</v>
      </c>
      <c r="F35" s="31">
        <f t="shared" si="3"/>
        <v>0.32606268999237453</v>
      </c>
      <c r="G35" s="32">
        <f t="shared" si="0"/>
        <v>2.857939477783163E-2</v>
      </c>
      <c r="H35" s="31">
        <v>7.4037198580066577E-2</v>
      </c>
      <c r="I35" s="31">
        <f t="shared" si="4"/>
        <v>1.586511398144284E-2</v>
      </c>
      <c r="J35" s="32">
        <f t="shared" si="1"/>
        <v>1.8005317857539478E-3</v>
      </c>
      <c r="K35" s="31">
        <v>2.8129329585218854E-2</v>
      </c>
      <c r="L35" s="31">
        <v>5.76021321951024E-3</v>
      </c>
      <c r="M35" s="32">
        <f t="shared" si="2"/>
        <v>4.5272982271818887E-3</v>
      </c>
      <c r="N35" s="31">
        <f t="shared" si="5"/>
        <v>0.3758173467785465</v>
      </c>
      <c r="O35" s="32">
        <f t="shared" si="6"/>
        <v>3.4907224790767466E-2</v>
      </c>
    </row>
    <row r="36" spans="1:17" x14ac:dyDescent="0.25">
      <c r="A36" s="30">
        <v>0.95833333333333304</v>
      </c>
      <c r="B36" s="31">
        <v>0.27980181421464118</v>
      </c>
      <c r="C36" s="31">
        <v>0.13163922101449277</v>
      </c>
      <c r="D36" s="31">
        <v>0.30847837359800584</v>
      </c>
      <c r="E36" s="31">
        <v>0.23144513533078578</v>
      </c>
      <c r="F36" s="31">
        <f t="shared" si="3"/>
        <v>0.2599108971920745</v>
      </c>
      <c r="G36" s="32">
        <f t="shared" si="0"/>
        <v>2.278119013888533E-2</v>
      </c>
      <c r="H36" s="31">
        <v>3.0285020621201728E-2</v>
      </c>
      <c r="I36" s="31">
        <f t="shared" si="4"/>
        <v>6.4896472759717995E-3</v>
      </c>
      <c r="J36" s="32">
        <f t="shared" si="1"/>
        <v>7.365100693500395E-4</v>
      </c>
      <c r="K36" s="31">
        <v>2.0825815308880804E-2</v>
      </c>
      <c r="L36" s="31">
        <v>4.2186239964434819E-3</v>
      </c>
      <c r="M36" s="32">
        <f t="shared" si="2"/>
        <v>3.3411667974606769E-3</v>
      </c>
      <c r="N36" s="31">
        <f t="shared" si="5"/>
        <v>0.29144498377337053</v>
      </c>
      <c r="O36" s="32">
        <f>G36+J36+M36</f>
        <v>2.6858867005696046E-2</v>
      </c>
    </row>
    <row r="37" spans="1:17" x14ac:dyDescent="0.25">
      <c r="F37" s="10">
        <f>SUM(F13:F36)</f>
        <v>6.4105577080390859</v>
      </c>
      <c r="I37" s="10">
        <f>SUM(I13:I36)</f>
        <v>0.95822911361382146</v>
      </c>
      <c r="K37" s="10">
        <f>SUM(K13:K36)</f>
        <v>1.1227653767312171</v>
      </c>
      <c r="L37" s="10">
        <f>SUM(L13:L36)</f>
        <v>0.14708601105074837</v>
      </c>
    </row>
    <row r="39" spans="1:17" x14ac:dyDescent="0.25">
      <c r="M39" s="33" t="s">
        <v>47</v>
      </c>
      <c r="N39" s="34">
        <f>SUM(N13:N36)</f>
        <v>8.6386382094348715</v>
      </c>
      <c r="O39" s="35">
        <f>SUM(O13:O36)</f>
        <v>0.8321438954498398</v>
      </c>
      <c r="P39" s="12">
        <f>O39/N39</f>
        <v>9.6328133587189266E-2</v>
      </c>
      <c r="Q39" t="s">
        <v>48</v>
      </c>
    </row>
    <row r="40" spans="1:17" x14ac:dyDescent="0.25">
      <c r="M40" s="33" t="s">
        <v>49</v>
      </c>
      <c r="N40" s="36">
        <f>N39*365</f>
        <v>3153.1029464437279</v>
      </c>
      <c r="O40" s="37">
        <f>O39*365</f>
        <v>303.73252183919152</v>
      </c>
    </row>
    <row r="41" spans="1:17" x14ac:dyDescent="0.25">
      <c r="N41" s="11">
        <f>N40*3.3</f>
        <v>10405.239723264302</v>
      </c>
      <c r="O41" t="s">
        <v>56</v>
      </c>
    </row>
    <row r="42" spans="1:17" x14ac:dyDescent="0.25">
      <c r="M42" t="s">
        <v>50</v>
      </c>
    </row>
    <row r="43" spans="1:17" x14ac:dyDescent="0.25">
      <c r="M43" s="3" t="s">
        <v>51</v>
      </c>
      <c r="N43" s="31">
        <f>F37</f>
        <v>6.4105577080390859</v>
      </c>
      <c r="O43" s="38">
        <f>N43/SUM($N$43:$N$46)</f>
        <v>0.74207966031470785</v>
      </c>
    </row>
    <row r="44" spans="1:17" x14ac:dyDescent="0.25">
      <c r="M44" s="3" t="s">
        <v>52</v>
      </c>
      <c r="N44" s="31">
        <f>I37</f>
        <v>0.95822911361382146</v>
      </c>
      <c r="O44" s="38">
        <f t="shared" ref="O44:O46" si="7">N44/SUM($N$43:$N$46)</f>
        <v>0.11092363059808098</v>
      </c>
    </row>
    <row r="45" spans="1:17" x14ac:dyDescent="0.25">
      <c r="M45" s="3" t="s">
        <v>53</v>
      </c>
      <c r="N45" s="31">
        <f>K37</f>
        <v>1.1227653767312171</v>
      </c>
      <c r="O45" s="38">
        <f t="shared" si="7"/>
        <v>0.1299701815854454</v>
      </c>
    </row>
    <row r="46" spans="1:17" x14ac:dyDescent="0.25">
      <c r="M46" s="3" t="s">
        <v>28</v>
      </c>
      <c r="N46" s="31">
        <f>L37</f>
        <v>0.14708601105074837</v>
      </c>
      <c r="O46" s="38">
        <f t="shared" si="7"/>
        <v>1.7026527501765875E-2</v>
      </c>
    </row>
  </sheetData>
  <pageMargins left="0.7" right="0.7" top="0.75" bottom="0.75" header="0.3" footer="0.3"/>
  <pageSetup scale="45" fitToHeight="0" orientation="landscape" r:id="rId1"/>
  <headerFooter>
    <oddFooter>&amp;L&amp;F&amp;C&amp;A&amp;R&amp;P of &amp;N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AEBE7B6-4100-43B1-B832-9183AB1714AC}"/>
</file>

<file path=customXml/itemProps2.xml><?xml version="1.0" encoding="utf-8"?>
<ds:datastoreItem xmlns:ds="http://schemas.openxmlformats.org/officeDocument/2006/customXml" ds:itemID="{9F8A0C8A-CC0D-4718-9249-805435326FA7}"/>
</file>

<file path=customXml/itemProps3.xml><?xml version="1.0" encoding="utf-8"?>
<ds:datastoreItem xmlns:ds="http://schemas.openxmlformats.org/officeDocument/2006/customXml" ds:itemID="{CA11BE3C-8241-4FD7-AC1E-6620146E20C5}"/>
</file>

<file path=customXml/itemProps4.xml><?xml version="1.0" encoding="utf-8"?>
<ds:datastoreItem xmlns:ds="http://schemas.openxmlformats.org/officeDocument/2006/customXml" ds:itemID="{6EB27CE9-25DA-4A53-A20F-F872C44BCF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(b) $1483 savings per EV</vt:lpstr>
      <vt:lpstr>(c) 4 tons avoided CO2</vt:lpstr>
      <vt:lpstr>(c) $304 revenue per 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Farley, Rendall</dc:creator>
  <cp:lastModifiedBy>Kimball, Paul</cp:lastModifiedBy>
  <dcterms:created xsi:type="dcterms:W3CDTF">2022-05-10T03:47:34Z</dcterms:created>
  <dcterms:modified xsi:type="dcterms:W3CDTF">2022-05-11T14:29:39Z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