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NWH-16" sheetId="1" r:id="rId1"/>
    <sheet name="NWH-17" sheetId="2" r:id="rId2"/>
  </sheets>
  <definedNames/>
  <calcPr fullCalcOnLoad="1"/>
</workbook>
</file>

<file path=xl/sharedStrings.xml><?xml version="1.0" encoding="utf-8"?>
<sst xmlns="http://schemas.openxmlformats.org/spreadsheetml/2006/main" count="132" uniqueCount="69">
  <si>
    <t>Verizon calculated revenue requirement deficiency</t>
  </si>
  <si>
    <t>Affiliate sales and marketing SR18</t>
  </si>
  <si>
    <t>Directory revenue imputation SR23</t>
  </si>
  <si>
    <t xml:space="preserve">  *  As filed rate change to current authorized rate</t>
  </si>
  <si>
    <t xml:space="preserve">  *  Plant in service pro forma</t>
  </si>
  <si>
    <t>Depreciation expense and reserve P17</t>
  </si>
  <si>
    <t>Special access plant disallowance SP24</t>
  </si>
  <si>
    <t>Revenue pro forma</t>
  </si>
  <si>
    <t xml:space="preserve">  *  Pension asset SR21</t>
  </si>
  <si>
    <t xml:space="preserve">  *  Pension asset pro forma</t>
  </si>
  <si>
    <t xml:space="preserve">  *  Employee separation (amortization) P18</t>
  </si>
  <si>
    <t>Reconciliation of Verizon Revenue Requirement Deficiency to Staff Revenue Requirement Excess</t>
  </si>
  <si>
    <t>@ Staff Proposed Rate of Return 7.71%</t>
  </si>
  <si>
    <t>Per Staff Response to Verizon DR No. 120</t>
  </si>
  <si>
    <t>OPEB accounting</t>
  </si>
  <si>
    <t xml:space="preserve">  *  OPEB pro forma P11</t>
  </si>
  <si>
    <t xml:space="preserve">  *  OPEB pro forma P15</t>
  </si>
  <si>
    <t>Missing Plant SR22</t>
  </si>
  <si>
    <t>Uncollectible revenue and other taxes</t>
  </si>
  <si>
    <t xml:space="preserve">  *  New Services Revenue SP25</t>
  </si>
  <si>
    <t xml:space="preserve">  *  Line Sharing SR17</t>
  </si>
  <si>
    <t xml:space="preserve">  *  Line Sharing SP22</t>
  </si>
  <si>
    <t xml:space="preserve">  *  Restatement R16-03</t>
  </si>
  <si>
    <t>Shared allocated expense SR24</t>
  </si>
  <si>
    <t>Miscellaneous</t>
  </si>
  <si>
    <t>Salary and wages P12</t>
  </si>
  <si>
    <t>Insurance expense SR20</t>
  </si>
  <si>
    <t>Corporate Expense R15-03</t>
  </si>
  <si>
    <t>OSS SR19</t>
  </si>
  <si>
    <t>Staff calculated revenue requirement excess</t>
  </si>
  <si>
    <t>Affiliate</t>
  </si>
  <si>
    <t>11.64% to 7.71%</t>
  </si>
  <si>
    <t>Telephone Plant in Service</t>
  </si>
  <si>
    <t>Intrastate Separations</t>
  </si>
  <si>
    <t>Cash versus accrual benefit accounting</t>
  </si>
  <si>
    <t>DSL plant SP23</t>
  </si>
  <si>
    <t>Depreciation Reserve P17</t>
  </si>
  <si>
    <t>Investor supplied working capital P13</t>
  </si>
  <si>
    <t xml:space="preserve">  *  Restatement R8-03</t>
  </si>
  <si>
    <t xml:space="preserve">  *  Restatement R9-02</t>
  </si>
  <si>
    <t>Rate of return  (See Note 1)</t>
  </si>
  <si>
    <t xml:space="preserve">  *  Cyber DS1 And Frame Relay P21</t>
  </si>
  <si>
    <t xml:space="preserve">  *  Employee separation  P18</t>
  </si>
  <si>
    <t xml:space="preserve">  *  MVSP (non-cash) P20</t>
  </si>
  <si>
    <t xml:space="preserve">  *  MVSP (adjusted savings number) P20</t>
  </si>
  <si>
    <t xml:space="preserve">  *  MVSP (adjusted payment number) P20</t>
  </si>
  <si>
    <t xml:space="preserve">  *  Pro forma P1, P2, P3, P4, P7, P8</t>
  </si>
  <si>
    <t xml:space="preserve">  *  Pro forma P19 (offset to revenue pro forma)</t>
  </si>
  <si>
    <t xml:space="preserve">  *  Associated with restating adjustments</t>
  </si>
  <si>
    <t>Issues accepted by Verizon</t>
  </si>
  <si>
    <t>Verizon calculated revenue requirement deficiency - revised</t>
  </si>
  <si>
    <t>Insurance Expense Restatement</t>
  </si>
  <si>
    <t>Tax corrections and rounding</t>
  </si>
  <si>
    <t xml:space="preserve">  *  Restatement P17</t>
  </si>
  <si>
    <t>(A)</t>
  </si>
  <si>
    <t>(B)</t>
  </si>
  <si>
    <t>( C )</t>
  </si>
  <si>
    <t>(D)</t>
  </si>
  <si>
    <t>Pension accounting - FAS 87</t>
  </si>
  <si>
    <t>Pension accounting - FAS 88/FAS 106</t>
  </si>
  <si>
    <t>OPEB accounting - FAS 106</t>
  </si>
  <si>
    <t xml:space="preserve">  *  Transparent LAN Service P5</t>
  </si>
  <si>
    <t xml:space="preserve">  *  Corrections Collect Calls P6</t>
  </si>
  <si>
    <t>Partial tax normalization and interest synchronization</t>
  </si>
  <si>
    <t xml:space="preserve">  *  Tax Normalization SR26</t>
  </si>
  <si>
    <t xml:space="preserve">  *  Interest Synchronization SP26</t>
  </si>
  <si>
    <t>Pension accounting - FAS 88/106</t>
  </si>
  <si>
    <t>Insurance expense SR20 (net of accepted)</t>
  </si>
  <si>
    <t>ROR difference on accepted issues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</si>
</sst>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38" fontId="2" fillId="0" borderId="0" xfId="0" applyNumberFormat="1" applyFont="1" applyAlignment="1">
      <alignment/>
    </xf>
    <xf numFmtId="0" fontId="2" fillId="0" borderId="0" xfId="0" applyFont="1" applyAlignment="1">
      <alignment/>
    </xf>
    <xf numFmtId="38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38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workbookViewId="0" topLeftCell="A48">
      <selection activeCell="E64" sqref="E64:E65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4.421875" style="0" customWidth="1"/>
    <col min="4" max="4" width="7.140625" style="0" customWidth="1"/>
    <col min="5" max="5" width="44.00390625" style="0" customWidth="1"/>
    <col min="6" max="7" width="7.7109375" style="0" bestFit="1" customWidth="1"/>
  </cols>
  <sheetData>
    <row r="1" spans="2:7" ht="12.75">
      <c r="B1" s="2" t="s">
        <v>11</v>
      </c>
      <c r="C1" s="2"/>
      <c r="D1" s="2"/>
      <c r="E1" s="2"/>
      <c r="F1" s="2"/>
      <c r="G1" s="2"/>
    </row>
    <row r="2" spans="2:7" ht="12.75">
      <c r="B2" s="3" t="s">
        <v>12</v>
      </c>
      <c r="C2" s="2"/>
      <c r="D2" s="2"/>
      <c r="E2" s="8"/>
      <c r="F2" s="2"/>
      <c r="G2" s="2"/>
    </row>
    <row r="3" spans="2:7" ht="12.75">
      <c r="B3" s="2" t="s">
        <v>13</v>
      </c>
      <c r="C3" s="2"/>
      <c r="D3" s="2"/>
      <c r="E3" s="2"/>
      <c r="F3" s="2"/>
      <c r="G3" s="2"/>
    </row>
    <row r="5" spans="2:7" ht="12.75">
      <c r="B5" s="17" t="s">
        <v>54</v>
      </c>
      <c r="C5" s="14"/>
      <c r="D5" s="15" t="s">
        <v>55</v>
      </c>
      <c r="E5" s="15"/>
      <c r="F5" s="17" t="s">
        <v>56</v>
      </c>
      <c r="G5" s="17" t="s">
        <v>57</v>
      </c>
    </row>
    <row r="6" spans="1:7" s="5" customFormat="1" ht="12.75">
      <c r="A6" s="18">
        <f>SUM(0+1)</f>
        <v>1</v>
      </c>
      <c r="B6" s="6">
        <v>223364</v>
      </c>
      <c r="D6" s="5" t="s">
        <v>0</v>
      </c>
      <c r="F6" s="4"/>
      <c r="G6" s="4"/>
    </row>
    <row r="7" spans="1:7" ht="12.75">
      <c r="A7">
        <f>SUM(A6+1)</f>
        <v>2</v>
      </c>
      <c r="B7" s="1"/>
      <c r="F7" s="1"/>
      <c r="G7" s="1"/>
    </row>
    <row r="8" spans="1:7" ht="12.75">
      <c r="A8">
        <f aca="true" t="shared" si="0" ref="A8:A71">SUM(A7+1)</f>
        <v>3</v>
      </c>
      <c r="B8" s="1">
        <f>SUM(F9:F11)</f>
        <v>-59213</v>
      </c>
      <c r="D8" s="7" t="s">
        <v>40</v>
      </c>
      <c r="E8" s="7"/>
      <c r="F8" s="1"/>
      <c r="G8" s="1"/>
    </row>
    <row r="9" spans="1:7" ht="12.75">
      <c r="A9">
        <f t="shared" si="0"/>
        <v>4</v>
      </c>
      <c r="B9" s="1"/>
      <c r="E9" s="7" t="s">
        <v>31</v>
      </c>
      <c r="F9" s="1">
        <v>-57723</v>
      </c>
      <c r="G9" s="1"/>
    </row>
    <row r="10" spans="1:7" ht="12.75">
      <c r="A10">
        <f t="shared" si="0"/>
        <v>5</v>
      </c>
      <c r="B10" s="1"/>
      <c r="E10" t="s">
        <v>22</v>
      </c>
      <c r="F10" s="1">
        <v>-2180</v>
      </c>
      <c r="G10" s="1"/>
    </row>
    <row r="11" spans="1:7" ht="12.75">
      <c r="A11">
        <f t="shared" si="0"/>
        <v>6</v>
      </c>
      <c r="B11" s="1"/>
      <c r="E11" t="s">
        <v>53</v>
      </c>
      <c r="F11" s="1">
        <f>690</f>
        <v>690</v>
      </c>
      <c r="G11" s="1"/>
    </row>
    <row r="12" spans="1:7" ht="12.75">
      <c r="A12">
        <f t="shared" si="0"/>
        <v>7</v>
      </c>
      <c r="B12" s="1"/>
      <c r="F12" s="1"/>
      <c r="G12" s="1"/>
    </row>
    <row r="13" spans="1:7" ht="12.75">
      <c r="A13">
        <f t="shared" si="0"/>
        <v>8</v>
      </c>
      <c r="B13" s="1">
        <f>SUM(F14:F18)</f>
        <v>-80454</v>
      </c>
      <c r="D13" s="7" t="s">
        <v>30</v>
      </c>
      <c r="F13" s="1"/>
      <c r="G13" s="1"/>
    </row>
    <row r="14" spans="1:7" ht="12.75">
      <c r="A14">
        <f t="shared" si="0"/>
        <v>9</v>
      </c>
      <c r="E14" s="7" t="s">
        <v>2</v>
      </c>
      <c r="F14" s="1">
        <v>-38408</v>
      </c>
      <c r="G14" s="1"/>
    </row>
    <row r="15" spans="1:7" ht="12.75">
      <c r="A15">
        <f t="shared" si="0"/>
        <v>10</v>
      </c>
      <c r="F15" s="1"/>
      <c r="G15" s="1"/>
    </row>
    <row r="16" spans="1:7" ht="12.75">
      <c r="A16">
        <f t="shared" si="0"/>
        <v>11</v>
      </c>
      <c r="E16" s="7" t="s">
        <v>1</v>
      </c>
      <c r="F16" s="1">
        <v>-41019</v>
      </c>
      <c r="G16" s="1"/>
    </row>
    <row r="17" spans="1:7" ht="12.75">
      <c r="A17">
        <f t="shared" si="0"/>
        <v>12</v>
      </c>
      <c r="E17" s="7"/>
      <c r="F17" s="1"/>
      <c r="G17" s="1"/>
    </row>
    <row r="18" spans="1:7" ht="12.75">
      <c r="A18">
        <f t="shared" si="0"/>
        <v>13</v>
      </c>
      <c r="E18" s="7" t="s">
        <v>23</v>
      </c>
      <c r="F18" s="1">
        <v>-1027</v>
      </c>
      <c r="G18" s="1"/>
    </row>
    <row r="19" spans="1:7" ht="12.75">
      <c r="A19">
        <f t="shared" si="0"/>
        <v>14</v>
      </c>
      <c r="E19" s="7"/>
      <c r="F19" s="1"/>
      <c r="G19" s="1"/>
    </row>
    <row r="20" spans="1:7" ht="12.75">
      <c r="A20">
        <f t="shared" si="0"/>
        <v>15</v>
      </c>
      <c r="B20" s="1">
        <f>SUM(F21:F25)</f>
        <v>-52953</v>
      </c>
      <c r="D20" s="7" t="s">
        <v>32</v>
      </c>
      <c r="F20" s="1"/>
      <c r="G20" s="1"/>
    </row>
    <row r="21" spans="1:7" ht="12.75">
      <c r="A21">
        <f t="shared" si="0"/>
        <v>16</v>
      </c>
      <c r="E21" s="7" t="s">
        <v>5</v>
      </c>
      <c r="F21" s="1">
        <f>+G22+G23</f>
        <v>-48073</v>
      </c>
      <c r="G21" s="1"/>
    </row>
    <row r="22" spans="1:7" ht="12.75">
      <c r="A22">
        <f t="shared" si="0"/>
        <v>17</v>
      </c>
      <c r="E22" t="s">
        <v>3</v>
      </c>
      <c r="F22" s="1"/>
      <c r="G22" s="1">
        <v>-46366</v>
      </c>
    </row>
    <row r="23" spans="1:7" ht="12.75">
      <c r="A23">
        <f t="shared" si="0"/>
        <v>18</v>
      </c>
      <c r="E23" t="s">
        <v>4</v>
      </c>
      <c r="F23" s="1"/>
      <c r="G23" s="1">
        <v>-1707</v>
      </c>
    </row>
    <row r="24" spans="1:7" ht="12.75">
      <c r="A24">
        <f t="shared" si="0"/>
        <v>19</v>
      </c>
      <c r="B24" s="1"/>
      <c r="D24" s="7"/>
      <c r="F24" s="1"/>
      <c r="G24" s="1"/>
    </row>
    <row r="25" spans="1:7" ht="12.75">
      <c r="A25">
        <f t="shared" si="0"/>
        <v>20</v>
      </c>
      <c r="E25" s="7" t="s">
        <v>17</v>
      </c>
      <c r="F25" s="1">
        <v>-4880</v>
      </c>
      <c r="G25" s="1"/>
    </row>
    <row r="26" spans="1:7" ht="12.75">
      <c r="A26">
        <f t="shared" si="0"/>
        <v>21</v>
      </c>
      <c r="B26" s="1"/>
      <c r="D26" s="7"/>
      <c r="F26" s="1"/>
      <c r="G26" s="1"/>
    </row>
    <row r="27" spans="1:7" ht="12.75">
      <c r="A27">
        <f t="shared" si="0"/>
        <v>22</v>
      </c>
      <c r="B27" s="1">
        <f>F28</f>
        <v>-22012</v>
      </c>
      <c r="D27" s="7" t="s">
        <v>33</v>
      </c>
      <c r="F27" s="1"/>
      <c r="G27" s="1"/>
    </row>
    <row r="28" spans="1:7" ht="12.75">
      <c r="A28">
        <f t="shared" si="0"/>
        <v>23</v>
      </c>
      <c r="D28" s="1"/>
      <c r="E28" s="7" t="s">
        <v>6</v>
      </c>
      <c r="F28" s="1">
        <v>-22012</v>
      </c>
      <c r="G28" s="1"/>
    </row>
    <row r="29" spans="1:7" ht="12.75">
      <c r="A29">
        <f t="shared" si="0"/>
        <v>24</v>
      </c>
      <c r="D29" s="1"/>
      <c r="E29" s="7"/>
      <c r="F29" s="1"/>
      <c r="G29" s="1"/>
    </row>
    <row r="30" spans="1:7" ht="12.75">
      <c r="A30">
        <f t="shared" si="0"/>
        <v>25</v>
      </c>
      <c r="B30" s="1">
        <f>SUM(F31:F44)</f>
        <v>-36831</v>
      </c>
      <c r="D30" s="7" t="s">
        <v>34</v>
      </c>
      <c r="F30" s="1"/>
      <c r="G30" s="1"/>
    </row>
    <row r="31" spans="1:7" ht="12.75">
      <c r="A31">
        <f t="shared" si="0"/>
        <v>26</v>
      </c>
      <c r="D31" s="1"/>
      <c r="E31" s="7" t="s">
        <v>58</v>
      </c>
      <c r="F31" s="1">
        <f>SUM(G32:G35)</f>
        <v>-22570</v>
      </c>
      <c r="G31" s="1"/>
    </row>
    <row r="32" spans="1:7" ht="12.75">
      <c r="A32">
        <f t="shared" si="0"/>
        <v>27</v>
      </c>
      <c r="D32" s="1"/>
      <c r="E32" t="s">
        <v>39</v>
      </c>
      <c r="F32" s="1"/>
      <c r="G32" s="1">
        <v>-237</v>
      </c>
    </row>
    <row r="33" spans="1:7" ht="12.75">
      <c r="A33">
        <f t="shared" si="0"/>
        <v>28</v>
      </c>
      <c r="D33" s="1"/>
      <c r="E33" t="s">
        <v>8</v>
      </c>
      <c r="F33" s="1"/>
      <c r="G33" s="1">
        <v>-22150</v>
      </c>
    </row>
    <row r="34" spans="1:7" ht="12.75">
      <c r="A34">
        <f t="shared" si="0"/>
        <v>29</v>
      </c>
      <c r="D34" s="1"/>
      <c r="E34" t="s">
        <v>9</v>
      </c>
      <c r="F34" s="1"/>
      <c r="G34" s="1">
        <v>-183</v>
      </c>
    </row>
    <row r="35" spans="1:7" ht="12.75">
      <c r="A35">
        <f t="shared" si="0"/>
        <v>30</v>
      </c>
      <c r="D35" s="1"/>
      <c r="G35" s="1"/>
    </row>
    <row r="36" spans="1:7" ht="12.75">
      <c r="A36">
        <f t="shared" si="0"/>
        <v>31</v>
      </c>
      <c r="D36" s="1"/>
      <c r="E36" s="7" t="s">
        <v>59</v>
      </c>
      <c r="F36" s="1">
        <f>SUM(G37:G42)</f>
        <v>-16785</v>
      </c>
      <c r="G36" s="1"/>
    </row>
    <row r="37" spans="1:7" ht="12.75">
      <c r="A37">
        <f t="shared" si="0"/>
        <v>32</v>
      </c>
      <c r="D37" s="1"/>
      <c r="E37" t="s">
        <v>42</v>
      </c>
      <c r="G37" s="1">
        <v>-3407</v>
      </c>
    </row>
    <row r="38" spans="1:7" ht="12.75">
      <c r="A38">
        <f t="shared" si="0"/>
        <v>33</v>
      </c>
      <c r="D38" s="1"/>
      <c r="E38" t="s">
        <v>10</v>
      </c>
      <c r="G38" s="1">
        <v>-955</v>
      </c>
    </row>
    <row r="39" spans="1:7" ht="12.75">
      <c r="A39">
        <f t="shared" si="0"/>
        <v>34</v>
      </c>
      <c r="D39" s="1"/>
      <c r="E39" t="s">
        <v>43</v>
      </c>
      <c r="G39" s="1">
        <v>-6492</v>
      </c>
    </row>
    <row r="40" spans="1:7" ht="12.75">
      <c r="A40">
        <f t="shared" si="0"/>
        <v>35</v>
      </c>
      <c r="D40" s="1"/>
      <c r="E40" t="s">
        <v>43</v>
      </c>
      <c r="F40" s="1"/>
      <c r="G40" s="1">
        <v>-1543</v>
      </c>
    </row>
    <row r="41" spans="1:7" ht="12.75">
      <c r="A41">
        <f t="shared" si="0"/>
        <v>36</v>
      </c>
      <c r="D41" s="1"/>
      <c r="E41" t="s">
        <v>44</v>
      </c>
      <c r="G41" s="1">
        <v>-4479</v>
      </c>
    </row>
    <row r="42" spans="1:7" ht="12.75">
      <c r="A42">
        <f t="shared" si="0"/>
        <v>37</v>
      </c>
      <c r="D42" s="1"/>
      <c r="E42" t="s">
        <v>45</v>
      </c>
      <c r="G42" s="1">
        <v>91</v>
      </c>
    </row>
    <row r="43" spans="1:7" ht="12.75">
      <c r="A43">
        <f>SUM(A42+1)</f>
        <v>38</v>
      </c>
      <c r="D43" s="1"/>
      <c r="F43" s="1"/>
      <c r="G43" s="1"/>
    </row>
    <row r="44" spans="1:7" ht="12.75">
      <c r="A44">
        <f t="shared" si="0"/>
        <v>39</v>
      </c>
      <c r="D44" s="1"/>
      <c r="E44" s="7" t="s">
        <v>60</v>
      </c>
      <c r="F44" s="1">
        <f>SUM(G45:G47)</f>
        <v>2524</v>
      </c>
      <c r="G44" s="1"/>
    </row>
    <row r="45" spans="1:7" ht="12.75">
      <c r="A45">
        <f t="shared" si="0"/>
        <v>40</v>
      </c>
      <c r="D45" s="1"/>
      <c r="E45" t="s">
        <v>38</v>
      </c>
      <c r="F45" s="1"/>
      <c r="G45" s="1">
        <f>-2100</f>
        <v>-2100</v>
      </c>
    </row>
    <row r="46" spans="1:7" ht="12.75">
      <c r="A46">
        <f t="shared" si="0"/>
        <v>41</v>
      </c>
      <c r="D46" s="1"/>
      <c r="E46" t="s">
        <v>15</v>
      </c>
      <c r="F46" s="1"/>
      <c r="G46" s="1">
        <v>299</v>
      </c>
    </row>
    <row r="47" spans="1:7" ht="12.75">
      <c r="A47">
        <f t="shared" si="0"/>
        <v>42</v>
      </c>
      <c r="D47" s="1"/>
      <c r="E47" t="s">
        <v>16</v>
      </c>
      <c r="F47" s="1"/>
      <c r="G47" s="1">
        <v>4325</v>
      </c>
    </row>
    <row r="48" spans="1:7" ht="12.75">
      <c r="A48">
        <f t="shared" si="0"/>
        <v>43</v>
      </c>
      <c r="D48" s="1"/>
      <c r="F48" s="1"/>
      <c r="G48" s="1"/>
    </row>
    <row r="49" spans="1:7" ht="12.75">
      <c r="A49">
        <f t="shared" si="0"/>
        <v>44</v>
      </c>
      <c r="B49" s="1">
        <f>SUM(F49:F58)</f>
        <v>-14007</v>
      </c>
      <c r="D49" s="7" t="s">
        <v>7</v>
      </c>
      <c r="F49" s="1"/>
      <c r="G49" s="1"/>
    </row>
    <row r="50" spans="1:7" ht="12.75">
      <c r="A50">
        <f t="shared" si="0"/>
        <v>45</v>
      </c>
      <c r="D50" s="1"/>
      <c r="E50" s="7" t="s">
        <v>7</v>
      </c>
      <c r="F50" s="1">
        <f>SUM(G51:G56)</f>
        <v>-12725</v>
      </c>
      <c r="G50" s="1"/>
    </row>
    <row r="51" spans="1:7" ht="12.75">
      <c r="A51">
        <f t="shared" si="0"/>
        <v>46</v>
      </c>
      <c r="D51" s="1"/>
      <c r="E51" t="s">
        <v>61</v>
      </c>
      <c r="F51" s="1"/>
      <c r="G51" s="1">
        <v>-996</v>
      </c>
    </row>
    <row r="52" spans="1:7" ht="12.75">
      <c r="A52">
        <f t="shared" si="0"/>
        <v>47</v>
      </c>
      <c r="D52" s="1"/>
      <c r="E52" t="s">
        <v>62</v>
      </c>
      <c r="F52" s="1"/>
      <c r="G52" s="1">
        <v>-27</v>
      </c>
    </row>
    <row r="53" spans="1:7" ht="12.75">
      <c r="A53">
        <f t="shared" si="0"/>
        <v>48</v>
      </c>
      <c r="D53" s="1"/>
      <c r="E53" t="s">
        <v>41</v>
      </c>
      <c r="F53" s="1"/>
      <c r="G53" s="1">
        <v>-3627</v>
      </c>
    </row>
    <row r="54" spans="1:7" ht="12.75">
      <c r="A54">
        <f t="shared" si="0"/>
        <v>49</v>
      </c>
      <c r="D54" s="1"/>
      <c r="E54" t="s">
        <v>19</v>
      </c>
      <c r="F54" s="1"/>
      <c r="G54" s="1">
        <v>-2672</v>
      </c>
    </row>
    <row r="55" spans="1:7" ht="12.75">
      <c r="A55">
        <f t="shared" si="0"/>
        <v>50</v>
      </c>
      <c r="D55" s="1"/>
      <c r="E55" t="s">
        <v>20</v>
      </c>
      <c r="F55" s="1"/>
      <c r="G55" s="1">
        <v>-3003</v>
      </c>
    </row>
    <row r="56" spans="1:7" ht="12.75">
      <c r="A56">
        <f t="shared" si="0"/>
        <v>51</v>
      </c>
      <c r="D56" s="1"/>
      <c r="E56" t="s">
        <v>21</v>
      </c>
      <c r="F56" s="1"/>
      <c r="G56" s="1">
        <v>-2400</v>
      </c>
    </row>
    <row r="57" spans="1:7" ht="12.75">
      <c r="A57">
        <f t="shared" si="0"/>
        <v>52</v>
      </c>
      <c r="D57" s="1"/>
      <c r="F57" s="1"/>
      <c r="G57" s="1"/>
    </row>
    <row r="58" spans="1:6" ht="12.75">
      <c r="A58">
        <f t="shared" si="0"/>
        <v>53</v>
      </c>
      <c r="E58" s="7" t="s">
        <v>18</v>
      </c>
      <c r="F58" s="1">
        <f>SUM(G59:G61)</f>
        <v>-1282</v>
      </c>
    </row>
    <row r="59" spans="1:7" ht="12.75">
      <c r="A59">
        <f t="shared" si="0"/>
        <v>54</v>
      </c>
      <c r="D59" s="1"/>
      <c r="E59" t="s">
        <v>46</v>
      </c>
      <c r="G59" s="1">
        <f>-90+-647+-81+-87+23+13</f>
        <v>-869</v>
      </c>
    </row>
    <row r="60" spans="1:7" ht="12.75">
      <c r="A60">
        <f t="shared" si="0"/>
        <v>55</v>
      </c>
      <c r="D60" s="1"/>
      <c r="E60" t="s">
        <v>47</v>
      </c>
      <c r="G60" s="1">
        <v>869</v>
      </c>
    </row>
    <row r="61" spans="1:7" ht="12.75">
      <c r="A61">
        <f t="shared" si="0"/>
        <v>56</v>
      </c>
      <c r="D61" s="1"/>
      <c r="E61" t="s">
        <v>48</v>
      </c>
      <c r="G61" s="1">
        <v>-1282</v>
      </c>
    </row>
    <row r="62" ht="12.75">
      <c r="A62">
        <f t="shared" si="0"/>
        <v>57</v>
      </c>
    </row>
    <row r="63" spans="1:4" ht="12.75">
      <c r="A63">
        <f t="shared" si="0"/>
        <v>58</v>
      </c>
      <c r="B63" s="1">
        <f>SUM(G64:G65)</f>
        <v>-3865</v>
      </c>
      <c r="D63" s="7" t="s">
        <v>63</v>
      </c>
    </row>
    <row r="64" spans="1:7" ht="12.75">
      <c r="A64">
        <f t="shared" si="0"/>
        <v>59</v>
      </c>
      <c r="D64" s="1"/>
      <c r="E64" t="s">
        <v>64</v>
      </c>
      <c r="G64" s="1">
        <v>590</v>
      </c>
    </row>
    <row r="65" spans="1:7" ht="12.75">
      <c r="A65">
        <f t="shared" si="0"/>
        <v>60</v>
      </c>
      <c r="D65" s="1"/>
      <c r="E65" t="s">
        <v>65</v>
      </c>
      <c r="G65" s="1">
        <v>-4455</v>
      </c>
    </row>
    <row r="66" ht="12.75">
      <c r="A66">
        <f t="shared" si="0"/>
        <v>61</v>
      </c>
    </row>
    <row r="67" spans="1:4" ht="12.75">
      <c r="A67">
        <f t="shared" si="0"/>
        <v>62</v>
      </c>
      <c r="B67" s="1">
        <f>SUM(G68:G74)</f>
        <v>-7916</v>
      </c>
      <c r="D67" s="7" t="s">
        <v>24</v>
      </c>
    </row>
    <row r="68" spans="1:7" ht="12.75">
      <c r="A68">
        <f t="shared" si="0"/>
        <v>63</v>
      </c>
      <c r="D68" s="1"/>
      <c r="E68" t="s">
        <v>25</v>
      </c>
      <c r="G68" s="1">
        <v>-4122</v>
      </c>
    </row>
    <row r="69" spans="1:7" ht="12.75">
      <c r="A69">
        <f t="shared" si="0"/>
        <v>64</v>
      </c>
      <c r="D69" s="1"/>
      <c r="E69" t="s">
        <v>26</v>
      </c>
      <c r="G69" s="1">
        <v>-3012</v>
      </c>
    </row>
    <row r="70" spans="1:7" ht="12.75">
      <c r="A70">
        <f t="shared" si="0"/>
        <v>65</v>
      </c>
      <c r="D70" s="1"/>
      <c r="E70" t="s">
        <v>27</v>
      </c>
      <c r="G70" s="1">
        <v>-2108</v>
      </c>
    </row>
    <row r="71" spans="1:7" ht="12.75">
      <c r="A71">
        <f t="shared" si="0"/>
        <v>66</v>
      </c>
      <c r="D71" s="1"/>
      <c r="E71" t="s">
        <v>28</v>
      </c>
      <c r="G71" s="1">
        <v>-191</v>
      </c>
    </row>
    <row r="72" spans="1:7" ht="12.75">
      <c r="A72">
        <f aca="true" t="shared" si="1" ref="A72:A78">SUM(A71+1)</f>
        <v>67</v>
      </c>
      <c r="D72" s="1"/>
      <c r="E72" t="s">
        <v>37</v>
      </c>
      <c r="G72" s="1">
        <v>-3339</v>
      </c>
    </row>
    <row r="73" spans="1:7" ht="12.75">
      <c r="A73">
        <f t="shared" si="1"/>
        <v>68</v>
      </c>
      <c r="D73" s="1"/>
      <c r="E73" t="s">
        <v>36</v>
      </c>
      <c r="G73" s="1">
        <v>5094</v>
      </c>
    </row>
    <row r="74" spans="1:7" ht="12.75">
      <c r="A74">
        <f t="shared" si="1"/>
        <v>69</v>
      </c>
      <c r="E74" t="s">
        <v>35</v>
      </c>
      <c r="G74" s="1">
        <v>-238</v>
      </c>
    </row>
    <row r="75" spans="1:7" ht="12.75">
      <c r="A75">
        <f t="shared" si="1"/>
        <v>70</v>
      </c>
      <c r="G75" s="1"/>
    </row>
    <row r="76" spans="1:7" ht="12.75">
      <c r="A76">
        <f t="shared" si="1"/>
        <v>71</v>
      </c>
      <c r="B76" s="9">
        <v>1706</v>
      </c>
      <c r="D76" s="7" t="s">
        <v>52</v>
      </c>
      <c r="G76" s="1"/>
    </row>
    <row r="77" spans="1:7" ht="12.75">
      <c r="A77">
        <f t="shared" si="1"/>
        <v>72</v>
      </c>
      <c r="G77" s="1"/>
    </row>
    <row r="78" spans="1:7" ht="12.75">
      <c r="A78">
        <f t="shared" si="1"/>
        <v>73</v>
      </c>
      <c r="B78" s="1">
        <f>SUM(B6:B77)</f>
        <v>-52181</v>
      </c>
      <c r="D78" s="7" t="s">
        <v>29</v>
      </c>
      <c r="G78" s="1"/>
    </row>
  </sheetData>
  <printOptions horizontalCentered="1"/>
  <pageMargins left="0.75" right="0.75" top="0.5" bottom="0.48" header="0.5" footer="0.18"/>
  <pageSetup fitToHeight="1" fitToWidth="1" horizontalDpi="600" verticalDpi="600" orientation="portrait" scale="73" r:id="rId1"/>
  <headerFooter alignWithMargins="0">
    <oddHeader>&amp;RExhibit No.      NWH-16
Docket No. UT-040788
Page 1 of 1</oddHeader>
    <oddFooter>&amp;LNote 1:  The Staff calculation of ROR is based on the unadjusted rate base.  As such, the rate of return difference on specific pro forma adjustments is included with each individual adjustment.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workbookViewId="0" topLeftCell="A1">
      <selection activeCell="E16" sqref="E16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4.421875" style="0" customWidth="1"/>
    <col min="4" max="4" width="7.140625" style="0" customWidth="1"/>
    <col min="5" max="5" width="48.57421875" style="0" customWidth="1"/>
    <col min="6" max="7" width="7.7109375" style="0" bestFit="1" customWidth="1"/>
  </cols>
  <sheetData>
    <row r="1" spans="2:7" ht="12.75">
      <c r="B1" s="2" t="s">
        <v>11</v>
      </c>
      <c r="C1" s="2"/>
      <c r="D1" s="2"/>
      <c r="E1" s="2"/>
      <c r="F1" s="2"/>
      <c r="G1" s="2"/>
    </row>
    <row r="2" spans="2:7" ht="12.75">
      <c r="B2" s="3" t="s">
        <v>12</v>
      </c>
      <c r="C2" s="2"/>
      <c r="D2" s="2"/>
      <c r="E2" s="8"/>
      <c r="F2" s="2"/>
      <c r="G2" s="2"/>
    </row>
    <row r="3" spans="2:7" ht="12.75">
      <c r="B3" s="2" t="s">
        <v>13</v>
      </c>
      <c r="C3" s="2"/>
      <c r="D3" s="2"/>
      <c r="E3" s="2"/>
      <c r="F3" s="2"/>
      <c r="G3" s="2"/>
    </row>
    <row r="4" spans="6:7" ht="12.75">
      <c r="F4" s="1"/>
      <c r="G4" s="1"/>
    </row>
    <row r="5" spans="6:7" ht="12.75">
      <c r="F5" s="1"/>
      <c r="G5" s="1"/>
    </row>
    <row r="6" spans="2:7" ht="12.75">
      <c r="B6" s="17" t="s">
        <v>54</v>
      </c>
      <c r="C6" s="14"/>
      <c r="D6" s="15" t="s">
        <v>55</v>
      </c>
      <c r="E6" s="15"/>
      <c r="F6" s="16" t="s">
        <v>56</v>
      </c>
      <c r="G6" s="16" t="s">
        <v>57</v>
      </c>
    </row>
    <row r="7" spans="1:7" ht="12.75">
      <c r="A7">
        <f>SUM(0+1)</f>
        <v>1</v>
      </c>
      <c r="B7" s="6">
        <v>223364</v>
      </c>
      <c r="C7" s="5"/>
      <c r="D7" s="5" t="s">
        <v>0</v>
      </c>
      <c r="E7" s="5"/>
      <c r="F7" s="4"/>
      <c r="G7" s="4"/>
    </row>
    <row r="8" spans="1:7" ht="12.75">
      <c r="A8">
        <f>SUM(A7+1)</f>
        <v>2</v>
      </c>
      <c r="B8" s="6"/>
      <c r="C8" s="5"/>
      <c r="D8" s="5"/>
      <c r="E8" s="5"/>
      <c r="F8" s="4"/>
      <c r="G8" s="4"/>
    </row>
    <row r="9" spans="1:7" ht="12.75">
      <c r="A9">
        <f aca="true" t="shared" si="0" ref="A9:A72">SUM(A8+1)</f>
        <v>3</v>
      </c>
      <c r="B9" s="1">
        <f>SUM(F10:F15)</f>
        <v>-1148.1136531241996</v>
      </c>
      <c r="D9" s="7" t="s">
        <v>49</v>
      </c>
      <c r="F9" s="1"/>
      <c r="G9" s="4"/>
    </row>
    <row r="10" spans="1:7" ht="12.75">
      <c r="A10">
        <f t="shared" si="0"/>
        <v>4</v>
      </c>
      <c r="B10" s="1"/>
      <c r="E10" s="10" t="s">
        <v>37</v>
      </c>
      <c r="F10" s="11">
        <f>(-25196*0.0771)*1.574442</f>
        <v>-3058.5292927272</v>
      </c>
      <c r="G10" s="4"/>
    </row>
    <row r="11" spans="1:6" ht="12.75">
      <c r="A11">
        <f t="shared" si="0"/>
        <v>5</v>
      </c>
      <c r="B11" s="1"/>
      <c r="E11" s="10" t="s">
        <v>36</v>
      </c>
      <c r="F11" s="12">
        <f>(35017*0.0771)*1.574442</f>
        <v>4250.6953581294</v>
      </c>
    </row>
    <row r="12" spans="1:7" ht="12.75">
      <c r="A12">
        <f t="shared" si="0"/>
        <v>6</v>
      </c>
      <c r="B12" s="1"/>
      <c r="E12" s="10" t="s">
        <v>28</v>
      </c>
      <c r="F12" s="11">
        <v>-191</v>
      </c>
      <c r="G12" s="4"/>
    </row>
    <row r="13" spans="1:7" ht="12.75">
      <c r="A13">
        <f t="shared" si="0"/>
        <v>7</v>
      </c>
      <c r="B13" s="1"/>
      <c r="E13" s="10" t="s">
        <v>51</v>
      </c>
      <c r="F13" s="11">
        <v>-2508</v>
      </c>
      <c r="G13" s="4"/>
    </row>
    <row r="14" spans="1:7" ht="12.75">
      <c r="A14">
        <f t="shared" si="0"/>
        <v>8</v>
      </c>
      <c r="B14" s="1"/>
      <c r="E14" s="10" t="s">
        <v>35</v>
      </c>
      <c r="F14" s="11">
        <v>-214</v>
      </c>
      <c r="G14" s="4"/>
    </row>
    <row r="15" spans="1:7" ht="12.75">
      <c r="A15">
        <f t="shared" si="0"/>
        <v>9</v>
      </c>
      <c r="B15" s="1"/>
      <c r="E15" s="10" t="s">
        <v>68</v>
      </c>
      <c r="F15" s="11">
        <f>((0.1164-0.0771)*9256)*1.574442</f>
        <v>572.7202814736</v>
      </c>
      <c r="G15" s="4"/>
    </row>
    <row r="16" spans="1:7" ht="12.75">
      <c r="A16">
        <f t="shared" si="0"/>
        <v>10</v>
      </c>
      <c r="B16" s="6"/>
      <c r="C16" s="5"/>
      <c r="D16" s="5"/>
      <c r="E16" s="5"/>
      <c r="F16" s="4"/>
      <c r="G16" s="4"/>
    </row>
    <row r="17" spans="1:7" ht="12.75">
      <c r="A17">
        <f t="shared" si="0"/>
        <v>11</v>
      </c>
      <c r="B17" s="6">
        <f>SUM(B7:B9)</f>
        <v>222215.8863468758</v>
      </c>
      <c r="C17" s="5"/>
      <c r="D17" s="5" t="s">
        <v>50</v>
      </c>
      <c r="E17" s="5"/>
      <c r="F17" s="4"/>
      <c r="G17" s="4"/>
    </row>
    <row r="18" spans="1:7" ht="12.75">
      <c r="A18">
        <f t="shared" si="0"/>
        <v>12</v>
      </c>
      <c r="B18" s="1"/>
      <c r="F18" s="1"/>
      <c r="G18" s="1"/>
    </row>
    <row r="19" spans="1:7" ht="12.75">
      <c r="A19">
        <f t="shared" si="0"/>
        <v>13</v>
      </c>
      <c r="B19" s="1">
        <f>SUM(F20:F22)</f>
        <v>-59196</v>
      </c>
      <c r="D19" s="7" t="s">
        <v>40</v>
      </c>
      <c r="E19" s="7"/>
      <c r="F19" s="1"/>
      <c r="G19" s="1"/>
    </row>
    <row r="20" spans="1:7" ht="12.75">
      <c r="A20">
        <f t="shared" si="0"/>
        <v>14</v>
      </c>
      <c r="B20" s="1"/>
      <c r="E20" s="7" t="s">
        <v>31</v>
      </c>
      <c r="F20" s="1">
        <v>-57723</v>
      </c>
      <c r="G20" s="1"/>
    </row>
    <row r="21" spans="1:7" ht="12.75">
      <c r="A21">
        <f t="shared" si="0"/>
        <v>15</v>
      </c>
      <c r="B21" s="1"/>
      <c r="E21" t="s">
        <v>22</v>
      </c>
      <c r="F21" s="1">
        <v>-2180</v>
      </c>
      <c r="G21" s="1"/>
    </row>
    <row r="22" spans="1:7" ht="12.75">
      <c r="A22">
        <f t="shared" si="0"/>
        <v>16</v>
      </c>
      <c r="B22" s="1"/>
      <c r="E22" t="s">
        <v>53</v>
      </c>
      <c r="F22" s="1">
        <v>707</v>
      </c>
      <c r="G22" s="1"/>
    </row>
    <row r="23" spans="1:7" ht="12.75">
      <c r="A23">
        <f t="shared" si="0"/>
        <v>17</v>
      </c>
      <c r="B23" s="1"/>
      <c r="F23" s="1"/>
      <c r="G23" s="1"/>
    </row>
    <row r="24" spans="1:7" ht="12.75">
      <c r="A24">
        <f t="shared" si="0"/>
        <v>18</v>
      </c>
      <c r="B24" s="1">
        <f>SUM(F25:F29)</f>
        <v>-64270</v>
      </c>
      <c r="D24" s="7" t="s">
        <v>30</v>
      </c>
      <c r="F24" s="1"/>
      <c r="G24" s="1"/>
    </row>
    <row r="25" spans="1:7" ht="12.75">
      <c r="A25">
        <f t="shared" si="0"/>
        <v>19</v>
      </c>
      <c r="E25" s="7" t="s">
        <v>2</v>
      </c>
      <c r="F25" s="1">
        <v>-38408</v>
      </c>
      <c r="G25" s="1"/>
    </row>
    <row r="26" spans="1:7" ht="12.75">
      <c r="A26">
        <f t="shared" si="0"/>
        <v>20</v>
      </c>
      <c r="F26" s="1"/>
      <c r="G26" s="1"/>
    </row>
    <row r="27" spans="1:7" ht="12.75">
      <c r="A27">
        <f t="shared" si="0"/>
        <v>21</v>
      </c>
      <c r="E27" s="7" t="s">
        <v>1</v>
      </c>
      <c r="F27" s="1">
        <f>-41019+15853</f>
        <v>-25166</v>
      </c>
      <c r="G27" s="1"/>
    </row>
    <row r="28" spans="1:7" ht="12.75">
      <c r="A28">
        <f t="shared" si="0"/>
        <v>22</v>
      </c>
      <c r="E28" s="7"/>
      <c r="F28" s="1"/>
      <c r="G28" s="1"/>
    </row>
    <row r="29" spans="1:7" ht="12.75">
      <c r="A29">
        <f t="shared" si="0"/>
        <v>23</v>
      </c>
      <c r="E29" s="7" t="s">
        <v>23</v>
      </c>
      <c r="F29" s="1">
        <f>-1027+331</f>
        <v>-696</v>
      </c>
      <c r="G29" s="1"/>
    </row>
    <row r="30" spans="1:7" ht="12.75">
      <c r="A30">
        <f t="shared" si="0"/>
        <v>24</v>
      </c>
      <c r="E30" s="7"/>
      <c r="F30" s="1"/>
      <c r="G30" s="1"/>
    </row>
    <row r="31" spans="1:7" ht="12.75">
      <c r="A31">
        <f t="shared" si="0"/>
        <v>25</v>
      </c>
      <c r="B31" s="1">
        <f>SUM(F32:F36)</f>
        <v>-52946</v>
      </c>
      <c r="D31" s="7" t="s">
        <v>32</v>
      </c>
      <c r="F31" s="1"/>
      <c r="G31" s="1"/>
    </row>
    <row r="32" spans="1:7" ht="12.75">
      <c r="A32">
        <f t="shared" si="0"/>
        <v>26</v>
      </c>
      <c r="E32" s="7" t="s">
        <v>5</v>
      </c>
      <c r="F32" s="1">
        <f>+G33+G34</f>
        <v>-48073</v>
      </c>
      <c r="G32" s="1"/>
    </row>
    <row r="33" spans="1:7" ht="12.75">
      <c r="A33">
        <f t="shared" si="0"/>
        <v>27</v>
      </c>
      <c r="E33" t="s">
        <v>3</v>
      </c>
      <c r="F33" s="1"/>
      <c r="G33" s="1">
        <v>-46366</v>
      </c>
    </row>
    <row r="34" spans="1:7" ht="12.75">
      <c r="A34">
        <f t="shared" si="0"/>
        <v>28</v>
      </c>
      <c r="E34" t="s">
        <v>4</v>
      </c>
      <c r="F34" s="1"/>
      <c r="G34" s="1">
        <v>-1707</v>
      </c>
    </row>
    <row r="35" spans="1:7" ht="12.75">
      <c r="A35">
        <f t="shared" si="0"/>
        <v>29</v>
      </c>
      <c r="B35" s="1"/>
      <c r="D35" s="7"/>
      <c r="F35" s="1"/>
      <c r="G35" s="1"/>
    </row>
    <row r="36" spans="1:7" ht="12.75">
      <c r="A36">
        <f t="shared" si="0"/>
        <v>30</v>
      </c>
      <c r="E36" s="7" t="s">
        <v>17</v>
      </c>
      <c r="F36" s="1">
        <v>-4873</v>
      </c>
      <c r="G36" s="1"/>
    </row>
    <row r="37" spans="1:7" ht="12.75">
      <c r="A37">
        <f t="shared" si="0"/>
        <v>31</v>
      </c>
      <c r="B37" s="1"/>
      <c r="D37" s="7"/>
      <c r="F37" s="1"/>
      <c r="G37" s="1"/>
    </row>
    <row r="38" spans="1:7" ht="12.75">
      <c r="A38">
        <f t="shared" si="0"/>
        <v>32</v>
      </c>
      <c r="B38" s="1">
        <f>F39</f>
        <v>-21967</v>
      </c>
      <c r="D38" s="7" t="s">
        <v>33</v>
      </c>
      <c r="F38" s="1"/>
      <c r="G38" s="1"/>
    </row>
    <row r="39" spans="1:7" ht="12.75">
      <c r="A39">
        <f t="shared" si="0"/>
        <v>33</v>
      </c>
      <c r="D39" s="1"/>
      <c r="E39" s="7" t="s">
        <v>6</v>
      </c>
      <c r="F39" s="1">
        <v>-21967</v>
      </c>
      <c r="G39" s="1"/>
    </row>
    <row r="40" spans="1:7" ht="12.75">
      <c r="A40">
        <f t="shared" si="0"/>
        <v>34</v>
      </c>
      <c r="D40" s="1"/>
      <c r="E40" s="7"/>
      <c r="F40" s="1"/>
      <c r="G40" s="1"/>
    </row>
    <row r="41" spans="1:7" ht="12.75">
      <c r="A41">
        <f t="shared" si="0"/>
        <v>35</v>
      </c>
      <c r="B41" s="1">
        <f>SUM(F42:F55)</f>
        <v>-25097</v>
      </c>
      <c r="D41" s="7" t="s">
        <v>34</v>
      </c>
      <c r="F41" s="1"/>
      <c r="G41" s="1"/>
    </row>
    <row r="42" spans="1:7" ht="12.75">
      <c r="A42">
        <f t="shared" si="0"/>
        <v>36</v>
      </c>
      <c r="D42" s="1"/>
      <c r="E42" s="7" t="s">
        <v>58</v>
      </c>
      <c r="F42" s="1">
        <f>SUM(G43:G46)</f>
        <v>-10836</v>
      </c>
      <c r="G42" s="1"/>
    </row>
    <row r="43" spans="1:7" ht="12.75">
      <c r="A43">
        <f t="shared" si="0"/>
        <v>37</v>
      </c>
      <c r="D43" s="1"/>
      <c r="E43" t="s">
        <v>39</v>
      </c>
      <c r="F43" s="1"/>
      <c r="G43" s="1">
        <v>-237</v>
      </c>
    </row>
    <row r="44" spans="1:7" ht="12.75">
      <c r="A44">
        <f t="shared" si="0"/>
        <v>38</v>
      </c>
      <c r="D44" s="1"/>
      <c r="E44" t="s">
        <v>8</v>
      </c>
      <c r="F44" s="1"/>
      <c r="G44" s="1">
        <f>-22150+11734</f>
        <v>-10416</v>
      </c>
    </row>
    <row r="45" spans="1:7" ht="12.75">
      <c r="A45">
        <f t="shared" si="0"/>
        <v>39</v>
      </c>
      <c r="D45" s="1"/>
      <c r="E45" t="s">
        <v>9</v>
      </c>
      <c r="F45" s="1"/>
      <c r="G45" s="1">
        <v>-183</v>
      </c>
    </row>
    <row r="46" spans="1:7" ht="12.75">
      <c r="A46">
        <f t="shared" si="0"/>
        <v>40</v>
      </c>
      <c r="D46" s="1"/>
      <c r="F46" s="1"/>
      <c r="G46" s="1"/>
    </row>
    <row r="47" spans="1:7" ht="12.75">
      <c r="A47">
        <f t="shared" si="0"/>
        <v>41</v>
      </c>
      <c r="D47" s="1"/>
      <c r="E47" s="7" t="s">
        <v>66</v>
      </c>
      <c r="F47" s="1">
        <f>SUM(G48:G53)</f>
        <v>-16785</v>
      </c>
      <c r="G47" s="1"/>
    </row>
    <row r="48" spans="1:7" ht="12.75">
      <c r="A48">
        <f t="shared" si="0"/>
        <v>42</v>
      </c>
      <c r="D48" s="1"/>
      <c r="E48" t="s">
        <v>42</v>
      </c>
      <c r="F48" s="1"/>
      <c r="G48" s="1">
        <v>-3407</v>
      </c>
    </row>
    <row r="49" spans="1:7" ht="12.75">
      <c r="A49">
        <f t="shared" si="0"/>
        <v>43</v>
      </c>
      <c r="D49" s="1"/>
      <c r="E49" t="s">
        <v>10</v>
      </c>
      <c r="F49" s="1"/>
      <c r="G49" s="1">
        <v>-955</v>
      </c>
    </row>
    <row r="50" spans="1:7" ht="12.75">
      <c r="A50">
        <f t="shared" si="0"/>
        <v>44</v>
      </c>
      <c r="D50" s="1"/>
      <c r="E50" t="s">
        <v>43</v>
      </c>
      <c r="F50" s="1"/>
      <c r="G50" s="1">
        <v>-6492</v>
      </c>
    </row>
    <row r="51" spans="1:7" ht="12.75">
      <c r="A51">
        <f>SUM(A53+1)</f>
        <v>47</v>
      </c>
      <c r="D51" s="1"/>
      <c r="E51" t="s">
        <v>43</v>
      </c>
      <c r="F51" s="1"/>
      <c r="G51" s="1">
        <v>-1543</v>
      </c>
    </row>
    <row r="52" spans="1:7" ht="12.75">
      <c r="A52">
        <f>SUM(A50+1)</f>
        <v>45</v>
      </c>
      <c r="D52" s="1"/>
      <c r="E52" t="s">
        <v>44</v>
      </c>
      <c r="F52" s="1"/>
      <c r="G52" s="1">
        <v>-4479</v>
      </c>
    </row>
    <row r="53" spans="1:7" ht="12.75">
      <c r="A53">
        <f>SUM(A52+1)</f>
        <v>46</v>
      </c>
      <c r="D53" s="1"/>
      <c r="E53" t="s">
        <v>45</v>
      </c>
      <c r="F53" s="1"/>
      <c r="G53" s="1">
        <v>91</v>
      </c>
    </row>
    <row r="54" spans="1:7" ht="12.75">
      <c r="A54">
        <f>SUM(A51+1)</f>
        <v>48</v>
      </c>
      <c r="D54" s="1"/>
      <c r="F54" s="1"/>
      <c r="G54" s="1"/>
    </row>
    <row r="55" spans="1:7" ht="12.75">
      <c r="A55">
        <f t="shared" si="0"/>
        <v>49</v>
      </c>
      <c r="D55" s="1"/>
      <c r="E55" s="7" t="s">
        <v>14</v>
      </c>
      <c r="F55" s="1">
        <f>SUM(G56:G58)</f>
        <v>2524</v>
      </c>
      <c r="G55" s="1"/>
    </row>
    <row r="56" spans="1:7" ht="12.75">
      <c r="A56">
        <f t="shared" si="0"/>
        <v>50</v>
      </c>
      <c r="D56" s="1"/>
      <c r="E56" t="s">
        <v>38</v>
      </c>
      <c r="F56" s="1"/>
      <c r="G56" s="1">
        <v>-2100</v>
      </c>
    </row>
    <row r="57" spans="1:7" ht="12.75">
      <c r="A57">
        <f t="shared" si="0"/>
        <v>51</v>
      </c>
      <c r="D57" s="1"/>
      <c r="E57" t="s">
        <v>15</v>
      </c>
      <c r="F57" s="1"/>
      <c r="G57" s="1">
        <v>299</v>
      </c>
    </row>
    <row r="58" spans="1:7" ht="12.75">
      <c r="A58">
        <f t="shared" si="0"/>
        <v>52</v>
      </c>
      <c r="D58" s="1"/>
      <c r="E58" t="s">
        <v>16</v>
      </c>
      <c r="F58" s="1"/>
      <c r="G58" s="1">
        <v>4325</v>
      </c>
    </row>
    <row r="59" spans="1:7" ht="12.75">
      <c r="A59">
        <f t="shared" si="0"/>
        <v>53</v>
      </c>
      <c r="D59" s="1"/>
      <c r="F59" s="1"/>
      <c r="G59" s="1"/>
    </row>
    <row r="60" spans="1:7" ht="12.75">
      <c r="A60">
        <f t="shared" si="0"/>
        <v>54</v>
      </c>
      <c r="B60" s="1">
        <f>SUM(F60:F69)</f>
        <v>-15100</v>
      </c>
      <c r="D60" s="7" t="s">
        <v>7</v>
      </c>
      <c r="F60" s="1"/>
      <c r="G60" s="1"/>
    </row>
    <row r="61" spans="1:7" ht="12.75">
      <c r="A61">
        <f t="shared" si="0"/>
        <v>55</v>
      </c>
      <c r="D61" s="1"/>
      <c r="E61" s="7" t="s">
        <v>7</v>
      </c>
      <c r="F61" s="1">
        <f>SUM(G62:G67)</f>
        <v>-13818</v>
      </c>
      <c r="G61" s="1"/>
    </row>
    <row r="62" spans="1:7" ht="12.75">
      <c r="A62">
        <f t="shared" si="0"/>
        <v>56</v>
      </c>
      <c r="D62" s="1"/>
      <c r="E62" t="s">
        <v>61</v>
      </c>
      <c r="F62" s="1"/>
      <c r="G62" s="1">
        <v>-996</v>
      </c>
    </row>
    <row r="63" spans="1:7" ht="12.75">
      <c r="A63">
        <f t="shared" si="0"/>
        <v>57</v>
      </c>
      <c r="D63" s="1"/>
      <c r="E63" t="s">
        <v>62</v>
      </c>
      <c r="F63" s="1"/>
      <c r="G63" s="1">
        <v>-27</v>
      </c>
    </row>
    <row r="64" spans="1:7" ht="12.75">
      <c r="A64">
        <f t="shared" si="0"/>
        <v>58</v>
      </c>
      <c r="D64" s="1"/>
      <c r="E64" t="s">
        <v>41</v>
      </c>
      <c r="F64" s="1"/>
      <c r="G64" s="1">
        <v>-3627</v>
      </c>
    </row>
    <row r="65" spans="1:7" ht="12.75">
      <c r="A65">
        <f t="shared" si="0"/>
        <v>59</v>
      </c>
      <c r="D65" s="1"/>
      <c r="E65" t="s">
        <v>19</v>
      </c>
      <c r="F65" s="1"/>
      <c r="G65" s="1">
        <f>-2672+-1093</f>
        <v>-3765</v>
      </c>
    </row>
    <row r="66" spans="1:7" ht="12.75">
      <c r="A66">
        <f t="shared" si="0"/>
        <v>60</v>
      </c>
      <c r="D66" s="1"/>
      <c r="E66" t="s">
        <v>20</v>
      </c>
      <c r="F66" s="1"/>
      <c r="G66" s="1">
        <v>-3003</v>
      </c>
    </row>
    <row r="67" spans="1:7" ht="12.75">
      <c r="A67">
        <f t="shared" si="0"/>
        <v>61</v>
      </c>
      <c r="D67" s="1"/>
      <c r="E67" t="s">
        <v>21</v>
      </c>
      <c r="F67" s="1"/>
      <c r="G67" s="1">
        <v>-2400</v>
      </c>
    </row>
    <row r="68" spans="1:7" ht="12.75">
      <c r="A68">
        <f t="shared" si="0"/>
        <v>62</v>
      </c>
      <c r="D68" s="1"/>
      <c r="F68" s="1"/>
      <c r="G68" s="1"/>
    </row>
    <row r="69" spans="1:7" ht="12.75">
      <c r="A69">
        <f t="shared" si="0"/>
        <v>63</v>
      </c>
      <c r="E69" s="7" t="s">
        <v>18</v>
      </c>
      <c r="F69" s="1">
        <f>SUM(G70:G72)</f>
        <v>-1282</v>
      </c>
      <c r="G69" s="1"/>
    </row>
    <row r="70" spans="1:7" ht="12.75">
      <c r="A70">
        <f t="shared" si="0"/>
        <v>64</v>
      </c>
      <c r="D70" s="1"/>
      <c r="E70" t="s">
        <v>46</v>
      </c>
      <c r="F70" s="1"/>
      <c r="G70" s="1">
        <v>-869</v>
      </c>
    </row>
    <row r="71" spans="1:7" ht="12.75">
      <c r="A71">
        <f t="shared" si="0"/>
        <v>65</v>
      </c>
      <c r="D71" s="1"/>
      <c r="E71" t="s">
        <v>47</v>
      </c>
      <c r="F71" s="1"/>
      <c r="G71" s="1">
        <v>869</v>
      </c>
    </row>
    <row r="72" spans="1:7" ht="12.75">
      <c r="A72">
        <f t="shared" si="0"/>
        <v>66</v>
      </c>
      <c r="D72" s="1"/>
      <c r="E72" t="s">
        <v>48</v>
      </c>
      <c r="F72" s="1"/>
      <c r="G72" s="1">
        <v>-1282</v>
      </c>
    </row>
    <row r="73" spans="1:7" ht="12.75">
      <c r="A73">
        <f aca="true" t="shared" si="1" ref="A73:A85">SUM(A72+1)</f>
        <v>67</v>
      </c>
      <c r="F73" s="1"/>
      <c r="G73" s="1"/>
    </row>
    <row r="74" spans="1:7" ht="12.75">
      <c r="A74">
        <f t="shared" si="1"/>
        <v>68</v>
      </c>
      <c r="B74" s="1">
        <f>SUM(G75:G76)</f>
        <v>-2919</v>
      </c>
      <c r="D74" s="7" t="s">
        <v>63</v>
      </c>
      <c r="F74" s="1"/>
      <c r="G74" s="1"/>
    </row>
    <row r="75" spans="1:7" ht="12.75">
      <c r="A75">
        <f t="shared" si="1"/>
        <v>69</v>
      </c>
      <c r="D75" s="1"/>
      <c r="E75" t="s">
        <v>64</v>
      </c>
      <c r="F75" s="1"/>
      <c r="G75" s="1">
        <f>590+968</f>
        <v>1558</v>
      </c>
    </row>
    <row r="76" spans="1:7" ht="12.75">
      <c r="A76">
        <f t="shared" si="1"/>
        <v>70</v>
      </c>
      <c r="D76" s="1"/>
      <c r="E76" t="s">
        <v>65</v>
      </c>
      <c r="F76" s="1"/>
      <c r="G76" s="1">
        <v>-4477</v>
      </c>
    </row>
    <row r="77" spans="1:7" ht="12.75">
      <c r="A77">
        <f t="shared" si="1"/>
        <v>71</v>
      </c>
      <c r="F77" s="1"/>
      <c r="G77" s="1"/>
    </row>
    <row r="78" spans="1:7" ht="12.75">
      <c r="A78">
        <f t="shared" si="1"/>
        <v>72</v>
      </c>
      <c r="B78" s="1">
        <f>SUM(G79:G81)</f>
        <v>-6685</v>
      </c>
      <c r="D78" s="7" t="s">
        <v>24</v>
      </c>
      <c r="F78" s="1"/>
      <c r="G78" s="1"/>
    </row>
    <row r="79" spans="1:7" ht="12.75">
      <c r="A79">
        <f t="shared" si="1"/>
        <v>73</v>
      </c>
      <c r="D79" s="1"/>
      <c r="E79" t="s">
        <v>25</v>
      </c>
      <c r="F79" s="1"/>
      <c r="G79" s="1">
        <v>-4122</v>
      </c>
    </row>
    <row r="80" spans="1:7" ht="12.75">
      <c r="A80">
        <f t="shared" si="1"/>
        <v>74</v>
      </c>
      <c r="D80" s="1"/>
      <c r="E80" t="s">
        <v>67</v>
      </c>
      <c r="F80" s="1"/>
      <c r="G80" s="1">
        <v>-504</v>
      </c>
    </row>
    <row r="81" spans="1:7" ht="12.75">
      <c r="A81">
        <f t="shared" si="1"/>
        <v>75</v>
      </c>
      <c r="D81" s="1"/>
      <c r="E81" t="s">
        <v>27</v>
      </c>
      <c r="F81" s="1"/>
      <c r="G81" s="1">
        <f>-2108+49</f>
        <v>-2059</v>
      </c>
    </row>
    <row r="82" spans="1:7" ht="12.75">
      <c r="A82">
        <f t="shared" si="1"/>
        <v>76</v>
      </c>
      <c r="F82" s="1"/>
      <c r="G82" s="1"/>
    </row>
    <row r="83" spans="1:7" ht="12.75">
      <c r="A83">
        <f t="shared" si="1"/>
        <v>77</v>
      </c>
      <c r="B83" s="13">
        <v>-25</v>
      </c>
      <c r="D83" s="7" t="s">
        <v>52</v>
      </c>
      <c r="F83" s="1"/>
      <c r="G83" s="1"/>
    </row>
    <row r="84" ht="12.75">
      <c r="A84">
        <f t="shared" si="1"/>
        <v>78</v>
      </c>
    </row>
    <row r="85" spans="1:4" ht="12.75">
      <c r="A85">
        <f t="shared" si="1"/>
        <v>79</v>
      </c>
      <c r="B85" s="1">
        <f>SUM(B17:B84)</f>
        <v>-25989.113653124194</v>
      </c>
      <c r="D85" s="7" t="s">
        <v>29</v>
      </c>
    </row>
  </sheetData>
  <printOptions horizontalCentered="1"/>
  <pageMargins left="0.75" right="0.75" top="0.52" bottom="0.48" header="0.5" footer="0.22"/>
  <pageSetup fitToHeight="1" fitToWidth="1" horizontalDpi="600" verticalDpi="600" orientation="portrait" scale="66" r:id="rId1"/>
  <headerFooter alignWithMargins="0">
    <oddHeader>&amp;RExhibit No.          NWH-17
Docket No. UT-040788
Page 1 of 1</oddHeader>
    <oddFooter>&amp;LNote 1:  The Staff calculation of ROR is based on the unadjusted rate base.  As such, the rate of return difference on specific pro forma adjustments is included with each individual adjustment.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Heuring</dc:creator>
  <cp:keywords/>
  <dc:description/>
  <cp:lastModifiedBy>verizon</cp:lastModifiedBy>
  <cp:lastPrinted>2005-02-01T18:07:02Z</cp:lastPrinted>
  <dcterms:created xsi:type="dcterms:W3CDTF">2005-01-18T21:30:57Z</dcterms:created>
  <dcterms:modified xsi:type="dcterms:W3CDTF">2005-02-01T18:07:59Z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2005-02-02T00:00:00Z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