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24 GRC\01 Original Filing\Testimony and Exhibits\#Susan Free\Exhibits\Ready for review\"/>
    </mc:Choice>
  </mc:AlternateContent>
  <bookViews>
    <workbookView xWindow="0" yWindow="0" windowWidth="38400" windowHeight="17565"/>
  </bookViews>
  <sheets>
    <sheet name="Exh. SEF-22 pg 1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___________ex1" hidden="1">{#N/A,#N/A,FALSE,"Summ";#N/A,#N/A,FALSE,"General"}</definedName>
    <definedName name="_________________new1" hidden="1">{#N/A,#N/A,FALSE,"Summ";#N/A,#N/A,FALSE,"General"}</definedName>
    <definedName name="_________________six6" hidden="1">{#N/A,#N/A,FALSE,"CRPT";#N/A,#N/A,FALSE,"TREND";#N/A,#N/A,FALSE,"%Curve"}</definedName>
    <definedName name="________________ex1" hidden="1">{#N/A,#N/A,FALSE,"Summ";#N/A,#N/A,FALSE,"General"}</definedName>
    <definedName name="________________new1" hidden="1">{#N/A,#N/A,FALSE,"Summ";#N/A,#N/A,FALSE,"General"}</definedName>
    <definedName name="________________six6" hidden="1">{#N/A,#N/A,FALSE,"CRPT";#N/A,#N/A,FALSE,"TREND";#N/A,#N/A,FALSE,"%Curve"}</definedName>
    <definedName name="_______________ex1" hidden="1">{#N/A,#N/A,FALSE,"Summ";#N/A,#N/A,FALSE,"General"}</definedName>
    <definedName name="_______________new1" hidden="1">{#N/A,#N/A,FALSE,"Summ";#N/A,#N/A,FALSE,"General"}</definedName>
    <definedName name="_______________six6" hidden="1">{#N/A,#N/A,FALSE,"CRPT";#N/A,#N/A,FALSE,"TREND";#N/A,#N/A,FALSE,"%Curve"}</definedName>
    <definedName name="______________ex1" hidden="1">{#N/A,#N/A,FALSE,"Summ";#N/A,#N/A,FALSE,"General"}</definedName>
    <definedName name="______________new1" hidden="1">{#N/A,#N/A,FALSE,"Summ";#N/A,#N/A,FALSE,"General"}</definedName>
    <definedName name="______________six6" hidden="1">{#N/A,#N/A,FALSE,"CRPT";#N/A,#N/A,FALSE,"TREND";#N/A,#N/A,FALSE,"%Curve"}</definedName>
    <definedName name="_____________ex1" hidden="1">{#N/A,#N/A,FALSE,"Summ";#N/A,#N/A,FALSE,"General"}</definedName>
    <definedName name="_____________new1" hidden="1">{#N/A,#N/A,FALSE,"Summ";#N/A,#N/A,FALSE,"General"}</definedName>
    <definedName name="_____________six6" hidden="1">{#N/A,#N/A,FALSE,"CRPT";#N/A,#N/A,FALSE,"TREND";#N/A,#N/A,FALSE,"%Curve"}</definedName>
    <definedName name="____________ex1" hidden="1">{#N/A,#N/A,FALSE,"Summ";#N/A,#N/A,FALSE,"General"}</definedName>
    <definedName name="____________new1" hidden="1">{#N/A,#N/A,FALSE,"Summ";#N/A,#N/A,FALSE,"General"}</definedName>
    <definedName name="____________six6" hidden="1">{#N/A,#N/A,FALSE,"CRPT";#N/A,#N/A,FALSE,"TREND";#N/A,#N/A,FALSE,"%Curve"}</definedName>
    <definedName name="___________ex1" hidden="1">{#N/A,#N/A,FALSE,"Summ";#N/A,#N/A,FALSE,"General"}</definedName>
    <definedName name="___________new1" hidden="1">{#N/A,#N/A,FALSE,"Summ";#N/A,#N/A,FALSE,"General"}</definedName>
    <definedName name="___________six6" hidden="1">{#N/A,#N/A,FALSE,"CRPT";#N/A,#N/A,FALSE,"TREND";#N/A,#N/A,FALSE,"%Curve"}</definedName>
    <definedName name="__________ex1" hidden="1">{#N/A,#N/A,FALSE,"Summ";#N/A,#N/A,FALSE,"General"}</definedName>
    <definedName name="__________new1" hidden="1">{#N/A,#N/A,FALSE,"Summ";#N/A,#N/A,FALSE,"General"}</definedName>
    <definedName name="__________six6" hidden="1">{#N/A,#N/A,FALSE,"CRPT";#N/A,#N/A,FALSE,"TREND";#N/A,#N/A,FALSE,"%Curve"}</definedName>
    <definedName name="_________ex1" hidden="1">{#N/A,#N/A,FALSE,"Summ";#N/A,#N/A,FALSE,"General"}</definedName>
    <definedName name="_________new1" hidden="1">{#N/A,#N/A,FALSE,"Summ";#N/A,#N/A,FALSE,"General"}</definedName>
    <definedName name="_________six6" hidden="1">{#N/A,#N/A,FALSE,"CRPT";#N/A,#N/A,FALSE,"TREND";#N/A,#N/A,FALSE,"%Curve"}</definedName>
    <definedName name="________ex1" hidden="1">{#N/A,#N/A,FALSE,"Summ";#N/A,#N/A,FALSE,"General"}</definedName>
    <definedName name="________new1" hidden="1">{#N/A,#N/A,FALSE,"Summ";#N/A,#N/A,FALSE,"General"}</definedName>
    <definedName name="________six6" hidden="1">{#N/A,#N/A,FALSE,"CRPT";#N/A,#N/A,FALSE,"TREND";#N/A,#N/A,FALSE,"%Curve"}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ex1" hidden="1">{#N/A,#N/A,FALSE,"Summ";#N/A,#N/A,FALSE,"General"}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2__123Graph_ABUDG6_Dtons_inv" hidden="1">[2]Quant!#REF!</definedName>
    <definedName name="_3__123Graph_ABUDG6_Dtons_inv" hidden="1">[3]Quant!#REF!</definedName>
    <definedName name="_4__123Graph_ABUDG6_Dtons_inv" hidden="1">'[4]Area D 2011'!#REF!</definedName>
    <definedName name="_6__123Graph_CBUDG6_D_ESCRPR" hidden="1">'[5]2012 Area AB BudgetSummary'!#REF!</definedName>
    <definedName name="_7__123Graph_CBUDG6_D_ESCRPR" hidden="1">'[4]Area D 2011'!#REF!</definedName>
    <definedName name="_7__123Graph_DBUDG6_D_ESCRPR" hidden="1">'[5]2012 Area AB BudgetSummary'!#REF!</definedName>
    <definedName name="_8__123Graph_DBUDG6_D_ESCRPR" hidden="1">'[4]Area D 2011'!#REF!</definedName>
    <definedName name="_ex1" hidden="1">{#N/A,#N/A,FALSE,"Summ";#N/A,#N/A,FALSE,"General"}</definedName>
    <definedName name="_Fill" hidden="1">#REF!</definedName>
    <definedName name="_Key1" hidden="1">#REF!</definedName>
    <definedName name="_Key2" hidden="1">#REF!</definedName>
    <definedName name="_new1" hidden="1">{#N/A,#N/A,FALSE,"Summ";#N/A,#N/A,FALSE,"General"}</definedName>
    <definedName name="_Parse_In" hidden="1">#REF!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AAAAAAAAAAA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L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de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gary" hidden="1">{#N/A,#N/A,FALSE,"Cover Sheet";"Use of Equipment",#N/A,FALSE,"Area C";"Equipment Hours",#N/A,FALSE,"All";"Summary",#N/A,FALSE,"All"}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OYT" hidden="1">{#N/A,#N/A,FALSE,"Cover Sheet";"Use of Equipment",#N/A,FALSE,"Area C";"Equipment Hours",#N/A,FALSE,"All";"Summary",#N/A,FALSE,"All"}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hidden="1">{#N/A,#N/A,FALSE,"Coversheet";#N/A,#N/A,FALSE,"QA"}</definedName>
    <definedName name="qqq" hidden="1">{#N/A,#N/A,FALSE,"schA"}</definedName>
    <definedName name="re" hidden="1">{#N/A,#N/A,FALSE,"Pg 6b CustCount_Gas";#N/A,#N/A,FALSE,"QA";#N/A,#N/A,FALSE,"Report";#N/A,#N/A,FALSE,"forecast"}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ue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" hidden="1">{#N/A,#N/A,FALSE,"CESTSUM";#N/A,#N/A,FALSE,"est sum A";#N/A,#N/A,FALSE,"est detail A"}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v" hidden="1">{#N/A,#N/A,FALSE,"Coversheet";#N/A,#N/A,FALSE,"QA"}</definedName>
    <definedName name="Value" hidden="1">{#N/A,#N/A,FALSE,"Summ";#N/A,#N/A,FALSE,"General"}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hidden="1">{#N/A,#N/A,FALSE,"Cost Adjustment 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Depreciation." hidden="1">{#N/A,#N/A,TRUE,"Depreciation Summary";#N/A,#N/A,TRUE,"18, 21 &amp; 22 Depreciation";#N/A,#N/A,TRUE,"11 &amp; 12 Depreciation"}</definedName>
    <definedName name="wrn.ECR." hidden="1">{#N/A,#N/A,FALSE,"schA"}</definedName>
    <definedName name="wrn.ESTIMATE." hidden="1">{#N/A,#N/A,FALSE,"CESTSUM";#N/A,#N/A,FALSE,"est sum A";#N/A,#N/A,FALSE,"est detail A"}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hidden="1">{#N/A,#N/A,FALSE,"Summ";#N/A,#N/A,FALSE,"General"}</definedName>
    <definedName name="XXXX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8" i="1" l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D17" i="1"/>
  <c r="D32" i="1" s="1"/>
  <c r="A17" i="1"/>
  <c r="A16" i="1"/>
  <c r="A15" i="1"/>
  <c r="E17" i="1"/>
  <c r="A14" i="1"/>
  <c r="A13" i="1"/>
  <c r="A12" i="1"/>
  <c r="A11" i="1"/>
  <c r="A10" i="1"/>
  <c r="D10" i="1"/>
  <c r="A9" i="1"/>
  <c r="E10" i="1"/>
  <c r="A8" i="1"/>
  <c r="A7" i="1"/>
  <c r="A6" i="1"/>
  <c r="A5" i="1"/>
  <c r="A4" i="1"/>
  <c r="A3" i="1"/>
  <c r="E19" i="1" l="1"/>
  <c r="E23" i="1" s="1"/>
  <c r="E27" i="1" s="1"/>
  <c r="E29" i="1" s="1"/>
  <c r="E32" i="1"/>
  <c r="E25" i="1"/>
  <c r="E21" i="1"/>
  <c r="D25" i="1"/>
  <c r="D21" i="1"/>
  <c r="D23" i="1" s="1"/>
  <c r="D27" i="1" s="1"/>
  <c r="D29" i="1" s="1"/>
  <c r="D19" i="1"/>
  <c r="D30" i="1" l="1"/>
  <c r="D36" i="1"/>
  <c r="E37" i="1"/>
  <c r="E36" i="1"/>
  <c r="E30" i="1"/>
  <c r="D37" i="1" l="1"/>
  <c r="E38" i="1" s="1"/>
</calcChain>
</file>

<file path=xl/sharedStrings.xml><?xml version="1.0" encoding="utf-8"?>
<sst xmlns="http://schemas.openxmlformats.org/spreadsheetml/2006/main" count="38" uniqueCount="31">
  <si>
    <t>Wildfire Tracker Revenue Requirement</t>
  </si>
  <si>
    <t>Row</t>
  </si>
  <si>
    <t>Description</t>
  </si>
  <si>
    <t>WEIGHTED AVERAGE COST OF DEBT</t>
  </si>
  <si>
    <t>REQUESTED RATE OF RETURN</t>
  </si>
  <si>
    <t>STATUTORY FEDERAL INCOME TAX RATE</t>
  </si>
  <si>
    <t>CONVERSION FACTOR</t>
  </si>
  <si>
    <t/>
  </si>
  <si>
    <t>RATE BASE - NET PLANT</t>
  </si>
  <si>
    <t>RATE BASE - NET DEFERRAL</t>
  </si>
  <si>
    <t xml:space="preserve">     TOTAL WILDFIRE RATE BASE</t>
  </si>
  <si>
    <t>WILDFIRE NON-INSURANCE O&amp;M</t>
  </si>
  <si>
    <t xml:space="preserve">WILDFIRE INSURANCE LIABILITY EXPENSE </t>
  </si>
  <si>
    <t>WILDFIRE INSURANCE LIABILITY CONSTRUCTION SUPPORT</t>
  </si>
  <si>
    <t>DEPRECIATION EXPENSE</t>
  </si>
  <si>
    <t>AMORTIZATION OF WILDFIRE LIABILITY INSURANCE DEFERRAL</t>
  </si>
  <si>
    <t xml:space="preserve">     TOTAL OPERATING EXPENSE</t>
  </si>
  <si>
    <t>FIT INCREASE/(DECREASE)</t>
  </si>
  <si>
    <t>TAX BENEFIT OF PROFORMA INTEREST</t>
  </si>
  <si>
    <t>NET OPERATING INCOME (NOI)</t>
  </si>
  <si>
    <t>RETURN ON RATE BASE</t>
  </si>
  <si>
    <t>NET OPERATING INCOME DEFICIENCY</t>
  </si>
  <si>
    <t>REVENUE REQUIREMENT</t>
  </si>
  <si>
    <t>GROSSED UP DEFICIENCY BY YEAR</t>
  </si>
  <si>
    <t>Depreciation and O&amp;M</t>
  </si>
  <si>
    <t>Bad Debt</t>
  </si>
  <si>
    <t>Filing Fee</t>
  </si>
  <si>
    <t>Utility Tax</t>
  </si>
  <si>
    <t>Federal Income Taxes</t>
  </si>
  <si>
    <t>Total Expense</t>
  </si>
  <si>
    <t>Incremental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</si>
</sst>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8"/>
      <name val="Helv"/>
    </font>
    <font>
      <sz val="11"/>
      <name val="Times New Roman"/>
      <family val="1"/>
    </font>
    <font>
      <sz val="11"/>
      <color theme="0" tint="-0.34998626667073579"/>
      <name val="Times New Roman"/>
      <family val="1"/>
    </font>
    <font>
      <sz val="10"/>
      <color theme="0" tint="-0.34998626667073579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theme="0" tint="-0.34998626667073579"/>
      </top>
      <bottom style="double">
        <color theme="0" tint="-0.34998626667073579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4" fillId="0" borderId="0">
      <alignment horizontal="left" wrapText="1"/>
    </xf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3" fillId="0" borderId="0" xfId="3" applyFont="1" applyFill="1" applyBorder="1" applyAlignment="1"/>
    <xf numFmtId="10" fontId="3" fillId="0" borderId="0" xfId="0" applyNumberFormat="1" applyFont="1"/>
    <xf numFmtId="0" fontId="3" fillId="0" borderId="0" xfId="0" applyFont="1" applyFill="1"/>
    <xf numFmtId="9" fontId="3" fillId="0" borderId="0" xfId="0" applyNumberFormat="1" applyFont="1"/>
    <xf numFmtId="165" fontId="3" fillId="0" borderId="0" xfId="2" applyNumberFormat="1" applyFont="1"/>
    <xf numFmtId="166" fontId="3" fillId="0" borderId="0" xfId="1" applyNumberFormat="1" applyFont="1"/>
    <xf numFmtId="166" fontId="3" fillId="0" borderId="2" xfId="1" applyNumberFormat="1" applyFont="1" applyBorder="1"/>
    <xf numFmtId="0" fontId="5" fillId="0" borderId="0" xfId="0" applyFont="1" applyFill="1" applyAlignment="1"/>
    <xf numFmtId="166" fontId="3" fillId="0" borderId="0" xfId="1" applyNumberFormat="1" applyFont="1" applyBorder="1"/>
    <xf numFmtId="0" fontId="3" fillId="0" borderId="2" xfId="0" applyFont="1" applyBorder="1"/>
    <xf numFmtId="42" fontId="3" fillId="0" borderId="3" xfId="1" applyNumberFormat="1" applyFont="1" applyBorder="1"/>
    <xf numFmtId="42" fontId="3" fillId="0" borderId="4" xfId="1" applyNumberFormat="1" applyFont="1" applyBorder="1"/>
    <xf numFmtId="0" fontId="6" fillId="0" borderId="0" xfId="0" applyFont="1"/>
    <xf numFmtId="0" fontId="7" fillId="0" borderId="0" xfId="0" applyFont="1"/>
    <xf numFmtId="42" fontId="7" fillId="0" borderId="0" xfId="0" applyNumberFormat="1" applyFont="1" applyFill="1" applyBorder="1"/>
    <xf numFmtId="166" fontId="7" fillId="0" borderId="0" xfId="0" applyNumberFormat="1" applyFont="1"/>
    <xf numFmtId="42" fontId="7" fillId="0" borderId="5" xfId="0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dget\2011%20Bgt\Units\11%20AOP_A_mo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Temporary%20Internet%20Files\Content.Outlook\S5M2I7E6\1&amp;2%20Section%203%202011%20AOP\Section%203\Section%203%20SpreadSheet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ower%20Costs\Resources\Coal\WEC%20Pricing%20Analysis\2012\Colstrip%201&amp;2%202012%20AOP%20Final%20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G14" sqref="G14"/>
    </sheetView>
  </sheetViews>
  <sheetFormatPr defaultColWidth="9.140625" defaultRowHeight="15" outlineLevelRow="1" outlineLevelCol="1" x14ac:dyDescent="0.25"/>
  <cols>
    <col min="1" max="1" width="5.7109375" style="2" customWidth="1"/>
    <col min="2" max="2" width="69" style="2" bestFit="1" customWidth="1"/>
    <col min="3" max="3" width="9.140625" style="2" hidden="1" customWidth="1" outlineLevel="1"/>
    <col min="4" max="4" width="15" style="2" bestFit="1" customWidth="1" collapsed="1"/>
    <col min="5" max="5" width="15" style="2" bestFit="1" customWidth="1"/>
    <col min="6" max="6" width="11.140625" style="2" bestFit="1" customWidth="1"/>
    <col min="7" max="7" width="14.140625" style="2" bestFit="1" customWidth="1"/>
    <col min="8" max="8" width="12.85546875" style="2" bestFit="1" customWidth="1"/>
    <col min="9" max="9" width="11.28515625" style="2" bestFit="1" customWidth="1"/>
    <col min="10" max="16384" width="9.140625" style="2"/>
  </cols>
  <sheetData>
    <row r="1" spans="1:9" x14ac:dyDescent="0.25">
      <c r="A1" s="1" t="s">
        <v>0</v>
      </c>
    </row>
    <row r="2" spans="1:9" ht="27.75" customHeight="1" x14ac:dyDescent="0.25">
      <c r="A2" s="3" t="s">
        <v>1</v>
      </c>
      <c r="B2" s="3" t="s">
        <v>2</v>
      </c>
      <c r="D2" s="4">
        <v>2025</v>
      </c>
      <c r="E2" s="4">
        <v>2026</v>
      </c>
    </row>
    <row r="3" spans="1:9" ht="27" customHeight="1" x14ac:dyDescent="0.25">
      <c r="A3" s="2">
        <f>ROW()</f>
        <v>3</v>
      </c>
      <c r="B3" s="5" t="s">
        <v>3</v>
      </c>
      <c r="D3" s="6">
        <v>2.6699999999999998E-2</v>
      </c>
      <c r="E3" s="6">
        <v>2.63E-2</v>
      </c>
      <c r="F3"/>
      <c r="G3"/>
      <c r="H3"/>
      <c r="I3"/>
    </row>
    <row r="4" spans="1:9" x14ac:dyDescent="0.25">
      <c r="A4" s="2">
        <f>ROW()</f>
        <v>4</v>
      </c>
      <c r="B4" s="5" t="s">
        <v>4</v>
      </c>
      <c r="D4" s="6">
        <v>7.6499999999999999E-2</v>
      </c>
      <c r="E4" s="6">
        <v>7.9899999999999999E-2</v>
      </c>
      <c r="F4"/>
      <c r="G4"/>
      <c r="H4"/>
      <c r="I4"/>
    </row>
    <row r="5" spans="1:9" x14ac:dyDescent="0.25">
      <c r="A5" s="2">
        <f>ROW()</f>
        <v>5</v>
      </c>
      <c r="B5" s="7" t="s">
        <v>5</v>
      </c>
      <c r="D5" s="8">
        <v>0.21</v>
      </c>
      <c r="E5" s="8">
        <v>0.21</v>
      </c>
      <c r="F5"/>
      <c r="G5"/>
      <c r="H5"/>
      <c r="I5"/>
    </row>
    <row r="6" spans="1:9" x14ac:dyDescent="0.25">
      <c r="A6" s="2">
        <f>ROW()</f>
        <v>6</v>
      </c>
      <c r="B6" s="7" t="s">
        <v>6</v>
      </c>
      <c r="D6" s="2">
        <v>0.75131300000000001</v>
      </c>
      <c r="E6" s="2">
        <v>0.75131300000000001</v>
      </c>
      <c r="F6"/>
      <c r="G6"/>
      <c r="H6"/>
      <c r="I6"/>
    </row>
    <row r="7" spans="1:9" x14ac:dyDescent="0.25">
      <c r="A7" s="2">
        <f>ROW()</f>
        <v>7</v>
      </c>
      <c r="B7" s="2" t="s">
        <v>7</v>
      </c>
      <c r="F7"/>
      <c r="G7"/>
      <c r="H7"/>
      <c r="I7"/>
    </row>
    <row r="8" spans="1:9" x14ac:dyDescent="0.25">
      <c r="A8" s="2">
        <f>ROW()</f>
        <v>8</v>
      </c>
      <c r="B8" s="2" t="s">
        <v>8</v>
      </c>
      <c r="D8" s="9">
        <v>17535280.965902284</v>
      </c>
      <c r="E8" s="9">
        <v>60096976.860277355</v>
      </c>
      <c r="F8"/>
      <c r="G8"/>
      <c r="H8"/>
      <c r="I8"/>
    </row>
    <row r="9" spans="1:9" x14ac:dyDescent="0.25">
      <c r="A9" s="2">
        <f>ROW()</f>
        <v>9</v>
      </c>
      <c r="B9" s="2" t="s">
        <v>9</v>
      </c>
      <c r="D9" s="10">
        <v>6382492.5264544869</v>
      </c>
      <c r="E9" s="10">
        <v>2127497.5088181635</v>
      </c>
      <c r="F9"/>
      <c r="G9"/>
      <c r="H9"/>
      <c r="I9"/>
    </row>
    <row r="10" spans="1:9" x14ac:dyDescent="0.25">
      <c r="A10" s="2">
        <f>ROW()</f>
        <v>10</v>
      </c>
      <c r="B10" s="2" t="s">
        <v>10</v>
      </c>
      <c r="D10" s="11">
        <f>SUM(D8:D9)</f>
        <v>23917773.49235677</v>
      </c>
      <c r="E10" s="11">
        <f>SUM(E8:E9)</f>
        <v>62224474.369095519</v>
      </c>
      <c r="F10"/>
      <c r="G10"/>
      <c r="H10"/>
      <c r="I10"/>
    </row>
    <row r="11" spans="1:9" x14ac:dyDescent="0.25">
      <c r="A11" s="2">
        <f>ROW()</f>
        <v>11</v>
      </c>
      <c r="B11" s="2" t="s">
        <v>7</v>
      </c>
      <c r="D11" s="10"/>
      <c r="E11" s="10"/>
      <c r="F11"/>
      <c r="G11"/>
      <c r="H11"/>
      <c r="I11"/>
    </row>
    <row r="12" spans="1:9" x14ac:dyDescent="0.25">
      <c r="A12" s="2">
        <f>ROW()</f>
        <v>12</v>
      </c>
      <c r="B12" s="12" t="s">
        <v>11</v>
      </c>
      <c r="D12" s="10">
        <v>5628712.3999992013</v>
      </c>
      <c r="E12" s="10">
        <v>6425884.0900019985</v>
      </c>
      <c r="F12"/>
      <c r="G12"/>
      <c r="H12"/>
      <c r="I12"/>
    </row>
    <row r="13" spans="1:9" x14ac:dyDescent="0.25">
      <c r="A13" s="2">
        <f>ROW()</f>
        <v>13</v>
      </c>
      <c r="B13" s="12" t="s">
        <v>12</v>
      </c>
      <c r="D13" s="10">
        <v>14460816.800585851</v>
      </c>
      <c r="E13" s="10">
        <v>14336418.440615144</v>
      </c>
      <c r="F13"/>
      <c r="G13"/>
      <c r="H13"/>
      <c r="I13"/>
    </row>
    <row r="14" spans="1:9" x14ac:dyDescent="0.25">
      <c r="A14" s="2">
        <f>ROW()</f>
        <v>14</v>
      </c>
      <c r="B14" s="12" t="s">
        <v>13</v>
      </c>
      <c r="D14" s="10">
        <v>-2602947.0241054529</v>
      </c>
      <c r="E14" s="10">
        <v>-2580555.3193107257</v>
      </c>
      <c r="F14"/>
      <c r="G14"/>
      <c r="H14"/>
      <c r="I14"/>
    </row>
    <row r="15" spans="1:9" x14ac:dyDescent="0.25">
      <c r="A15" s="2">
        <f>ROW()</f>
        <v>15</v>
      </c>
      <c r="B15" s="12" t="s">
        <v>14</v>
      </c>
      <c r="D15" s="10">
        <v>1178634.9899999998</v>
      </c>
      <c r="E15" s="10">
        <v>3282561.4299999997</v>
      </c>
      <c r="F15"/>
      <c r="G15"/>
      <c r="H15"/>
      <c r="I15"/>
    </row>
    <row r="16" spans="1:9" x14ac:dyDescent="0.25">
      <c r="A16" s="2">
        <f>ROW()</f>
        <v>16</v>
      </c>
      <c r="B16" s="12" t="s">
        <v>15</v>
      </c>
      <c r="D16" s="10">
        <v>5386069.6425776258</v>
      </c>
      <c r="E16" s="10">
        <v>5386069.6425776258</v>
      </c>
      <c r="F16"/>
      <c r="G16"/>
      <c r="H16"/>
      <c r="I16"/>
    </row>
    <row r="17" spans="1:9" x14ac:dyDescent="0.25">
      <c r="A17" s="2">
        <f>ROW()</f>
        <v>17</v>
      </c>
      <c r="B17" s="2" t="s">
        <v>16</v>
      </c>
      <c r="D17" s="11">
        <f>SUM(D12:D16)</f>
        <v>24051286.809057225</v>
      </c>
      <c r="E17" s="11">
        <f>SUM(E12:E16)</f>
        <v>26850378.283884041</v>
      </c>
      <c r="F17"/>
      <c r="G17"/>
      <c r="H17"/>
      <c r="I17"/>
    </row>
    <row r="18" spans="1:9" x14ac:dyDescent="0.25">
      <c r="A18" s="2">
        <f>ROW()</f>
        <v>18</v>
      </c>
      <c r="B18" s="2" t="s">
        <v>7</v>
      </c>
      <c r="D18" s="13"/>
      <c r="E18" s="13"/>
      <c r="F18"/>
      <c r="G18"/>
      <c r="H18"/>
      <c r="I18"/>
    </row>
    <row r="19" spans="1:9" x14ac:dyDescent="0.25">
      <c r="A19" s="2">
        <f>ROW()</f>
        <v>19</v>
      </c>
      <c r="B19" s="2" t="s">
        <v>17</v>
      </c>
      <c r="D19" s="13">
        <f>-D17*D5</f>
        <v>-5050770.2299020169</v>
      </c>
      <c r="E19" s="13">
        <f>-E17*E5</f>
        <v>-5638579.4396156482</v>
      </c>
      <c r="F19"/>
      <c r="G19"/>
      <c r="H19"/>
      <c r="I19"/>
    </row>
    <row r="20" spans="1:9" x14ac:dyDescent="0.25">
      <c r="A20" s="2">
        <f>ROW()</f>
        <v>20</v>
      </c>
      <c r="B20" s="2" t="s">
        <v>7</v>
      </c>
      <c r="D20" s="13"/>
      <c r="E20" s="13"/>
      <c r="F20"/>
      <c r="G20"/>
      <c r="H20"/>
      <c r="I20"/>
    </row>
    <row r="21" spans="1:9" x14ac:dyDescent="0.25">
      <c r="A21" s="2">
        <f>ROW()</f>
        <v>21</v>
      </c>
      <c r="B21" s="2" t="s">
        <v>18</v>
      </c>
      <c r="D21" s="13">
        <f>+D10*D3*D5</f>
        <v>134106.95597164441</v>
      </c>
      <c r="E21" s="13">
        <f>+E10*E3*E5</f>
        <v>343665.7719405145</v>
      </c>
      <c r="F21"/>
      <c r="G21"/>
      <c r="H21"/>
      <c r="I21"/>
    </row>
    <row r="22" spans="1:9" x14ac:dyDescent="0.25">
      <c r="A22" s="2">
        <f>ROW()</f>
        <v>22</v>
      </c>
      <c r="B22" s="2" t="s">
        <v>7</v>
      </c>
      <c r="D22" s="14"/>
      <c r="E22" s="14"/>
      <c r="F22"/>
      <c r="G22"/>
      <c r="H22"/>
      <c r="I22"/>
    </row>
    <row r="23" spans="1:9" x14ac:dyDescent="0.25">
      <c r="A23" s="2">
        <f>ROW()</f>
        <v>23</v>
      </c>
      <c r="B23" s="2" t="s">
        <v>19</v>
      </c>
      <c r="D23" s="13">
        <f>-D17-D19+D21</f>
        <v>-18866409.623183563</v>
      </c>
      <c r="E23" s="13">
        <f>-E17-E19+E21</f>
        <v>-20868133.072327878</v>
      </c>
      <c r="F23"/>
      <c r="G23"/>
      <c r="H23"/>
      <c r="I23"/>
    </row>
    <row r="24" spans="1:9" x14ac:dyDescent="0.25">
      <c r="A24" s="2">
        <f>ROW()</f>
        <v>24</v>
      </c>
      <c r="B24" s="2" t="s">
        <v>7</v>
      </c>
      <c r="D24" s="10"/>
      <c r="E24" s="10"/>
      <c r="F24"/>
      <c r="G24"/>
      <c r="H24"/>
      <c r="I24"/>
    </row>
    <row r="25" spans="1:9" x14ac:dyDescent="0.25">
      <c r="A25" s="2">
        <f>ROW()</f>
        <v>25</v>
      </c>
      <c r="B25" s="2" t="s">
        <v>20</v>
      </c>
      <c r="D25" s="10">
        <f>+D10*D4</f>
        <v>1829709.6721652928</v>
      </c>
      <c r="E25" s="10">
        <f>+E10*E4</f>
        <v>4971735.5020907316</v>
      </c>
      <c r="F25"/>
      <c r="G25"/>
      <c r="H25"/>
      <c r="I25"/>
    </row>
    <row r="26" spans="1:9" x14ac:dyDescent="0.25">
      <c r="A26" s="2">
        <f>ROW()</f>
        <v>26</v>
      </c>
      <c r="B26" s="2" t="s">
        <v>7</v>
      </c>
      <c r="D26" s="11"/>
      <c r="E26" s="11"/>
      <c r="F26"/>
      <c r="G26"/>
      <c r="H26"/>
      <c r="I26"/>
    </row>
    <row r="27" spans="1:9" x14ac:dyDescent="0.25">
      <c r="A27" s="2">
        <f>ROW()</f>
        <v>27</v>
      </c>
      <c r="B27" s="2" t="s">
        <v>21</v>
      </c>
      <c r="D27" s="10">
        <f>-D23+D25</f>
        <v>20696119.295348857</v>
      </c>
      <c r="E27" s="10">
        <f>-E23+E25</f>
        <v>25839868.574418612</v>
      </c>
      <c r="F27"/>
      <c r="G27"/>
      <c r="H27"/>
      <c r="I27"/>
    </row>
    <row r="28" spans="1:9" x14ac:dyDescent="0.25">
      <c r="A28" s="2">
        <f>ROW()</f>
        <v>28</v>
      </c>
      <c r="B28" s="2" t="s">
        <v>7</v>
      </c>
      <c r="D28" s="10"/>
      <c r="E28" s="10"/>
      <c r="F28"/>
      <c r="G28"/>
      <c r="H28"/>
      <c r="I28"/>
    </row>
    <row r="29" spans="1:9" ht="15.75" thickBot="1" x14ac:dyDescent="0.3">
      <c r="A29" s="2">
        <f>ROW()</f>
        <v>29</v>
      </c>
      <c r="B29" s="2" t="s">
        <v>22</v>
      </c>
      <c r="D29" s="15">
        <f>+D27/D6</f>
        <v>27546600.811311472</v>
      </c>
      <c r="E29" s="15">
        <f>+E27/E6</f>
        <v>34392947.512446359</v>
      </c>
      <c r="F29"/>
      <c r="G29"/>
      <c r="H29"/>
      <c r="I29"/>
    </row>
    <row r="30" spans="1:9" ht="16.5" thickTop="1" thickBot="1" x14ac:dyDescent="0.3">
      <c r="A30" s="2">
        <f>ROW()</f>
        <v>30</v>
      </c>
      <c r="B30" s="2" t="s">
        <v>23</v>
      </c>
      <c r="D30" s="16">
        <f>+D29</f>
        <v>27546600.811311472</v>
      </c>
      <c r="E30" s="16">
        <f>+E29-D30</f>
        <v>6846346.7011348866</v>
      </c>
      <c r="F30"/>
      <c r="G30"/>
      <c r="H30"/>
      <c r="I30"/>
    </row>
    <row r="31" spans="1:9" ht="15.75" outlineLevel="1" thickTop="1" x14ac:dyDescent="0.25">
      <c r="A31" s="17">
        <f>ROW()</f>
        <v>31</v>
      </c>
      <c r="B31" s="18"/>
      <c r="C31" s="18"/>
      <c r="D31" s="18"/>
      <c r="E31" s="10"/>
      <c r="F31"/>
      <c r="G31"/>
      <c r="H31"/>
      <c r="I31"/>
    </row>
    <row r="32" spans="1:9" outlineLevel="1" x14ac:dyDescent="0.25">
      <c r="A32" s="17">
        <f>ROW()</f>
        <v>32</v>
      </c>
      <c r="B32" s="18" t="s">
        <v>24</v>
      </c>
      <c r="C32" s="18"/>
      <c r="D32" s="19">
        <f>D17-3</f>
        <v>24051283.809057225</v>
      </c>
      <c r="E32" s="19">
        <f>E17-4</f>
        <v>26850374.283884041</v>
      </c>
      <c r="F32"/>
      <c r="G32"/>
      <c r="H32"/>
      <c r="I32"/>
    </row>
    <row r="33" spans="1:9" outlineLevel="1" x14ac:dyDescent="0.25">
      <c r="A33" s="17">
        <f>ROW()</f>
        <v>33</v>
      </c>
      <c r="B33" s="18" t="s">
        <v>25</v>
      </c>
      <c r="C33" s="18"/>
      <c r="D33" s="20">
        <v>178722.34606378883</v>
      </c>
      <c r="E33" s="20">
        <v>223141.44346075197</v>
      </c>
      <c r="F33"/>
      <c r="G33"/>
      <c r="H33"/>
      <c r="I33"/>
    </row>
    <row r="34" spans="1:9" outlineLevel="1" x14ac:dyDescent="0.25">
      <c r="A34" s="17">
        <f>ROW()</f>
        <v>34</v>
      </c>
      <c r="B34" s="18" t="s">
        <v>26</v>
      </c>
      <c r="C34" s="18"/>
      <c r="D34" s="20">
        <v>110186.40324524589</v>
      </c>
      <c r="E34" s="20">
        <v>137571.79004978543</v>
      </c>
      <c r="F34"/>
      <c r="G34"/>
      <c r="H34"/>
      <c r="I34"/>
    </row>
    <row r="35" spans="1:9" outlineLevel="1" x14ac:dyDescent="0.25">
      <c r="A35" s="17">
        <f>ROW()</f>
        <v>35</v>
      </c>
      <c r="B35" s="18" t="s">
        <v>27</v>
      </c>
      <c r="C35" s="18"/>
      <c r="D35" s="20">
        <v>1060075.8390216995</v>
      </c>
      <c r="E35" s="20">
        <v>1323543.7991214735</v>
      </c>
      <c r="F35"/>
      <c r="G35"/>
      <c r="H35"/>
      <c r="I35"/>
    </row>
    <row r="36" spans="1:9" outlineLevel="1" x14ac:dyDescent="0.25">
      <c r="A36" s="17">
        <f>ROW()</f>
        <v>36</v>
      </c>
      <c r="B36" s="18" t="s">
        <v>28</v>
      </c>
      <c r="C36" s="18"/>
      <c r="D36" s="20">
        <f>(D29-SUM(D32:D35))*0.21-D21</f>
        <v>316622.85095229337</v>
      </c>
      <c r="E36" s="20">
        <f>(E29-SUM(E32:E35))*0.21-E21</f>
        <v>886580.62920485041</v>
      </c>
      <c r="F36"/>
      <c r="G36"/>
      <c r="H36"/>
      <c r="I36"/>
    </row>
    <row r="37" spans="1:9" ht="15.75" outlineLevel="1" thickBot="1" x14ac:dyDescent="0.3">
      <c r="A37" s="17">
        <f>ROW()</f>
        <v>37</v>
      </c>
      <c r="B37" s="18" t="s">
        <v>29</v>
      </c>
      <c r="C37" s="18"/>
      <c r="D37" s="21">
        <f>SUM(D32:D36)</f>
        <v>25716891.248340253</v>
      </c>
      <c r="E37" s="21">
        <f>SUM(E32:E36)</f>
        <v>29421211.9457209</v>
      </c>
      <c r="F37"/>
      <c r="G37"/>
      <c r="H37"/>
      <c r="I37"/>
    </row>
    <row r="38" spans="1:9" ht="16.5" outlineLevel="1" thickTop="1" thickBot="1" x14ac:dyDescent="0.3">
      <c r="A38" s="17">
        <f>ROW()</f>
        <v>38</v>
      </c>
      <c r="B38" s="18" t="s">
        <v>30</v>
      </c>
      <c r="C38" s="18"/>
      <c r="E38" s="21">
        <f>E37-D37</f>
        <v>3704320.6973806471</v>
      </c>
      <c r="F38"/>
      <c r="G38"/>
      <c r="H38"/>
      <c r="I38"/>
    </row>
    <row r="39" spans="1:9" ht="15.75" thickTop="1" x14ac:dyDescent="0.25">
      <c r="C39" s="18"/>
      <c r="F39"/>
      <c r="G39"/>
      <c r="H39"/>
      <c r="I39"/>
    </row>
    <row r="40" spans="1:9" x14ac:dyDescent="0.25">
      <c r="F40"/>
      <c r="G40"/>
      <c r="H40"/>
      <c r="I40"/>
    </row>
    <row r="41" spans="1:9" x14ac:dyDescent="0.25">
      <c r="F41"/>
      <c r="G41"/>
      <c r="H41"/>
      <c r="I41"/>
    </row>
    <row r="42" spans="1:9" x14ac:dyDescent="0.25">
      <c r="F42"/>
      <c r="G42"/>
      <c r="H42"/>
      <c r="I42"/>
    </row>
    <row r="43" spans="1:9" x14ac:dyDescent="0.25">
      <c r="F43"/>
      <c r="G43"/>
      <c r="H43"/>
      <c r="I43"/>
    </row>
  </sheetData>
  <pageMargins left="0.7" right="0.7" top="0.75" bottom="0.75" header="0.3" footer="0.3"/>
  <pageSetup scale="8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D754ED7-0DD8-4A4D-9E80-978F60F13424}"/>
</file>

<file path=customXml/itemProps2.xml><?xml version="1.0" encoding="utf-8"?>
<ds:datastoreItem xmlns:ds="http://schemas.openxmlformats.org/officeDocument/2006/customXml" ds:itemID="{7728747E-C4D4-4EC1-B1C2-9A5A97F73304}"/>
</file>

<file path=customXml/itemProps3.xml><?xml version="1.0" encoding="utf-8"?>
<ds:datastoreItem xmlns:ds="http://schemas.openxmlformats.org/officeDocument/2006/customXml" ds:itemID="{A4C0E65C-8865-456C-909F-9376328589B4}"/>
</file>

<file path=customXml/itemProps4.xml><?xml version="1.0" encoding="utf-8"?>
<ds:datastoreItem xmlns:ds="http://schemas.openxmlformats.org/officeDocument/2006/customXml" ds:itemID="{286FA2D5-3FE2-4278-8EFF-8C970B1612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Exh. SEF-22 pg 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Pham, Linh</dc:creator>
  <cp:lastModifiedBy>Pham, Linh</cp:lastModifiedBy>
  <cp:lastPrinted>2024-02-07T01:19:34Z</cp:lastPrinted>
  <dcterms:created xsi:type="dcterms:W3CDTF">2024-02-07T01:18:47Z</dcterms:created>
  <dcterms:modified xsi:type="dcterms:W3CDTF">2024-02-07T17:48:11Z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