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165" tabRatio="885"/>
  </bookViews>
  <sheets>
    <sheet name="Table 1" sheetId="1" r:id="rId1"/>
    <sheet name="PCAM annual summary" sheetId="2" r:id="rId2"/>
    <sheet name="Annual Details" sheetId="3" r:id="rId3"/>
    <sheet name="Quarterly In-Rate Details" sheetId="5" r:id="rId4"/>
    <sheet name="WA Spreadsheet Actuals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2" hidden="1">0</definedName>
    <definedName name="ContractTypeDol">'[1]Check Dollars'!$R$258:$S$643</definedName>
    <definedName name="ContractTypeMWh">'[1]Check MWh'!$R$258:$S$643</definedName>
    <definedName name="DispatchSum">"GRID Thermal Generation!R2C1:R4C2"</definedName>
    <definedName name="Mill">[1]NPC!$E$864:$Q$1084</definedName>
    <definedName name="MMBtu">[1]NPC!$E$638:$Q$665</definedName>
    <definedName name="Months">[1]NPC!$F$3:$Q$3</definedName>
    <definedName name="MWh">[1]NPC!$E$316:$Q$634</definedName>
    <definedName name="NameCost">[1]NPC!$C$1:$C$312</definedName>
    <definedName name="NameMill">[1]NPC!$C$864:$C$1102</definedName>
    <definedName name="NameMMBtu">[1]NPC!$C$638:$C$665</definedName>
    <definedName name="NameMWh">[1]NPC!$C$316:$C$634</definedName>
    <definedName name="_xlnm.Print_Area" localSheetId="2">'Annual Details'!$A$1:$G$75</definedName>
    <definedName name="_xlnm.Print_Area" localSheetId="1">'PCAM annual summary'!$A$1:$H$27</definedName>
    <definedName name="_xlnm.Print_Area" localSheetId="3">'Quarterly In-Rate Details'!$C$1:$Z$32</definedName>
    <definedName name="_xlnm.Print_Area" localSheetId="4">'WA Spreadsheet Actuals'!$A$8:$H$485</definedName>
    <definedName name="_xlnm.Print_Titles" localSheetId="2">'Annual Details'!$1:$4</definedName>
    <definedName name="_xlnm.Print_Titles" localSheetId="3">'Quarterly In-Rate Details'!$A:$B</definedName>
    <definedName name="_xlnm.Print_Titles" localSheetId="4">'WA Spreadsheet Actuals'!$1:$4</definedName>
    <definedName name="PSATable">[1]Hermiston!$A$41:$E$56</definedName>
    <definedName name="RevenueSum">"GRID Thermal Revenue!R2C1:R4C2"</definedName>
  </definedNames>
  <calcPr calcId="145621"/>
</workbook>
</file>

<file path=xl/calcChain.xml><?xml version="1.0" encoding="utf-8"?>
<calcChain xmlns="http://schemas.openxmlformats.org/spreadsheetml/2006/main">
  <c r="G6" i="2" l="1"/>
  <c r="F6" i="2"/>
  <c r="E6" i="2"/>
  <c r="D6" i="2"/>
  <c r="C6" i="2"/>
  <c r="X27" i="5" l="1"/>
  <c r="X29" i="5"/>
  <c r="X31" i="5"/>
  <c r="W6" i="5"/>
  <c r="W7" i="5" s="1"/>
  <c r="X7" i="5" s="1"/>
  <c r="Y7" i="5" s="1"/>
  <c r="Z7" i="5" s="1"/>
  <c r="W8" i="5"/>
  <c r="X8" i="5"/>
  <c r="Y8" i="5"/>
  <c r="Z8" i="5"/>
  <c r="X11" i="5"/>
  <c r="X13" i="5"/>
  <c r="X14" i="5"/>
  <c r="X15" i="5"/>
  <c r="X16" i="5"/>
  <c r="X17" i="5"/>
  <c r="W18" i="5"/>
  <c r="W19" i="5" s="1"/>
  <c r="X23" i="5"/>
  <c r="X24" i="5"/>
  <c r="X26" i="5"/>
  <c r="X30" i="5"/>
  <c r="X18" i="5" l="1"/>
  <c r="X19" i="5" s="1"/>
  <c r="X28" i="5"/>
  <c r="W32" i="5"/>
  <c r="E421" i="6" l="1"/>
  <c r="D421" i="6"/>
  <c r="E426" i="6"/>
  <c r="D426" i="6"/>
  <c r="D466" i="6"/>
  <c r="E466" i="6"/>
  <c r="D467" i="6"/>
  <c r="E467" i="6"/>
  <c r="D468" i="6"/>
  <c r="E468" i="6"/>
  <c r="D469" i="6"/>
  <c r="E469" i="6"/>
  <c r="D470" i="6"/>
  <c r="E470" i="6"/>
  <c r="D471" i="6"/>
  <c r="E471" i="6"/>
  <c r="D472" i="6"/>
  <c r="E472" i="6"/>
  <c r="D473" i="6"/>
  <c r="E473" i="6"/>
  <c r="D474" i="6"/>
  <c r="E474" i="6"/>
  <c r="D475" i="6"/>
  <c r="E475" i="6"/>
  <c r="D476" i="6"/>
  <c r="E476" i="6"/>
  <c r="D477" i="6"/>
  <c r="E477" i="6"/>
  <c r="D478" i="6"/>
  <c r="E478" i="6"/>
  <c r="D479" i="6"/>
  <c r="E479" i="6"/>
  <c r="E465" i="6"/>
  <c r="D465" i="6"/>
  <c r="D460" i="6"/>
  <c r="E460" i="6"/>
  <c r="E459" i="6"/>
  <c r="D459" i="6"/>
  <c r="D448" i="6"/>
  <c r="E448" i="6"/>
  <c r="D449" i="6"/>
  <c r="E449" i="6"/>
  <c r="D450" i="6"/>
  <c r="E450" i="6"/>
  <c r="D451" i="6"/>
  <c r="E451" i="6"/>
  <c r="D452" i="6"/>
  <c r="E452" i="6"/>
  <c r="D453" i="6"/>
  <c r="E453" i="6"/>
  <c r="D454" i="6"/>
  <c r="E454" i="6"/>
  <c r="E447" i="6"/>
  <c r="D447" i="6"/>
  <c r="D433" i="6"/>
  <c r="E433" i="6"/>
  <c r="D434" i="6"/>
  <c r="E434" i="6"/>
  <c r="D435" i="6"/>
  <c r="E435" i="6"/>
  <c r="D436" i="6"/>
  <c r="E436" i="6"/>
  <c r="D437" i="6"/>
  <c r="E437" i="6"/>
  <c r="D438" i="6"/>
  <c r="E438" i="6"/>
  <c r="D439" i="6"/>
  <c r="E439" i="6"/>
  <c r="D440" i="6"/>
  <c r="E440" i="6"/>
  <c r="D441" i="6"/>
  <c r="E441" i="6"/>
  <c r="D442" i="6"/>
  <c r="E442" i="6"/>
  <c r="D443" i="6"/>
  <c r="E443" i="6"/>
  <c r="E432" i="6"/>
  <c r="D432" i="6"/>
  <c r="D419" i="6"/>
  <c r="E419" i="6"/>
  <c r="D420" i="6"/>
  <c r="E420" i="6"/>
  <c r="D422" i="6"/>
  <c r="E422" i="6"/>
  <c r="E418" i="6"/>
  <c r="D418" i="6"/>
  <c r="D396" i="6"/>
  <c r="E396" i="6"/>
  <c r="D397" i="6"/>
  <c r="E397" i="6"/>
  <c r="D398" i="6"/>
  <c r="E398" i="6"/>
  <c r="D399" i="6"/>
  <c r="E399" i="6"/>
  <c r="D400" i="6"/>
  <c r="E400" i="6"/>
  <c r="D401" i="6"/>
  <c r="E401" i="6"/>
  <c r="D402" i="6"/>
  <c r="E402" i="6"/>
  <c r="D403" i="6"/>
  <c r="E403" i="6"/>
  <c r="D404" i="6"/>
  <c r="E404" i="6"/>
  <c r="D405" i="6"/>
  <c r="E405" i="6"/>
  <c r="D406" i="6"/>
  <c r="E406" i="6"/>
  <c r="D407" i="6"/>
  <c r="E407" i="6"/>
  <c r="D408" i="6"/>
  <c r="E408" i="6"/>
  <c r="D409" i="6"/>
  <c r="E409" i="6"/>
  <c r="D410" i="6"/>
  <c r="E410" i="6"/>
  <c r="D411" i="6"/>
  <c r="E411" i="6"/>
  <c r="D412" i="6"/>
  <c r="E412" i="6"/>
  <c r="D413" i="6"/>
  <c r="E413" i="6"/>
  <c r="E395" i="6"/>
  <c r="D395" i="6"/>
  <c r="D382" i="6"/>
  <c r="E382" i="6"/>
  <c r="D383" i="6"/>
  <c r="E383" i="6"/>
  <c r="D384" i="6"/>
  <c r="E384" i="6"/>
  <c r="D385" i="6"/>
  <c r="E385" i="6"/>
  <c r="D386" i="6"/>
  <c r="E386" i="6"/>
  <c r="D387" i="6"/>
  <c r="E387" i="6"/>
  <c r="D388" i="6"/>
  <c r="E388" i="6"/>
  <c r="D389" i="6"/>
  <c r="E389" i="6"/>
  <c r="E381" i="6"/>
  <c r="D381" i="6"/>
  <c r="D347" i="6"/>
  <c r="E347" i="6"/>
  <c r="D348" i="6"/>
  <c r="E348" i="6"/>
  <c r="D349" i="6"/>
  <c r="E349" i="6"/>
  <c r="D350" i="6"/>
  <c r="E350" i="6"/>
  <c r="D351" i="6"/>
  <c r="E351" i="6"/>
  <c r="D352" i="6"/>
  <c r="E352" i="6"/>
  <c r="D353" i="6"/>
  <c r="E353" i="6"/>
  <c r="D354" i="6"/>
  <c r="E354" i="6"/>
  <c r="D355" i="6"/>
  <c r="E355" i="6"/>
  <c r="D356" i="6"/>
  <c r="E356" i="6"/>
  <c r="D357" i="6"/>
  <c r="E357" i="6"/>
  <c r="D358" i="6"/>
  <c r="E358" i="6"/>
  <c r="D359" i="6"/>
  <c r="E359" i="6"/>
  <c r="D360" i="6"/>
  <c r="E360" i="6"/>
  <c r="D361" i="6"/>
  <c r="E361" i="6"/>
  <c r="D362" i="6"/>
  <c r="E362" i="6"/>
  <c r="D363" i="6"/>
  <c r="E363" i="6"/>
  <c r="D364" i="6"/>
  <c r="E364" i="6"/>
  <c r="D365" i="6"/>
  <c r="E365" i="6"/>
  <c r="D366" i="6"/>
  <c r="E366" i="6"/>
  <c r="D367" i="6"/>
  <c r="E367" i="6"/>
  <c r="D368" i="6"/>
  <c r="E368" i="6"/>
  <c r="D369" i="6"/>
  <c r="E369" i="6"/>
  <c r="D370" i="6"/>
  <c r="E370" i="6"/>
  <c r="D371" i="6"/>
  <c r="E371" i="6"/>
  <c r="D372" i="6"/>
  <c r="E372" i="6"/>
  <c r="D373" i="6"/>
  <c r="E373" i="6"/>
  <c r="D374" i="6"/>
  <c r="E374" i="6"/>
  <c r="D375" i="6"/>
  <c r="E375" i="6"/>
  <c r="D376" i="6"/>
  <c r="E376" i="6"/>
  <c r="E346" i="6"/>
  <c r="D346" i="6"/>
  <c r="D334" i="6"/>
  <c r="E334" i="6"/>
  <c r="D335" i="6"/>
  <c r="E335" i="6"/>
  <c r="D336" i="6"/>
  <c r="E336" i="6"/>
  <c r="D337" i="6"/>
  <c r="E337" i="6"/>
  <c r="D338" i="6"/>
  <c r="E338" i="6"/>
  <c r="D339" i="6"/>
  <c r="E339" i="6"/>
  <c r="D340" i="6"/>
  <c r="E340" i="6"/>
  <c r="D341" i="6"/>
  <c r="E341" i="6"/>
  <c r="E333" i="6"/>
  <c r="D333" i="6"/>
  <c r="D315" i="6"/>
  <c r="E315" i="6"/>
  <c r="D316" i="6"/>
  <c r="E316" i="6"/>
  <c r="D317" i="6"/>
  <c r="E317" i="6"/>
  <c r="D318" i="6"/>
  <c r="E318" i="6"/>
  <c r="D319" i="6"/>
  <c r="E319" i="6"/>
  <c r="D320" i="6"/>
  <c r="E320" i="6"/>
  <c r="D321" i="6"/>
  <c r="E321" i="6"/>
  <c r="D322" i="6"/>
  <c r="E322" i="6"/>
  <c r="D323" i="6"/>
  <c r="E323" i="6"/>
  <c r="D324" i="6"/>
  <c r="E324" i="6"/>
  <c r="D325" i="6"/>
  <c r="E325" i="6"/>
  <c r="D326" i="6"/>
  <c r="E326" i="6"/>
  <c r="D327" i="6"/>
  <c r="E327" i="6"/>
  <c r="D328" i="6"/>
  <c r="E328" i="6"/>
  <c r="E314" i="6"/>
  <c r="D314" i="6"/>
  <c r="D291" i="6"/>
  <c r="E291" i="6"/>
  <c r="D292" i="6"/>
  <c r="E292" i="6"/>
  <c r="D293" i="6"/>
  <c r="E293" i="6"/>
  <c r="D294" i="6"/>
  <c r="E294" i="6"/>
  <c r="D295" i="6"/>
  <c r="E295" i="6"/>
  <c r="D296" i="6"/>
  <c r="E296" i="6"/>
  <c r="D297" i="6"/>
  <c r="E297" i="6"/>
  <c r="D298" i="6"/>
  <c r="E298" i="6"/>
  <c r="D299" i="6"/>
  <c r="E299" i="6"/>
  <c r="D300" i="6"/>
  <c r="E300" i="6"/>
  <c r="D301" i="6"/>
  <c r="E301" i="6"/>
  <c r="D302" i="6"/>
  <c r="E302" i="6"/>
  <c r="D303" i="6"/>
  <c r="E303" i="6"/>
  <c r="D304" i="6"/>
  <c r="E304" i="6"/>
  <c r="D305" i="6"/>
  <c r="E305" i="6"/>
  <c r="D306" i="6"/>
  <c r="E306" i="6"/>
  <c r="D307" i="6"/>
  <c r="E307" i="6"/>
  <c r="D308" i="6"/>
  <c r="E308" i="6"/>
  <c r="D309" i="6"/>
  <c r="E309" i="6"/>
  <c r="D310" i="6"/>
  <c r="E310" i="6"/>
  <c r="D311" i="6"/>
  <c r="E311" i="6"/>
  <c r="E290" i="6"/>
  <c r="D290" i="6"/>
  <c r="E282" i="6"/>
  <c r="D282" i="6"/>
  <c r="D275" i="6"/>
  <c r="E275" i="6"/>
  <c r="D276" i="6"/>
  <c r="E276" i="6"/>
  <c r="D277" i="6"/>
  <c r="E277" i="6"/>
  <c r="D278" i="6"/>
  <c r="E278" i="6"/>
  <c r="E274" i="6"/>
  <c r="D274" i="6"/>
  <c r="D250" i="6"/>
  <c r="E250" i="6"/>
  <c r="D251" i="6"/>
  <c r="E251" i="6"/>
  <c r="D252" i="6"/>
  <c r="E252" i="6"/>
  <c r="D253" i="6"/>
  <c r="E253" i="6"/>
  <c r="D254" i="6"/>
  <c r="E254" i="6"/>
  <c r="D255" i="6"/>
  <c r="E255" i="6"/>
  <c r="D256" i="6"/>
  <c r="E256" i="6"/>
  <c r="D257" i="6"/>
  <c r="E257" i="6"/>
  <c r="D258" i="6"/>
  <c r="E258" i="6"/>
  <c r="D259" i="6"/>
  <c r="E259" i="6"/>
  <c r="D260" i="6"/>
  <c r="E260" i="6"/>
  <c r="D261" i="6"/>
  <c r="E261" i="6"/>
  <c r="D262" i="6"/>
  <c r="E262" i="6"/>
  <c r="D263" i="6"/>
  <c r="E263" i="6"/>
  <c r="D264" i="6"/>
  <c r="E264" i="6"/>
  <c r="D265" i="6"/>
  <c r="E265" i="6"/>
  <c r="D266" i="6"/>
  <c r="E266" i="6"/>
  <c r="D267" i="6"/>
  <c r="E267" i="6"/>
  <c r="D268" i="6"/>
  <c r="E268" i="6"/>
  <c r="D269" i="6"/>
  <c r="E269" i="6"/>
  <c r="E249" i="6"/>
  <c r="D249" i="6"/>
  <c r="E243" i="6"/>
  <c r="E242" i="6"/>
  <c r="D243" i="6"/>
  <c r="D242" i="6"/>
  <c r="E219" i="6"/>
  <c r="E220" i="6"/>
  <c r="E221" i="6"/>
  <c r="E222" i="6"/>
  <c r="E223" i="6"/>
  <c r="E224" i="6"/>
  <c r="E225" i="6"/>
  <c r="E218" i="6"/>
  <c r="D219" i="6"/>
  <c r="D220" i="6"/>
  <c r="D221" i="6"/>
  <c r="D222" i="6"/>
  <c r="D223" i="6"/>
  <c r="D224" i="6"/>
  <c r="D225" i="6"/>
  <c r="D218" i="6"/>
  <c r="D200" i="6"/>
  <c r="E200" i="6"/>
  <c r="D201" i="6"/>
  <c r="E201" i="6"/>
  <c r="D203" i="6"/>
  <c r="E203" i="6"/>
  <c r="D204" i="6"/>
  <c r="E204" i="6"/>
  <c r="D205" i="6"/>
  <c r="E205" i="6"/>
  <c r="D206" i="6"/>
  <c r="E206" i="6"/>
  <c r="D207" i="6"/>
  <c r="E207" i="6"/>
  <c r="D210" i="6"/>
  <c r="E210" i="6"/>
  <c r="D211" i="6"/>
  <c r="E211" i="6"/>
  <c r="D212" i="6"/>
  <c r="E212" i="6"/>
  <c r="D213" i="6"/>
  <c r="E213" i="6"/>
  <c r="D214" i="6"/>
  <c r="E214" i="6"/>
  <c r="E209" i="6"/>
  <c r="E208" i="6"/>
  <c r="E202" i="6"/>
  <c r="D209" i="6"/>
  <c r="D208" i="6"/>
  <c r="D202" i="6"/>
  <c r="E195" i="6"/>
  <c r="D195" i="6"/>
  <c r="E194" i="6"/>
  <c r="D194" i="6"/>
  <c r="H479" i="6"/>
  <c r="H478" i="6"/>
  <c r="H477" i="6"/>
  <c r="H476" i="6"/>
  <c r="H475" i="6"/>
  <c r="H474" i="6"/>
  <c r="H473" i="6"/>
  <c r="H472" i="6"/>
  <c r="H471" i="6"/>
  <c r="H470" i="6"/>
  <c r="H469" i="6"/>
  <c r="H468" i="6"/>
  <c r="H467" i="6"/>
  <c r="H466" i="6"/>
  <c r="H465" i="6"/>
  <c r="H460" i="6"/>
  <c r="H459" i="6"/>
  <c r="H454" i="6"/>
  <c r="H453" i="6"/>
  <c r="H452" i="6"/>
  <c r="H451" i="6"/>
  <c r="H450" i="6"/>
  <c r="H449" i="6"/>
  <c r="H448" i="6"/>
  <c r="H447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26" i="6"/>
  <c r="H422" i="6"/>
  <c r="H421" i="6"/>
  <c r="H420" i="6"/>
  <c r="H419" i="6"/>
  <c r="H418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89" i="6"/>
  <c r="H388" i="6"/>
  <c r="H387" i="6"/>
  <c r="H386" i="6"/>
  <c r="H385" i="6"/>
  <c r="H384" i="6"/>
  <c r="H383" i="6"/>
  <c r="H382" i="6"/>
  <c r="H381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1" i="6"/>
  <c r="H340" i="6"/>
  <c r="H339" i="6"/>
  <c r="H338" i="6"/>
  <c r="H337" i="6"/>
  <c r="H336" i="6"/>
  <c r="H335" i="6"/>
  <c r="H334" i="6"/>
  <c r="H333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2" i="6"/>
  <c r="H278" i="6"/>
  <c r="H277" i="6"/>
  <c r="H276" i="6"/>
  <c r="H275" i="6"/>
  <c r="H274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3" i="6"/>
  <c r="H242" i="6"/>
  <c r="H231" i="6"/>
  <c r="H230" i="6"/>
  <c r="H225" i="6"/>
  <c r="H224" i="6"/>
  <c r="H223" i="6"/>
  <c r="H222" i="6"/>
  <c r="H221" i="6"/>
  <c r="H220" i="6"/>
  <c r="H219" i="6"/>
  <c r="H218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5" i="6"/>
  <c r="H194" i="6"/>
  <c r="H189" i="6"/>
  <c r="H186" i="6"/>
  <c r="H185" i="6"/>
  <c r="H184" i="6"/>
  <c r="H183" i="6"/>
  <c r="H182" i="6"/>
  <c r="H181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1" i="6"/>
  <c r="H150" i="6"/>
  <c r="H149" i="6"/>
  <c r="H148" i="6"/>
  <c r="H147" i="6"/>
  <c r="H146" i="6"/>
  <c r="H145" i="6"/>
  <c r="H144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4" i="6"/>
  <c r="H103" i="6"/>
  <c r="H102" i="6"/>
  <c r="H101" i="6"/>
  <c r="H100" i="6"/>
  <c r="H99" i="6"/>
  <c r="H98" i="6"/>
  <c r="H97" i="6"/>
  <c r="H96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44" i="6"/>
  <c r="H40" i="6"/>
  <c r="H39" i="6"/>
  <c r="H38" i="6"/>
  <c r="H37" i="6"/>
  <c r="H36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0" i="6"/>
  <c r="G459" i="6"/>
  <c r="G454" i="6"/>
  <c r="G453" i="6"/>
  <c r="G452" i="6"/>
  <c r="G451" i="6"/>
  <c r="G450" i="6"/>
  <c r="G449" i="6"/>
  <c r="G448" i="6"/>
  <c r="G447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26" i="6"/>
  <c r="G422" i="6"/>
  <c r="G421" i="6"/>
  <c r="G420" i="6"/>
  <c r="G419" i="6"/>
  <c r="G418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89" i="6"/>
  <c r="G388" i="6"/>
  <c r="G387" i="6"/>
  <c r="G386" i="6"/>
  <c r="G385" i="6"/>
  <c r="G384" i="6"/>
  <c r="G383" i="6"/>
  <c r="G382" i="6"/>
  <c r="G381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1" i="6"/>
  <c r="G340" i="6"/>
  <c r="G339" i="6"/>
  <c r="G338" i="6"/>
  <c r="G337" i="6"/>
  <c r="G336" i="6"/>
  <c r="G335" i="6"/>
  <c r="G334" i="6"/>
  <c r="G333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2" i="6"/>
  <c r="G278" i="6"/>
  <c r="G277" i="6"/>
  <c r="G276" i="6"/>
  <c r="G275" i="6"/>
  <c r="G274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3" i="6"/>
  <c r="G242" i="6"/>
  <c r="G231" i="6"/>
  <c r="G230" i="6"/>
  <c r="G225" i="6"/>
  <c r="G224" i="6"/>
  <c r="G223" i="6"/>
  <c r="G222" i="6"/>
  <c r="G221" i="6"/>
  <c r="G220" i="6"/>
  <c r="G219" i="6"/>
  <c r="G218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5" i="6"/>
  <c r="G194" i="6"/>
  <c r="G189" i="6"/>
  <c r="G186" i="6"/>
  <c r="G185" i="6"/>
  <c r="G184" i="6"/>
  <c r="G183" i="6"/>
  <c r="G182" i="6"/>
  <c r="G181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1" i="6"/>
  <c r="G150" i="6"/>
  <c r="G149" i="6"/>
  <c r="G148" i="6"/>
  <c r="G147" i="6"/>
  <c r="G146" i="6"/>
  <c r="G145" i="6"/>
  <c r="G144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4" i="6"/>
  <c r="G103" i="6"/>
  <c r="G102" i="6"/>
  <c r="G101" i="6"/>
  <c r="G100" i="6"/>
  <c r="G99" i="6"/>
  <c r="G98" i="6"/>
  <c r="G97" i="6"/>
  <c r="G96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44" i="6"/>
  <c r="G40" i="6"/>
  <c r="G39" i="6"/>
  <c r="G38" i="6"/>
  <c r="G37" i="6"/>
  <c r="G36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0" i="6"/>
  <c r="F459" i="6"/>
  <c r="F454" i="6"/>
  <c r="F453" i="6"/>
  <c r="F452" i="6"/>
  <c r="F451" i="6"/>
  <c r="F450" i="6"/>
  <c r="F449" i="6"/>
  <c r="F448" i="6"/>
  <c r="F447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26" i="6"/>
  <c r="F422" i="6"/>
  <c r="F421" i="6"/>
  <c r="F420" i="6"/>
  <c r="F419" i="6"/>
  <c r="F418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89" i="6"/>
  <c r="F388" i="6"/>
  <c r="F387" i="6"/>
  <c r="F386" i="6"/>
  <c r="F385" i="6"/>
  <c r="F384" i="6"/>
  <c r="F383" i="6"/>
  <c r="F382" i="6"/>
  <c r="F381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1" i="6"/>
  <c r="F340" i="6"/>
  <c r="F339" i="6"/>
  <c r="F338" i="6"/>
  <c r="F337" i="6"/>
  <c r="F336" i="6"/>
  <c r="F335" i="6"/>
  <c r="F334" i="6"/>
  <c r="F333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2" i="6"/>
  <c r="F278" i="6"/>
  <c r="F277" i="6"/>
  <c r="F276" i="6"/>
  <c r="F275" i="6"/>
  <c r="F274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3" i="6"/>
  <c r="F242" i="6"/>
  <c r="F231" i="6"/>
  <c r="F230" i="6"/>
  <c r="F225" i="6"/>
  <c r="F224" i="6"/>
  <c r="F223" i="6"/>
  <c r="F222" i="6"/>
  <c r="F221" i="6"/>
  <c r="F220" i="6"/>
  <c r="F219" i="6"/>
  <c r="F218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5" i="6"/>
  <c r="F194" i="6"/>
  <c r="F189" i="6"/>
  <c r="F186" i="6"/>
  <c r="F185" i="6"/>
  <c r="F184" i="6"/>
  <c r="F183" i="6"/>
  <c r="F182" i="6"/>
  <c r="F181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1" i="6"/>
  <c r="F150" i="6"/>
  <c r="F149" i="6"/>
  <c r="F148" i="6"/>
  <c r="F147" i="6"/>
  <c r="F146" i="6"/>
  <c r="F145" i="6"/>
  <c r="F144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4" i="6"/>
  <c r="F103" i="6"/>
  <c r="F102" i="6"/>
  <c r="F101" i="6"/>
  <c r="F100" i="6"/>
  <c r="F99" i="6"/>
  <c r="F98" i="6"/>
  <c r="F97" i="6"/>
  <c r="F96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44" i="6"/>
  <c r="F40" i="6"/>
  <c r="F39" i="6"/>
  <c r="F38" i="6"/>
  <c r="F37" i="6"/>
  <c r="F36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E313" i="6"/>
  <c r="E231" i="6"/>
  <c r="E230" i="6"/>
  <c r="E189" i="6"/>
  <c r="E186" i="6"/>
  <c r="E185" i="6"/>
  <c r="E184" i="6"/>
  <c r="E183" i="6"/>
  <c r="E182" i="6"/>
  <c r="E181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1" i="6"/>
  <c r="E150" i="6"/>
  <c r="E149" i="6"/>
  <c r="E148" i="6"/>
  <c r="E147" i="6"/>
  <c r="E146" i="6"/>
  <c r="E145" i="6"/>
  <c r="E144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4" i="6"/>
  <c r="E103" i="6"/>
  <c r="E102" i="6"/>
  <c r="E101" i="6"/>
  <c r="E100" i="6"/>
  <c r="E99" i="6"/>
  <c r="E98" i="6"/>
  <c r="E97" i="6"/>
  <c r="E96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44" i="6"/>
  <c r="E40" i="6"/>
  <c r="E39" i="6"/>
  <c r="E38" i="6"/>
  <c r="E37" i="6"/>
  <c r="E36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D313" i="6"/>
  <c r="D231" i="6"/>
  <c r="D230" i="6"/>
  <c r="D189" i="6"/>
  <c r="D186" i="6"/>
  <c r="D185" i="6"/>
  <c r="D184" i="6"/>
  <c r="D183" i="6"/>
  <c r="D182" i="6"/>
  <c r="D181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1" i="6"/>
  <c r="D150" i="6"/>
  <c r="D149" i="6"/>
  <c r="D148" i="6"/>
  <c r="D147" i="6"/>
  <c r="D146" i="6"/>
  <c r="D145" i="6"/>
  <c r="D144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4" i="6"/>
  <c r="D103" i="6"/>
  <c r="D102" i="6"/>
  <c r="D101" i="6"/>
  <c r="D100" i="6"/>
  <c r="D99" i="6"/>
  <c r="D98" i="6"/>
  <c r="D97" i="6"/>
  <c r="D96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44" i="6"/>
  <c r="D40" i="6"/>
  <c r="D39" i="6"/>
  <c r="D38" i="6"/>
  <c r="D37" i="6"/>
  <c r="D36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H481" i="6" l="1"/>
  <c r="G481" i="6"/>
  <c r="F481" i="6"/>
  <c r="E481" i="6"/>
  <c r="D481" i="6"/>
  <c r="H462" i="6"/>
  <c r="G462" i="6"/>
  <c r="F462" i="6"/>
  <c r="E462" i="6"/>
  <c r="D462" i="6"/>
  <c r="H456" i="6"/>
  <c r="G456" i="6"/>
  <c r="F456" i="6"/>
  <c r="E456" i="6"/>
  <c r="D456" i="6"/>
  <c r="H444" i="6"/>
  <c r="G444" i="6"/>
  <c r="F444" i="6"/>
  <c r="E444" i="6"/>
  <c r="D444" i="6"/>
  <c r="H424" i="6"/>
  <c r="G424" i="6"/>
  <c r="F424" i="6"/>
  <c r="E424" i="6"/>
  <c r="D424" i="6"/>
  <c r="H415" i="6"/>
  <c r="G415" i="6"/>
  <c r="F415" i="6"/>
  <c r="E415" i="6"/>
  <c r="D415" i="6"/>
  <c r="H390" i="6"/>
  <c r="G390" i="6"/>
  <c r="F390" i="6"/>
  <c r="E390" i="6"/>
  <c r="D390" i="6"/>
  <c r="H378" i="6"/>
  <c r="G378" i="6"/>
  <c r="F378" i="6"/>
  <c r="E378" i="6"/>
  <c r="D378" i="6"/>
  <c r="H343" i="6"/>
  <c r="G343" i="6"/>
  <c r="F343" i="6"/>
  <c r="E343" i="6"/>
  <c r="D343" i="6"/>
  <c r="H330" i="6"/>
  <c r="G330" i="6"/>
  <c r="F330" i="6"/>
  <c r="E330" i="6"/>
  <c r="D330" i="6"/>
  <c r="G280" i="6"/>
  <c r="E280" i="6"/>
  <c r="H280" i="6"/>
  <c r="F280" i="6"/>
  <c r="D280" i="6"/>
  <c r="H271" i="6"/>
  <c r="G271" i="6"/>
  <c r="F271" i="6"/>
  <c r="E271" i="6"/>
  <c r="D271" i="6"/>
  <c r="H244" i="6"/>
  <c r="G244" i="6"/>
  <c r="F244" i="6"/>
  <c r="E244" i="6"/>
  <c r="D244" i="6"/>
  <c r="H232" i="6"/>
  <c r="G232" i="6"/>
  <c r="F232" i="6"/>
  <c r="E232" i="6"/>
  <c r="D232" i="6"/>
  <c r="H227" i="6"/>
  <c r="G227" i="6"/>
  <c r="F227" i="6"/>
  <c r="E227" i="6"/>
  <c r="D227" i="6"/>
  <c r="H215" i="6"/>
  <c r="G215" i="6"/>
  <c r="F215" i="6"/>
  <c r="E215" i="6"/>
  <c r="D215" i="6"/>
  <c r="H197" i="6"/>
  <c r="G197" i="6"/>
  <c r="F197" i="6"/>
  <c r="E197" i="6"/>
  <c r="D197" i="6"/>
  <c r="H187" i="6"/>
  <c r="G187" i="6"/>
  <c r="F187" i="6"/>
  <c r="E187" i="6"/>
  <c r="D187" i="6"/>
  <c r="G178" i="6"/>
  <c r="E178" i="6"/>
  <c r="H153" i="6"/>
  <c r="G153" i="6"/>
  <c r="F153" i="6"/>
  <c r="E153" i="6"/>
  <c r="D153" i="6"/>
  <c r="H141" i="6"/>
  <c r="G141" i="6"/>
  <c r="F141" i="6"/>
  <c r="E141" i="6"/>
  <c r="D141" i="6"/>
  <c r="H106" i="6"/>
  <c r="G106" i="6"/>
  <c r="F106" i="6"/>
  <c r="E106" i="6"/>
  <c r="D106" i="6"/>
  <c r="H93" i="6"/>
  <c r="G93" i="6"/>
  <c r="F93" i="6"/>
  <c r="E93" i="6"/>
  <c r="D93" i="6"/>
  <c r="H42" i="6"/>
  <c r="G42" i="6"/>
  <c r="F42" i="6"/>
  <c r="E42" i="6"/>
  <c r="D42" i="6"/>
  <c r="H33" i="6"/>
  <c r="G33" i="6"/>
  <c r="F33" i="6"/>
  <c r="E33" i="6"/>
  <c r="D33" i="6"/>
  <c r="E4" i="6"/>
  <c r="F4" i="6" s="1"/>
  <c r="G4" i="6" s="1"/>
  <c r="H4" i="6" s="1"/>
  <c r="P31" i="5"/>
  <c r="Q31" i="5" s="1"/>
  <c r="R31" i="5" s="1"/>
  <c r="S31" i="5" s="1"/>
  <c r="L31" i="5"/>
  <c r="M31" i="5" s="1"/>
  <c r="N31" i="5" s="1"/>
  <c r="E52" i="3" s="1"/>
  <c r="D31" i="5"/>
  <c r="E31" i="5" s="1"/>
  <c r="F31" i="5" s="1"/>
  <c r="G31" i="5" s="1"/>
  <c r="H31" i="5" s="1"/>
  <c r="I31" i="5" s="1"/>
  <c r="J31" i="5" s="1"/>
  <c r="D52" i="3" s="1"/>
  <c r="P30" i="5"/>
  <c r="Q30" i="5" s="1"/>
  <c r="R30" i="5" s="1"/>
  <c r="L30" i="5"/>
  <c r="M30" i="5" s="1"/>
  <c r="N30" i="5" s="1"/>
  <c r="E51" i="3" s="1"/>
  <c r="D30" i="5"/>
  <c r="E30" i="5" s="1"/>
  <c r="F30" i="5" s="1"/>
  <c r="G30" i="5" s="1"/>
  <c r="H30" i="5" s="1"/>
  <c r="I30" i="5" s="1"/>
  <c r="P29" i="5"/>
  <c r="Q29" i="5" s="1"/>
  <c r="R29" i="5" s="1"/>
  <c r="S29" i="5" s="1"/>
  <c r="L29" i="5"/>
  <c r="M29" i="5" s="1"/>
  <c r="N29" i="5" s="1"/>
  <c r="E50" i="3" s="1"/>
  <c r="D29" i="5"/>
  <c r="E29" i="5" s="1"/>
  <c r="F29" i="5" s="1"/>
  <c r="G29" i="5" s="1"/>
  <c r="H29" i="5" s="1"/>
  <c r="I29" i="5" s="1"/>
  <c r="J29" i="5" s="1"/>
  <c r="D50" i="3" s="1"/>
  <c r="P28" i="5"/>
  <c r="Q28" i="5" s="1"/>
  <c r="R28" i="5" s="1"/>
  <c r="L28" i="5"/>
  <c r="M28" i="5" s="1"/>
  <c r="N28" i="5" s="1"/>
  <c r="E49" i="3" s="1"/>
  <c r="D28" i="5"/>
  <c r="E28" i="5" s="1"/>
  <c r="F28" i="5" s="1"/>
  <c r="P27" i="5"/>
  <c r="Q27" i="5" s="1"/>
  <c r="R27" i="5" s="1"/>
  <c r="S27" i="5" s="1"/>
  <c r="L27" i="5"/>
  <c r="M27" i="5" s="1"/>
  <c r="N27" i="5" s="1"/>
  <c r="E48" i="3" s="1"/>
  <c r="D27" i="5"/>
  <c r="E27" i="5" s="1"/>
  <c r="F27" i="5" s="1"/>
  <c r="G27" i="5" s="1"/>
  <c r="H27" i="5" s="1"/>
  <c r="I27" i="5" s="1"/>
  <c r="Q26" i="5"/>
  <c r="R26" i="5" s="1"/>
  <c r="S26" i="5" s="1"/>
  <c r="P26" i="5"/>
  <c r="P24" i="5"/>
  <c r="Q24" i="5" s="1"/>
  <c r="R24" i="5" s="1"/>
  <c r="S24" i="5" s="1"/>
  <c r="L24" i="5"/>
  <c r="M24" i="5" s="1"/>
  <c r="N24" i="5" s="1"/>
  <c r="E45" i="3" s="1"/>
  <c r="D24" i="5"/>
  <c r="E24" i="5" s="1"/>
  <c r="F24" i="5" s="1"/>
  <c r="G24" i="5" s="1"/>
  <c r="H24" i="5" s="1"/>
  <c r="I24" i="5" s="1"/>
  <c r="J24" i="5" s="1"/>
  <c r="D45" i="3" s="1"/>
  <c r="D23" i="5"/>
  <c r="P17" i="5"/>
  <c r="Q17" i="5" s="1"/>
  <c r="R17" i="5" s="1"/>
  <c r="S17" i="5" s="1"/>
  <c r="L17" i="5"/>
  <c r="M17" i="5" s="1"/>
  <c r="N17" i="5" s="1"/>
  <c r="E12" i="3" s="1"/>
  <c r="D17" i="5"/>
  <c r="E17" i="5" s="1"/>
  <c r="F17" i="5" s="1"/>
  <c r="G17" i="5" s="1"/>
  <c r="H17" i="5" s="1"/>
  <c r="I17" i="5" s="1"/>
  <c r="J17" i="5" s="1"/>
  <c r="D12" i="3" s="1"/>
  <c r="P16" i="5"/>
  <c r="Q16" i="5" s="1"/>
  <c r="R16" i="5" s="1"/>
  <c r="S16" i="5" s="1"/>
  <c r="L16" i="5"/>
  <c r="M16" i="5" s="1"/>
  <c r="N16" i="5" s="1"/>
  <c r="E11" i="3" s="1"/>
  <c r="D16" i="5"/>
  <c r="E16" i="5" s="1"/>
  <c r="F16" i="5" s="1"/>
  <c r="G16" i="5" s="1"/>
  <c r="H16" i="5" s="1"/>
  <c r="I16" i="5" s="1"/>
  <c r="P15" i="5"/>
  <c r="Q15" i="5" s="1"/>
  <c r="R15" i="5" s="1"/>
  <c r="S15" i="5" s="1"/>
  <c r="L15" i="5"/>
  <c r="M15" i="5" s="1"/>
  <c r="N15" i="5" s="1"/>
  <c r="E10" i="3" s="1"/>
  <c r="D15" i="5"/>
  <c r="E15" i="5" s="1"/>
  <c r="F15" i="5" s="1"/>
  <c r="G15" i="5" s="1"/>
  <c r="H15" i="5" s="1"/>
  <c r="I15" i="5" s="1"/>
  <c r="J15" i="5" s="1"/>
  <c r="D10" i="3" s="1"/>
  <c r="P14" i="5"/>
  <c r="Q14" i="5" s="1"/>
  <c r="R14" i="5" s="1"/>
  <c r="S14" i="5" s="1"/>
  <c r="L14" i="5"/>
  <c r="M14" i="5" s="1"/>
  <c r="N14" i="5" s="1"/>
  <c r="E9" i="3" s="1"/>
  <c r="D14" i="5"/>
  <c r="E14" i="5" s="1"/>
  <c r="F14" i="5" s="1"/>
  <c r="P13" i="5"/>
  <c r="Q13" i="5" s="1"/>
  <c r="R13" i="5" s="1"/>
  <c r="S13" i="5" s="1"/>
  <c r="T13" i="5" s="1"/>
  <c r="U13" i="5" s="1"/>
  <c r="V13" i="5" s="1"/>
  <c r="G8" i="3" s="1"/>
  <c r="L13" i="5"/>
  <c r="M13" i="5" s="1"/>
  <c r="N13" i="5" s="1"/>
  <c r="E8" i="3" s="1"/>
  <c r="D13" i="5"/>
  <c r="E13" i="5" s="1"/>
  <c r="F13" i="5" s="1"/>
  <c r="G13" i="5" s="1"/>
  <c r="H13" i="5" s="1"/>
  <c r="I13" i="5" s="1"/>
  <c r="M8" i="5"/>
  <c r="Q8" i="5" s="1"/>
  <c r="U8" i="5" s="1"/>
  <c r="J8" i="5"/>
  <c r="N8" i="5" s="1"/>
  <c r="R8" i="5" s="1"/>
  <c r="V8" i="5" s="1"/>
  <c r="I8" i="5"/>
  <c r="H8" i="5"/>
  <c r="L8" i="5" s="1"/>
  <c r="P8" i="5" s="1"/>
  <c r="T8" i="5" s="1"/>
  <c r="G8" i="5"/>
  <c r="K8" i="5" s="1"/>
  <c r="O8" i="5" s="1"/>
  <c r="S8" i="5" s="1"/>
  <c r="I7" i="5"/>
  <c r="J7" i="5" s="1"/>
  <c r="G7" i="5"/>
  <c r="H7" i="5" s="1"/>
  <c r="E7" i="5"/>
  <c r="F7" i="5" s="1"/>
  <c r="C7" i="5"/>
  <c r="D7" i="5" s="1"/>
  <c r="S6" i="5"/>
  <c r="K6" i="5"/>
  <c r="O6" i="5" s="1"/>
  <c r="O7" i="5" s="1"/>
  <c r="P7" i="5" s="1"/>
  <c r="Q7" i="5" s="1"/>
  <c r="R7" i="5" s="1"/>
  <c r="G6" i="5"/>
  <c r="B64" i="3"/>
  <c r="G64" i="3" s="1"/>
  <c r="B63" i="3"/>
  <c r="G63" i="3" s="1"/>
  <c r="B62" i="3"/>
  <c r="G62" i="3" s="1"/>
  <c r="B61" i="3"/>
  <c r="B60" i="3"/>
  <c r="G60" i="3" s="1"/>
  <c r="B59" i="3"/>
  <c r="B57" i="3"/>
  <c r="B56" i="3"/>
  <c r="B28" i="3"/>
  <c r="B27" i="3"/>
  <c r="B40" i="3" s="1"/>
  <c r="B26" i="3"/>
  <c r="G26" i="3" s="1"/>
  <c r="B25" i="3"/>
  <c r="B38" i="3" s="1"/>
  <c r="B24" i="3"/>
  <c r="B23" i="3"/>
  <c r="B36" i="3" s="1"/>
  <c r="B22" i="3"/>
  <c r="B20" i="3"/>
  <c r="B33" i="3" s="1"/>
  <c r="G10" i="2"/>
  <c r="F10" i="2"/>
  <c r="E10" i="2"/>
  <c r="D10" i="2"/>
  <c r="C10" i="2"/>
  <c r="D3" i="2"/>
  <c r="E3" i="2" s="1"/>
  <c r="F3" i="2" s="1"/>
  <c r="G3" i="2" s="1"/>
  <c r="G14" i="5" l="1"/>
  <c r="H14" i="5" s="1"/>
  <c r="I14" i="5" s="1"/>
  <c r="J14" i="5" s="1"/>
  <c r="D9" i="3" s="1"/>
  <c r="C9" i="3"/>
  <c r="G28" i="5"/>
  <c r="H28" i="5" s="1"/>
  <c r="I28" i="5" s="1"/>
  <c r="J28" i="5" s="1"/>
  <c r="D49" i="3" s="1"/>
  <c r="C49" i="3"/>
  <c r="S28" i="5"/>
  <c r="F49" i="3"/>
  <c r="S30" i="5"/>
  <c r="F51" i="3"/>
  <c r="J13" i="5"/>
  <c r="D8" i="3" s="1"/>
  <c r="J16" i="5"/>
  <c r="D11" i="3" s="1"/>
  <c r="O32" i="5"/>
  <c r="D26" i="5"/>
  <c r="E26" i="5" s="1"/>
  <c r="F26" i="5" s="1"/>
  <c r="L26" i="5"/>
  <c r="M26" i="5" s="1"/>
  <c r="N26" i="5" s="1"/>
  <c r="E47" i="3" s="1"/>
  <c r="J27" i="5"/>
  <c r="D48" i="3" s="1"/>
  <c r="J30" i="5"/>
  <c r="D51" i="3" s="1"/>
  <c r="C8" i="3"/>
  <c r="C10" i="3"/>
  <c r="C11" i="3"/>
  <c r="C12" i="3"/>
  <c r="C45" i="3"/>
  <c r="C48" i="3"/>
  <c r="C50" i="3"/>
  <c r="C51" i="3"/>
  <c r="C52" i="3"/>
  <c r="K32" i="5"/>
  <c r="F8" i="3"/>
  <c r="F9" i="3"/>
  <c r="F10" i="3"/>
  <c r="F11" i="3"/>
  <c r="F12" i="3"/>
  <c r="F45" i="3"/>
  <c r="F47" i="3"/>
  <c r="F48" i="3"/>
  <c r="F50" i="3"/>
  <c r="F52" i="3"/>
  <c r="E46" i="6"/>
  <c r="D20" i="3" s="1"/>
  <c r="G46" i="6"/>
  <c r="F20" i="3" s="1"/>
  <c r="D284" i="6"/>
  <c r="H284" i="6"/>
  <c r="D46" i="6"/>
  <c r="F46" i="6"/>
  <c r="H46" i="6"/>
  <c r="F284" i="6"/>
  <c r="B35" i="3"/>
  <c r="B39" i="3"/>
  <c r="B68" i="3"/>
  <c r="B71" i="3"/>
  <c r="B73" i="3"/>
  <c r="B75" i="3"/>
  <c r="D23" i="3"/>
  <c r="F23" i="3"/>
  <c r="C24" i="3"/>
  <c r="E24" i="3"/>
  <c r="G24" i="3"/>
  <c r="D25" i="3"/>
  <c r="F25" i="3"/>
  <c r="C26" i="3"/>
  <c r="E26" i="3"/>
  <c r="C56" i="3"/>
  <c r="C16" i="2" s="1"/>
  <c r="E56" i="3"/>
  <c r="E16" i="2" s="1"/>
  <c r="G56" i="3"/>
  <c r="G16" i="2" s="1"/>
  <c r="D60" i="3"/>
  <c r="F60" i="3"/>
  <c r="F71" i="3" s="1"/>
  <c r="C61" i="3"/>
  <c r="E61" i="3"/>
  <c r="G61" i="3"/>
  <c r="D62" i="3"/>
  <c r="F62" i="3"/>
  <c r="F73" i="3" s="1"/>
  <c r="C63" i="3"/>
  <c r="E63" i="3"/>
  <c r="E74" i="3" s="1"/>
  <c r="D64" i="3"/>
  <c r="F64" i="3"/>
  <c r="F75" i="3" s="1"/>
  <c r="B37" i="3"/>
  <c r="B67" i="3"/>
  <c r="B70" i="3"/>
  <c r="B72" i="3"/>
  <c r="B74" i="3"/>
  <c r="C20" i="3"/>
  <c r="C29" i="3" s="1"/>
  <c r="E20" i="3"/>
  <c r="G20" i="3"/>
  <c r="C23" i="3"/>
  <c r="C36" i="3" s="1"/>
  <c r="E23" i="3"/>
  <c r="E36" i="3" s="1"/>
  <c r="G23" i="3"/>
  <c r="D24" i="3"/>
  <c r="D37" i="3" s="1"/>
  <c r="F24" i="3"/>
  <c r="F37" i="3" s="1"/>
  <c r="C25" i="3"/>
  <c r="C38" i="3" s="1"/>
  <c r="E25" i="3"/>
  <c r="E38" i="3" s="1"/>
  <c r="G25" i="3"/>
  <c r="D26" i="3"/>
  <c r="F26" i="3"/>
  <c r="F39" i="3" s="1"/>
  <c r="D56" i="3"/>
  <c r="D16" i="2" s="1"/>
  <c r="F56" i="3"/>
  <c r="C57" i="3"/>
  <c r="C68" i="3" s="1"/>
  <c r="E57" i="3"/>
  <c r="E68" i="3" s="1"/>
  <c r="C60" i="3"/>
  <c r="C71" i="3" s="1"/>
  <c r="E60" i="3"/>
  <c r="E71" i="3" s="1"/>
  <c r="D61" i="3"/>
  <c r="F61" i="3"/>
  <c r="C62" i="3"/>
  <c r="C73" i="3" s="1"/>
  <c r="E62" i="3"/>
  <c r="E73" i="3" s="1"/>
  <c r="D63" i="3"/>
  <c r="F63" i="3"/>
  <c r="F74" i="3" s="1"/>
  <c r="C64" i="3"/>
  <c r="C75" i="3" s="1"/>
  <c r="E64" i="3"/>
  <c r="E75" i="3" s="1"/>
  <c r="E155" i="6"/>
  <c r="G155" i="6"/>
  <c r="D155" i="6"/>
  <c r="F155" i="6"/>
  <c r="H155" i="6"/>
  <c r="D392" i="6"/>
  <c r="F392" i="6"/>
  <c r="H392" i="6"/>
  <c r="D178" i="6"/>
  <c r="F178" i="6"/>
  <c r="H178" i="6"/>
  <c r="E284" i="6"/>
  <c r="G284" i="6"/>
  <c r="E392" i="6"/>
  <c r="G392" i="6"/>
  <c r="T14" i="5"/>
  <c r="U14" i="5" s="1"/>
  <c r="V14" i="5" s="1"/>
  <c r="G9" i="3" s="1"/>
  <c r="T15" i="5"/>
  <c r="U15" i="5" s="1"/>
  <c r="V15" i="5" s="1"/>
  <c r="G10" i="3" s="1"/>
  <c r="T16" i="5"/>
  <c r="U16" i="5" s="1"/>
  <c r="V16" i="5" s="1"/>
  <c r="G11" i="3" s="1"/>
  <c r="T17" i="5"/>
  <c r="U17" i="5" s="1"/>
  <c r="V17" i="5" s="1"/>
  <c r="G12" i="3" s="1"/>
  <c r="D32" i="5"/>
  <c r="E23" i="5"/>
  <c r="T24" i="5"/>
  <c r="U24" i="5" s="1"/>
  <c r="V24" i="5" s="1"/>
  <c r="G45" i="3" s="1"/>
  <c r="T28" i="5"/>
  <c r="U28" i="5" s="1"/>
  <c r="V28" i="5" s="1"/>
  <c r="G49" i="3" s="1"/>
  <c r="T29" i="5"/>
  <c r="U29" i="5" s="1"/>
  <c r="V29" i="5" s="1"/>
  <c r="G50" i="3" s="1"/>
  <c r="G73" i="3" s="1"/>
  <c r="T30" i="5"/>
  <c r="U30" i="5" s="1"/>
  <c r="V30" i="5" s="1"/>
  <c r="G51" i="3" s="1"/>
  <c r="G74" i="3" s="1"/>
  <c r="K7" i="5"/>
  <c r="L7" i="5" s="1"/>
  <c r="M7" i="5" s="1"/>
  <c r="N7" i="5" s="1"/>
  <c r="S7" i="5"/>
  <c r="T7" i="5" s="1"/>
  <c r="U7" i="5" s="1"/>
  <c r="V7" i="5" s="1"/>
  <c r="D11" i="5"/>
  <c r="C18" i="5"/>
  <c r="L11" i="5"/>
  <c r="K18" i="5"/>
  <c r="P11" i="5"/>
  <c r="O18" i="5"/>
  <c r="T26" i="5"/>
  <c r="U26" i="5" s="1"/>
  <c r="V26" i="5" s="1"/>
  <c r="G47" i="3" s="1"/>
  <c r="T27" i="5"/>
  <c r="U27" i="5" s="1"/>
  <c r="V27" i="5" s="1"/>
  <c r="G48" i="3" s="1"/>
  <c r="G71" i="3" s="1"/>
  <c r="T31" i="5"/>
  <c r="U31" i="5" s="1"/>
  <c r="V31" i="5" s="1"/>
  <c r="G52" i="3" s="1"/>
  <c r="G75" i="3" s="1"/>
  <c r="L23" i="5"/>
  <c r="P23" i="5"/>
  <c r="E37" i="3"/>
  <c r="E39" i="3"/>
  <c r="D36" i="3"/>
  <c r="F36" i="3"/>
  <c r="D38" i="3"/>
  <c r="F38" i="3"/>
  <c r="D39" i="3"/>
  <c r="G29" i="3"/>
  <c r="E72" i="3"/>
  <c r="C37" i="3"/>
  <c r="G37" i="3"/>
  <c r="C39" i="3"/>
  <c r="G39" i="3"/>
  <c r="C72" i="3"/>
  <c r="C74" i="3"/>
  <c r="D71" i="3"/>
  <c r="D72" i="3"/>
  <c r="D73" i="3"/>
  <c r="D74" i="3"/>
  <c r="D75" i="3"/>
  <c r="G26" i="5" l="1"/>
  <c r="H26" i="5" s="1"/>
  <c r="I26" i="5" s="1"/>
  <c r="J26" i="5" s="1"/>
  <c r="D47" i="3" s="1"/>
  <c r="C47" i="3"/>
  <c r="G72" i="3"/>
  <c r="F57" i="3"/>
  <c r="F68" i="3" s="1"/>
  <c r="E29" i="3"/>
  <c r="E429" i="6"/>
  <c r="E286" i="6"/>
  <c r="H429" i="6"/>
  <c r="D429" i="6"/>
  <c r="G191" i="6"/>
  <c r="H286" i="6"/>
  <c r="F286" i="6"/>
  <c r="D286" i="6"/>
  <c r="G429" i="6"/>
  <c r="G286" i="6"/>
  <c r="F429" i="6"/>
  <c r="E191" i="6"/>
  <c r="D59" i="3"/>
  <c r="D70" i="3" s="1"/>
  <c r="C59" i="3"/>
  <c r="C70" i="3" s="1"/>
  <c r="D57" i="3"/>
  <c r="D68" i="3" s="1"/>
  <c r="G57" i="3"/>
  <c r="G68" i="3" s="1"/>
  <c r="G36" i="3"/>
  <c r="F72" i="3"/>
  <c r="F16" i="2"/>
  <c r="G38" i="3"/>
  <c r="F191" i="6"/>
  <c r="H191" i="6"/>
  <c r="D191" i="6"/>
  <c r="L32" i="5"/>
  <c r="M23" i="5"/>
  <c r="O19" i="5"/>
  <c r="K19" i="5"/>
  <c r="E32" i="5"/>
  <c r="F23" i="5"/>
  <c r="C44" i="3" s="1"/>
  <c r="P32" i="5"/>
  <c r="Q23" i="5"/>
  <c r="P18" i="5"/>
  <c r="Q11" i="5"/>
  <c r="L18" i="5"/>
  <c r="M11" i="5"/>
  <c r="D18" i="5"/>
  <c r="E11" i="5"/>
  <c r="F29" i="3"/>
  <c r="D29" i="3"/>
  <c r="C53" i="3" l="1"/>
  <c r="C67" i="3"/>
  <c r="G59" i="3"/>
  <c r="G70" i="3" s="1"/>
  <c r="C65" i="3"/>
  <c r="D65" i="3"/>
  <c r="H234" i="6"/>
  <c r="G22" i="3"/>
  <c r="D22" i="3"/>
  <c r="E234" i="6"/>
  <c r="F483" i="6"/>
  <c r="G483" i="6"/>
  <c r="F59" i="3"/>
  <c r="G234" i="6"/>
  <c r="F22" i="3"/>
  <c r="D483" i="6"/>
  <c r="H483" i="6"/>
  <c r="E483" i="6"/>
  <c r="D234" i="6"/>
  <c r="C22" i="3"/>
  <c r="F234" i="6"/>
  <c r="E22" i="3"/>
  <c r="E59" i="3"/>
  <c r="L19" i="5"/>
  <c r="P19" i="5"/>
  <c r="Q32" i="5"/>
  <c r="R23" i="5"/>
  <c r="F44" i="3" s="1"/>
  <c r="F32" i="5"/>
  <c r="G23" i="5"/>
  <c r="M32" i="5"/>
  <c r="N23" i="5"/>
  <c r="F11" i="5"/>
  <c r="C6" i="3" s="1"/>
  <c r="E18" i="5"/>
  <c r="N11" i="5"/>
  <c r="M18" i="5"/>
  <c r="R11" i="5"/>
  <c r="F6" i="3" s="1"/>
  <c r="Q18" i="5"/>
  <c r="F13" i="3" l="1"/>
  <c r="F14" i="3" s="1"/>
  <c r="F15" i="3"/>
  <c r="F33" i="3"/>
  <c r="C15" i="3"/>
  <c r="C33" i="3"/>
  <c r="C13" i="3"/>
  <c r="C14" i="3" s="1"/>
  <c r="N32" i="5"/>
  <c r="E44" i="3"/>
  <c r="F53" i="3"/>
  <c r="F67" i="3"/>
  <c r="N18" i="5"/>
  <c r="E6" i="3"/>
  <c r="G65" i="3"/>
  <c r="E35" i="3"/>
  <c r="E27" i="3"/>
  <c r="F236" i="6"/>
  <c r="E485" i="6"/>
  <c r="H485" i="6"/>
  <c r="D485" i="6"/>
  <c r="G236" i="6"/>
  <c r="F70" i="3"/>
  <c r="F65" i="3"/>
  <c r="G485" i="6"/>
  <c r="F485" i="6"/>
  <c r="G27" i="3"/>
  <c r="G35" i="3"/>
  <c r="H236" i="6"/>
  <c r="E65" i="3"/>
  <c r="E70" i="3"/>
  <c r="C35" i="3"/>
  <c r="C27" i="3"/>
  <c r="D236" i="6"/>
  <c r="F35" i="3"/>
  <c r="F40" i="3" s="1"/>
  <c r="F27" i="3"/>
  <c r="E236" i="6"/>
  <c r="D35" i="3"/>
  <c r="D27" i="3"/>
  <c r="Q19" i="5"/>
  <c r="M19" i="5"/>
  <c r="G32" i="5"/>
  <c r="H23" i="5"/>
  <c r="R32" i="5"/>
  <c r="S23" i="5"/>
  <c r="R18" i="5"/>
  <c r="S11" i="5"/>
  <c r="N19" i="5"/>
  <c r="F18" i="5"/>
  <c r="G11" i="5"/>
  <c r="C40" i="3" l="1"/>
  <c r="E15" i="3"/>
  <c r="E13" i="3"/>
  <c r="E14" i="3" s="1"/>
  <c r="E33" i="3"/>
  <c r="E40" i="3" s="1"/>
  <c r="E53" i="3"/>
  <c r="E67" i="3"/>
  <c r="C16" i="3"/>
  <c r="C5" i="2"/>
  <c r="C7" i="2" s="1"/>
  <c r="D13" i="1" s="1"/>
  <c r="F16" i="3"/>
  <c r="F5" i="2"/>
  <c r="F7" i="2" s="1"/>
  <c r="G13" i="1" s="1"/>
  <c r="D28" i="3"/>
  <c r="C28" i="3"/>
  <c r="G28" i="3"/>
  <c r="F28" i="3"/>
  <c r="E28" i="3"/>
  <c r="H11" i="5"/>
  <c r="G18" i="5"/>
  <c r="T11" i="5"/>
  <c r="S18" i="5"/>
  <c r="S32" i="5"/>
  <c r="T23" i="5"/>
  <c r="H32" i="5"/>
  <c r="I23" i="5"/>
  <c r="F19" i="5"/>
  <c r="R19" i="5"/>
  <c r="E16" i="3" l="1"/>
  <c r="E5" i="2"/>
  <c r="E7" i="2" s="1"/>
  <c r="F13" i="1" s="1"/>
  <c r="F9" i="2"/>
  <c r="F30" i="3"/>
  <c r="G9" i="2"/>
  <c r="H15" i="1" s="1"/>
  <c r="G30" i="3"/>
  <c r="C9" i="2"/>
  <c r="C30" i="3"/>
  <c r="E9" i="2"/>
  <c r="E30" i="3"/>
  <c r="D9" i="2"/>
  <c r="D30" i="3"/>
  <c r="I32" i="5"/>
  <c r="J23" i="5"/>
  <c r="T32" i="5"/>
  <c r="U23" i="5"/>
  <c r="S19" i="5"/>
  <c r="G19" i="5"/>
  <c r="T18" i="5"/>
  <c r="U11" i="5"/>
  <c r="H18" i="5"/>
  <c r="I11" i="5"/>
  <c r="J32" i="5" l="1"/>
  <c r="D44" i="3"/>
  <c r="D15" i="1"/>
  <c r="C12" i="2"/>
  <c r="C14" i="2" s="1"/>
  <c r="D16" i="1" s="1"/>
  <c r="E15" i="1"/>
  <c r="F15" i="1"/>
  <c r="E12" i="2"/>
  <c r="E14" i="2" s="1"/>
  <c r="F16" i="1" s="1"/>
  <c r="G15" i="1"/>
  <c r="F12" i="2"/>
  <c r="F14" i="2" s="1"/>
  <c r="G16" i="1" s="1"/>
  <c r="J11" i="5"/>
  <c r="I18" i="5"/>
  <c r="V11" i="5"/>
  <c r="U18" i="5"/>
  <c r="U32" i="5"/>
  <c r="V23" i="5"/>
  <c r="H19" i="5"/>
  <c r="T19" i="5"/>
  <c r="D53" i="3" l="1"/>
  <c r="D67" i="3"/>
  <c r="J18" i="5"/>
  <c r="D6" i="3"/>
  <c r="V32" i="5"/>
  <c r="G44" i="3"/>
  <c r="V18" i="5"/>
  <c r="V19" i="5" s="1"/>
  <c r="G6" i="3"/>
  <c r="U19" i="5"/>
  <c r="I19" i="5"/>
  <c r="J19" i="5"/>
  <c r="D15" i="3" l="1"/>
  <c r="D13" i="3"/>
  <c r="D14" i="3" s="1"/>
  <c r="D33" i="3"/>
  <c r="D40" i="3" s="1"/>
  <c r="G15" i="3"/>
  <c r="G13" i="3"/>
  <c r="G14" i="3" s="1"/>
  <c r="G33" i="3"/>
  <c r="G40" i="3" s="1"/>
  <c r="G53" i="3"/>
  <c r="G67" i="3"/>
  <c r="D16" i="3" l="1"/>
  <c r="D5" i="2"/>
  <c r="G5" i="2"/>
  <c r="G16" i="3"/>
  <c r="D7" i="2" l="1"/>
  <c r="E13" i="1" s="1"/>
  <c r="D12" i="2"/>
  <c r="D14" i="2" s="1"/>
  <c r="E16" i="1" s="1"/>
  <c r="G12" i="2"/>
  <c r="G14" i="2" s="1"/>
  <c r="H16" i="1" s="1"/>
  <c r="I16" i="1" s="1"/>
  <c r="G7" i="2"/>
  <c r="H13" i="1" s="1"/>
</calcChain>
</file>

<file path=xl/sharedStrings.xml><?xml version="1.0" encoding="utf-8"?>
<sst xmlns="http://schemas.openxmlformats.org/spreadsheetml/2006/main" count="541" uniqueCount="310">
  <si>
    <t>PacifiCorp</t>
  </si>
  <si>
    <t>NPC in Rates vs. Actual (000's)</t>
  </si>
  <si>
    <t>In Rates</t>
  </si>
  <si>
    <t>Cumulative</t>
  </si>
  <si>
    <t>Total</t>
  </si>
  <si>
    <t>Actual NPC</t>
  </si>
  <si>
    <t>Difference from In Rates*</t>
  </si>
  <si>
    <t>*Difference from in rates is calculated based on the $/MWh difference between in-rates and actual NPC times the actual load</t>
  </si>
  <si>
    <t>NPC In Rates vs. Actual (Washington)</t>
  </si>
  <si>
    <t>Washington In-Rates ($/MWh)</t>
  </si>
  <si>
    <t>Washington actual load (MWh)</t>
  </si>
  <si>
    <t>Washington Collected ($)</t>
  </si>
  <si>
    <t>Washington WCA Actual ($/MWh, WCA basis)</t>
  </si>
  <si>
    <t>Washington WCA Actual load (MWh)</t>
  </si>
  <si>
    <t>Difference ($/MWh)</t>
  </si>
  <si>
    <t>Difference ($)</t>
  </si>
  <si>
    <t>Actual Load (WCA filing)</t>
  </si>
  <si>
    <t>Washington Actual Load</t>
  </si>
  <si>
    <t>2008 GRC</t>
  </si>
  <si>
    <t>2009 GRC</t>
  </si>
  <si>
    <t>2010 GRC</t>
  </si>
  <si>
    <t>2011 GRC</t>
  </si>
  <si>
    <t>UE 080220</t>
  </si>
  <si>
    <t>UE 090205</t>
  </si>
  <si>
    <t>UE 100749</t>
  </si>
  <si>
    <t>UE 111190</t>
  </si>
  <si>
    <t>Historic Test Period</t>
  </si>
  <si>
    <t>12 ME Jun. 2007</t>
  </si>
  <si>
    <t>12 ME Jun. 2008</t>
  </si>
  <si>
    <t>12 ME Dec. 2009</t>
  </si>
  <si>
    <t>12 ME Dec. 2010</t>
  </si>
  <si>
    <t>NPC Forecast Period</t>
  </si>
  <si>
    <t>FYE Jun. 2008</t>
  </si>
  <si>
    <t>FYE Dec. 2010</t>
  </si>
  <si>
    <t>FYE Mar. 2012</t>
  </si>
  <si>
    <t>FYE May 2013</t>
  </si>
  <si>
    <t>In-Rates Net Power Cost</t>
  </si>
  <si>
    <t>$m</t>
  </si>
  <si>
    <t>Sales</t>
  </si>
  <si>
    <t>Purchases</t>
  </si>
  <si>
    <t>Wheeling</t>
  </si>
  <si>
    <t>Coal</t>
  </si>
  <si>
    <t>Gas</t>
  </si>
  <si>
    <t>Other</t>
  </si>
  <si>
    <t>NPC</t>
  </si>
  <si>
    <t>$/MWh</t>
  </si>
  <si>
    <t>Sales Credit ($/MWh)</t>
  </si>
  <si>
    <t>Power Cost ($/MWh)</t>
  </si>
  <si>
    <t>WCA Actual Net Power Cost</t>
  </si>
  <si>
    <t>Difference, $m</t>
  </si>
  <si>
    <t>In Rates, MWh</t>
  </si>
  <si>
    <t>Load</t>
  </si>
  <si>
    <t>Owned Hydro</t>
  </si>
  <si>
    <t>Mid C Purchases</t>
  </si>
  <si>
    <t>Wind</t>
  </si>
  <si>
    <t>check</t>
  </si>
  <si>
    <t>Actual, MWh</t>
  </si>
  <si>
    <t>Difference, MWh</t>
  </si>
  <si>
    <t>WCA NPC In-Rates</t>
  </si>
  <si>
    <t>UE-061546</t>
  </si>
  <si>
    <t>UE-080219</t>
  </si>
  <si>
    <t>UE-090205</t>
  </si>
  <si>
    <t>UE-100749</t>
  </si>
  <si>
    <t>UE-111190</t>
  </si>
  <si>
    <t>Effective</t>
  </si>
  <si>
    <t>Q1</t>
  </si>
  <si>
    <t>Q2</t>
  </si>
  <si>
    <t>Q3</t>
  </si>
  <si>
    <t>Q4</t>
  </si>
  <si>
    <t>In Rates, $m</t>
  </si>
  <si>
    <t>Prorated to show 2008 In-Rates</t>
  </si>
  <si>
    <t>Prorated to show 2011 In-Rates</t>
  </si>
  <si>
    <t>x</t>
  </si>
  <si>
    <t>Monthly Calculation</t>
  </si>
  <si>
    <t>Table Index</t>
  </si>
  <si>
    <t>Special Sales For Resale</t>
  </si>
  <si>
    <t>Long Term Firm Sales</t>
  </si>
  <si>
    <t>AEPCO</t>
  </si>
  <si>
    <t>Black Hills s27013/s28160</t>
  </si>
  <si>
    <t>Blanding Sale</t>
  </si>
  <si>
    <t>BPA-Flathead Sale</t>
  </si>
  <si>
    <t>BPA Wind s42818</t>
  </si>
  <si>
    <t>East Area Sales (WCA Sale)</t>
  </si>
  <si>
    <t>Flathead Sale</t>
  </si>
  <si>
    <t>Hurricane Sale s393046</t>
  </si>
  <si>
    <t>LADWP (IPP Layoff)</t>
  </si>
  <si>
    <t>NVE s523485</t>
  </si>
  <si>
    <t>NVE s811499</t>
  </si>
  <si>
    <t>Pacific Gas &amp; Electric s524491</t>
  </si>
  <si>
    <t>PSCO s100035</t>
  </si>
  <si>
    <t>Salt River Project s322940</t>
  </si>
  <si>
    <t>SCE s513948</t>
  </si>
  <si>
    <t>SDG&amp;E s513949</t>
  </si>
  <si>
    <t>Sierra Pac 2 s25270</t>
  </si>
  <si>
    <t>So Cal Edison</t>
  </si>
  <si>
    <t>SMUD s24296</t>
  </si>
  <si>
    <t>UAMPS Sale</t>
  </si>
  <si>
    <t>UAMPS s404236</t>
  </si>
  <si>
    <t>UMPA II s45631</t>
  </si>
  <si>
    <t>Total Long Term Firm Sales</t>
  </si>
  <si>
    <t>Short Term Firm Sales</t>
  </si>
  <si>
    <t>COB</t>
  </si>
  <si>
    <t>Idaho</t>
  </si>
  <si>
    <t>Jim Bridger</t>
  </si>
  <si>
    <t>Mid Columbia</t>
  </si>
  <si>
    <t>West Main</t>
  </si>
  <si>
    <t>Total Short Term Firm Sales</t>
  </si>
  <si>
    <t>Total Secondary Sales</t>
  </si>
  <si>
    <t>Total System Balancing Sales</t>
  </si>
  <si>
    <t>Total Special Sales For Resale</t>
  </si>
  <si>
    <t>PURCHASED POWER &amp; NET INTERCHANGE</t>
  </si>
  <si>
    <t>Long Term Firm Purchases</t>
  </si>
  <si>
    <t>APS Supplemental p27875</t>
  </si>
  <si>
    <t>Blanding Purchase p379174</t>
  </si>
  <si>
    <t>BPA Reserve Purchase</t>
  </si>
  <si>
    <t>Chehalis Tolling</t>
  </si>
  <si>
    <t>Chehalis Station Service</t>
  </si>
  <si>
    <t>Clark Storage &amp; Integration</t>
  </si>
  <si>
    <t xml:space="preserve">Combine Hills Wind p160595 </t>
  </si>
  <si>
    <t>Cowlitz Swift Pur</t>
  </si>
  <si>
    <t>Currant Creek Test Generation</t>
  </si>
  <si>
    <t>Deseret Purchase p194277</t>
  </si>
  <si>
    <t>Douglas PUD Settlement p38185</t>
  </si>
  <si>
    <t>Duke</t>
  </si>
  <si>
    <t>Gemstate p99489</t>
  </si>
  <si>
    <t>Georgia-Pacific Camas</t>
  </si>
  <si>
    <t>Grant County 10 aMW p66274</t>
  </si>
  <si>
    <t>Hermiston Purchase p99563</t>
  </si>
  <si>
    <t>Hurricane Purchase p393045</t>
  </si>
  <si>
    <t>Idaho Irrigation</t>
  </si>
  <si>
    <t>LADWP p491303-4</t>
  </si>
  <si>
    <t>IPP Purchase</t>
  </si>
  <si>
    <t>Kennecott Generation Incentive</t>
  </si>
  <si>
    <t>MagCorp Reserves p510378</t>
  </si>
  <si>
    <t>Morgan Stanley</t>
  </si>
  <si>
    <t>Morgan Stanley p189046</t>
  </si>
  <si>
    <t>Morgan Stanley p272153-6-8</t>
  </si>
  <si>
    <t>Morgan Stanley p272154-7</t>
  </si>
  <si>
    <t>Nebo Heat Rate Option</t>
  </si>
  <si>
    <t>Nucor p346856</t>
  </si>
  <si>
    <t>P4 Production p137215/p145258</t>
  </si>
  <si>
    <t>PGE Cove p83984</t>
  </si>
  <si>
    <t>Rock River Wind p100371</t>
  </si>
  <si>
    <t>Roseburg Forest Products p312292</t>
  </si>
  <si>
    <t>Small Purchases east</t>
  </si>
  <si>
    <t>Small Purchases west</t>
  </si>
  <si>
    <t>Swiss Re Stream Flow Hedge</t>
  </si>
  <si>
    <t>Three Buttes Wind p460457</t>
  </si>
  <si>
    <t>Top of the World Wind p522807</t>
  </si>
  <si>
    <t>Tri-State Purchase p27057</t>
  </si>
  <si>
    <t>West Valley Toll</t>
  </si>
  <si>
    <t>Weyerhaeuser Reserve</t>
  </si>
  <si>
    <t>Wolverine Creek Wind p244520</t>
  </si>
  <si>
    <t>Sub Total Long Term Firm Purchases</t>
  </si>
  <si>
    <t>Seasonal Purchased Power</t>
  </si>
  <si>
    <t>APS IF</t>
  </si>
  <si>
    <t>Constellation p257677</t>
  </si>
  <si>
    <t>Constellation p257678</t>
  </si>
  <si>
    <t>Constellation p268849</t>
  </si>
  <si>
    <t>Morgan Stanley Call</t>
  </si>
  <si>
    <t>Morgan Stanley p244840</t>
  </si>
  <si>
    <t>Morgan Stanley p244841</t>
  </si>
  <si>
    <t>UBS IF Purchases</t>
  </si>
  <si>
    <t>UBS p268848</t>
  </si>
  <si>
    <t>Sub Total Seasonal Purchased Power</t>
  </si>
  <si>
    <t>Qualifying Facilities</t>
  </si>
  <si>
    <t>QF Contracts - PP&amp;L</t>
  </si>
  <si>
    <t>QF Contracts - UP&amp;L</t>
  </si>
  <si>
    <t>QF California</t>
  </si>
  <si>
    <t>QF Idaho</t>
  </si>
  <si>
    <t>QF Oregon</t>
  </si>
  <si>
    <t>QF Utah</t>
  </si>
  <si>
    <t>QF Washington</t>
  </si>
  <si>
    <t>QF Wyoming</t>
  </si>
  <si>
    <t>Biomass p234159 QF</t>
  </si>
  <si>
    <t>Chevron Wind p499335 QF</t>
  </si>
  <si>
    <t>Co-Gen II</t>
  </si>
  <si>
    <t>DCFP p316701 QF</t>
  </si>
  <si>
    <t>Evergreen BioPower p351030 QF</t>
  </si>
  <si>
    <t>ExxonMobil p255042 QF</t>
  </si>
  <si>
    <t>Kennecott QF</t>
  </si>
  <si>
    <t>Kennecott Refinery QF</t>
  </si>
  <si>
    <t>Kennecott Smelter QF</t>
  </si>
  <si>
    <t>Mountain Wind 1 p367721 QF</t>
  </si>
  <si>
    <t>Mountain Wind 2 p398449 QF</t>
  </si>
  <si>
    <t>Oregon Wind Farm QF</t>
  </si>
  <si>
    <t>Power County North Wind QF</t>
  </si>
  <si>
    <t>Power County South Wind QF</t>
  </si>
  <si>
    <t>Roseburg Dillard QF</t>
  </si>
  <si>
    <t>Schwendiman QF</t>
  </si>
  <si>
    <t>SF Phosphates</t>
  </si>
  <si>
    <t>Spanish Fork Wind 2 p311681 QF</t>
  </si>
  <si>
    <t>Sunnyside p83997/p59965 QF</t>
  </si>
  <si>
    <t>Tesoro QF</t>
  </si>
  <si>
    <t>Threemile Canyon Wind QF p500139</t>
  </si>
  <si>
    <t>US Magnesium QF</t>
  </si>
  <si>
    <t>Weyerhaeuser QF</t>
  </si>
  <si>
    <t>Total Qualifying Facilities</t>
  </si>
  <si>
    <t>Mid-Columbia Contracts</t>
  </si>
  <si>
    <t>Chelan - Rocky Reach p60827</t>
  </si>
  <si>
    <t>Douglas - Wells p60828</t>
  </si>
  <si>
    <t>Grant Displacement p270294</t>
  </si>
  <si>
    <t>Grant Power Auction</t>
  </si>
  <si>
    <t>Grant Surplus p258951</t>
  </si>
  <si>
    <t>Grant Meaningful Priority</t>
  </si>
  <si>
    <t>Grant Reasonable</t>
  </si>
  <si>
    <t>Grant - Wanapum p60825</t>
  </si>
  <si>
    <t>Total Mid-Columbia Contracts</t>
  </si>
  <si>
    <t>Total Long Term Firm Purchases</t>
  </si>
  <si>
    <t>Storage &amp; Exchange</t>
  </si>
  <si>
    <t>APGI/Colockum s191690</t>
  </si>
  <si>
    <t>APS Exchange p58118/s58119</t>
  </si>
  <si>
    <t>Black Hills CTs p64676</t>
  </si>
  <si>
    <t>BPA Exchange p64706/p64888</t>
  </si>
  <si>
    <t xml:space="preserve">BPA FC II Wind p63507 </t>
  </si>
  <si>
    <t xml:space="preserve">BPA FC IV Wind p79207 </t>
  </si>
  <si>
    <t>BPA Peaking p59820</t>
  </si>
  <si>
    <t>BPA So. Idaho p64885/p83975/p64705</t>
  </si>
  <si>
    <t>Cowlitz Swift p65787</t>
  </si>
  <si>
    <t>EWEB FC I p63508/p63510</t>
  </si>
  <si>
    <t>MSCG Exchange</t>
  </si>
  <si>
    <t>NCPA Exchange</t>
  </si>
  <si>
    <t>PSCO FC III p63362/s63361</t>
  </si>
  <si>
    <t>PSCo Exchange p340325</t>
  </si>
  <si>
    <t>Redding Exchange p66276</t>
  </si>
  <si>
    <t>SCL State Line p105228</t>
  </si>
  <si>
    <t>TransAlta p371343/s371344</t>
  </si>
  <si>
    <t>TransAlta Purchase</t>
  </si>
  <si>
    <t>Tri-State Exchange</t>
  </si>
  <si>
    <t>Total Storage &amp; Exchange</t>
  </si>
  <si>
    <t>Short Term Firm Purchases</t>
  </si>
  <si>
    <t>STF Electric Swaps</t>
  </si>
  <si>
    <t>Total Short Term Firm Purchases</t>
  </si>
  <si>
    <t>Total System Balancing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</si>
  <si>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</si>
  <si>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</si>
  <si>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</si>
  <si>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</si>
  <si>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</si>
  <si>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</si>
  <si>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Coal Fuel Burn Expense</t>
  </si>
  <si>
    <t>Carbon</t>
  </si>
  <si>
    <t>Cholla</t>
  </si>
  <si>
    <t>Colstrip</t>
  </si>
  <si>
    <t>Craig</t>
  </si>
  <si>
    <t>Dave Johnston</t>
  </si>
  <si>
    <t>Hayden</t>
  </si>
  <si>
    <t>Hunter</t>
  </si>
  <si>
    <t>Huntington</t>
  </si>
  <si>
    <t>Jim Bridger Fuel Credit</t>
  </si>
  <si>
    <t>Naughton</t>
  </si>
  <si>
    <t>Wyodak</t>
  </si>
  <si>
    <t>Deferred Coal Stripping Cost - ID</t>
  </si>
  <si>
    <t>Deferred Coal Stripping Cost - WY</t>
  </si>
  <si>
    <t>Ramp loss</t>
  </si>
  <si>
    <t>Total Coal Fuel Burn Expense</t>
  </si>
  <si>
    <t>Gas Fuel Burn Expense</t>
  </si>
  <si>
    <t>Chehalis</t>
  </si>
  <si>
    <t>Currant Creek</t>
  </si>
  <si>
    <t>Gadsby</t>
  </si>
  <si>
    <t>Gadsby CT</t>
  </si>
  <si>
    <t>Hermiston</t>
  </si>
  <si>
    <t>Lake Side</t>
  </si>
  <si>
    <t>Little Mountain</t>
  </si>
  <si>
    <t>West Valley</t>
  </si>
  <si>
    <t>Total Gas Fuel Burn Expense</t>
  </si>
  <si>
    <t>Other Generation Expense</t>
  </si>
  <si>
    <t>Blundell</t>
  </si>
  <si>
    <t>Wind integration charge</t>
  </si>
  <si>
    <t>Total Other Generation Expense</t>
  </si>
  <si>
    <t>NET POWER COST</t>
  </si>
  <si>
    <t>Total Adjustments to Load</t>
  </si>
  <si>
    <t>System Load</t>
  </si>
  <si>
    <t>NET SYSTEM LOAD</t>
  </si>
  <si>
    <t>Total Requirements</t>
  </si>
  <si>
    <t>Cowlitz Compen Pur</t>
  </si>
  <si>
    <t>Idaho Power RTSA</t>
  </si>
  <si>
    <t xml:space="preserve">Morgan Stanley p272154-7 </t>
  </si>
  <si>
    <t>Roseburg Dillard  QF</t>
  </si>
  <si>
    <t>Canadian Entitlement p60828</t>
  </si>
  <si>
    <t>MC Storage</t>
  </si>
  <si>
    <t>Coal Generation</t>
  </si>
  <si>
    <t>Total Coal Generation</t>
  </si>
  <si>
    <t>Gas Generation</t>
  </si>
  <si>
    <t>Total Gas Generation</t>
  </si>
  <si>
    <t>Hydro Generation</t>
  </si>
  <si>
    <t>West Hydro</t>
  </si>
  <si>
    <t>East Hydro</t>
  </si>
  <si>
    <t>Total Hydro Generation</t>
  </si>
  <si>
    <t>Other Generation</t>
  </si>
  <si>
    <t>Geothermal</t>
  </si>
  <si>
    <t>Dunlap I Wind p524168</t>
  </si>
  <si>
    <t>Foote Creek I Wind</t>
  </si>
  <si>
    <t>Glenrock Wind p423461</t>
  </si>
  <si>
    <t>Glenrock III Wind p454125</t>
  </si>
  <si>
    <t>Goodnoe Wind p332427</t>
  </si>
  <si>
    <t>High Plains Wind p492251</t>
  </si>
  <si>
    <t>Leaning Juniper 1 p317714</t>
  </si>
  <si>
    <t>Marengo I Wind p332428</t>
  </si>
  <si>
    <t>Marengo II Wind p423463</t>
  </si>
  <si>
    <t>McFadden Ridge Wind p492250</t>
  </si>
  <si>
    <t>Rolling Hills Wind p423462</t>
  </si>
  <si>
    <t>Seven Mile Wind p454126</t>
  </si>
  <si>
    <t>Seven Mile II Wind p357819</t>
  </si>
  <si>
    <t>Trojan</t>
  </si>
  <si>
    <t>Total Other Generation</t>
  </si>
  <si>
    <t>Total Resources</t>
  </si>
  <si>
    <t>Net position - long (short)</t>
  </si>
  <si>
    <t>WCA NPC Analysis</t>
  </si>
  <si>
    <t>WCA Spreadsheet Actual Net Power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</si>
</sst>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##0;[Red]\(&quot;$&quot;###0\)"/>
    <numFmt numFmtId="166" formatCode="0.0"/>
    <numFmt numFmtId="167" formatCode="_(* #,##0.0000_);_(* \(#,##0.000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#,##0.0_);[Red]\(#,##0.0\)"/>
    <numFmt numFmtId="173" formatCode="[$-409]mmm\-yy;@"/>
    <numFmt numFmtId="174" formatCode="#,##0\ ;[Red]\(#,##0\)"/>
    <numFmt numFmtId="175" formatCode="&quot;$&quot;#,##0_);[Red]\(&quot;$&quot;#,##0\);&quot;-     &quot;"/>
    <numFmt numFmtId="176" formatCode="&quot;$&quot;#,##0.00_);[Red]\(&quot;$&quot;#,##0.00\);&quot;-     &quot;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ourier Ne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9"/>
      <name val="Helv"/>
    </font>
    <font>
      <b/>
      <sz val="12"/>
      <name val="Arial"/>
      <family val="2"/>
    </font>
    <font>
      <i/>
      <sz val="8"/>
      <color indexed="23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i/>
      <sz val="8"/>
      <color rgb="FF7030A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Protection="0">
      <alignment horizontal="right"/>
    </xf>
    <xf numFmtId="166" fontId="8" fillId="0" borderId="0" applyNumberFormat="0" applyFill="0" applyBorder="0" applyAlignment="0" applyProtection="0"/>
    <xf numFmtId="0" fontId="9" fillId="0" borderId="9" applyNumberFormat="0" applyBorder="0" applyAlignment="0"/>
    <xf numFmtId="0" fontId="5" fillId="0" borderId="0"/>
    <xf numFmtId="41" fontId="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2" fontId="11" fillId="3" borderId="10">
      <alignment horizontal="left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>
      <alignment horizontal="right"/>
    </xf>
    <xf numFmtId="37" fontId="9" fillId="4" borderId="0" applyNumberFormat="0" applyBorder="0" applyAlignment="0" applyProtection="0"/>
    <xf numFmtId="37" fontId="9" fillId="0" borderId="0"/>
    <xf numFmtId="3" fontId="13" fillId="5" borderId="11" applyProtection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20">
    <xf numFmtId="0" fontId="0" fillId="0" borderId="0" xfId="0"/>
    <xf numFmtId="0" fontId="3" fillId="0" borderId="1" xfId="1" applyFont="1" applyBorder="1" applyAlignment="1">
      <alignment horizontal="centerContinuous"/>
    </xf>
    <xf numFmtId="0" fontId="3" fillId="0" borderId="2" xfId="1" applyFont="1" applyBorder="1" applyAlignment="1">
      <alignment horizontal="centerContinuous"/>
    </xf>
    <xf numFmtId="0" fontId="2" fillId="0" borderId="3" xfId="1" applyBorder="1" applyAlignment="1">
      <alignment horizontal="centerContinuous"/>
    </xf>
    <xf numFmtId="0" fontId="2" fillId="0" borderId="0" xfId="1"/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2" fillId="0" borderId="6" xfId="1" applyBorder="1" applyAlignment="1">
      <alignment horizontal="centerContinuous"/>
    </xf>
    <xf numFmtId="0" fontId="4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4" xfId="1" applyFont="1" applyFill="1" applyBorder="1"/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7" xfId="1" applyFont="1" applyBorder="1"/>
    <xf numFmtId="164" fontId="4" fillId="0" borderId="0" xfId="1" applyNumberFormat="1" applyFont="1" applyBorder="1"/>
    <xf numFmtId="0" fontId="4" fillId="0" borderId="0" xfId="1" applyFont="1" applyBorder="1"/>
    <xf numFmtId="0" fontId="4" fillId="0" borderId="8" xfId="1" applyFont="1" applyBorder="1"/>
    <xf numFmtId="164" fontId="4" fillId="0" borderId="0" xfId="1" applyNumberFormat="1" applyFont="1" applyBorder="1" applyAlignment="1">
      <alignment horizontal="right"/>
    </xf>
    <xf numFmtId="0" fontId="3" fillId="0" borderId="8" xfId="1" applyFont="1" applyFill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8" xfId="1" applyBorder="1"/>
    <xf numFmtId="164" fontId="4" fillId="0" borderId="8" xfId="1" applyNumberFormat="1" applyFont="1" applyBorder="1"/>
    <xf numFmtId="0" fontId="2" fillId="0" borderId="7" xfId="1" applyBorder="1"/>
    <xf numFmtId="0" fontId="2" fillId="0" borderId="0" xfId="1" applyBorder="1"/>
    <xf numFmtId="0" fontId="4" fillId="0" borderId="7" xfId="1" applyFont="1" applyBorder="1"/>
    <xf numFmtId="0" fontId="4" fillId="0" borderId="4" xfId="1" applyFont="1" applyBorder="1"/>
    <xf numFmtId="0" fontId="2" fillId="0" borderId="5" xfId="1" applyBorder="1"/>
    <xf numFmtId="0" fontId="2" fillId="0" borderId="6" xfId="1" applyBorder="1"/>
    <xf numFmtId="164" fontId="2" fillId="0" borderId="0" xfId="1" applyNumberFormat="1"/>
    <xf numFmtId="0" fontId="15" fillId="0" borderId="0" xfId="31" applyFont="1" applyAlignment="1">
      <alignment horizontal="center"/>
    </xf>
    <xf numFmtId="44" fontId="0" fillId="0" borderId="0" xfId="32" applyFont="1"/>
    <xf numFmtId="168" fontId="0" fillId="0" borderId="0" xfId="33" applyNumberFormat="1" applyFont="1"/>
    <xf numFmtId="168" fontId="0" fillId="0" borderId="0" xfId="33" applyNumberFormat="1" applyFont="1" applyFill="1"/>
    <xf numFmtId="168" fontId="0" fillId="0" borderId="5" xfId="33" applyNumberFormat="1" applyFont="1" applyBorder="1"/>
    <xf numFmtId="0" fontId="14" fillId="0" borderId="0" xfId="31" applyFont="1" applyFill="1"/>
    <xf numFmtId="0" fontId="14" fillId="0" borderId="0" xfId="31"/>
    <xf numFmtId="0" fontId="15" fillId="0" borderId="0" xfId="31" applyFont="1"/>
    <xf numFmtId="0" fontId="15" fillId="0" borderId="5" xfId="31" applyFont="1" applyBorder="1" applyAlignment="1">
      <alignment horizontal="centerContinuous"/>
    </xf>
    <xf numFmtId="14" fontId="14" fillId="0" borderId="0" xfId="31" applyNumberFormat="1" applyAlignment="1">
      <alignment horizontal="center"/>
    </xf>
    <xf numFmtId="14" fontId="15" fillId="0" borderId="0" xfId="31" applyNumberFormat="1" applyFont="1" applyAlignment="1">
      <alignment horizontal="center"/>
    </xf>
    <xf numFmtId="14" fontId="14" fillId="0" borderId="0" xfId="31" applyNumberFormat="1" applyBorder="1" applyAlignment="1">
      <alignment horizontal="center"/>
    </xf>
    <xf numFmtId="0" fontId="15" fillId="0" borderId="0" xfId="31" applyFont="1" applyAlignment="1">
      <alignment horizontal="left"/>
    </xf>
    <xf numFmtId="170" fontId="0" fillId="0" borderId="0" xfId="33" applyNumberFormat="1" applyFont="1" applyBorder="1" applyAlignment="1">
      <alignment horizontal="center"/>
    </xf>
    <xf numFmtId="170" fontId="0" fillId="0" borderId="0" xfId="33" applyNumberFormat="1" applyFont="1" applyAlignment="1">
      <alignment horizontal="center"/>
    </xf>
    <xf numFmtId="171" fontId="0" fillId="0" borderId="0" xfId="32" applyNumberFormat="1" applyFont="1"/>
    <xf numFmtId="170" fontId="0" fillId="0" borderId="0" xfId="33" applyNumberFormat="1" applyFont="1"/>
    <xf numFmtId="0" fontId="15" fillId="0" borderId="2" xfId="31" applyFont="1" applyBorder="1" applyAlignment="1">
      <alignment horizontal="center"/>
    </xf>
    <xf numFmtId="170" fontId="0" fillId="0" borderId="2" xfId="33" applyNumberFormat="1" applyFont="1" applyBorder="1"/>
    <xf numFmtId="44" fontId="15" fillId="0" borderId="0" xfId="32" applyFont="1" applyBorder="1" applyAlignment="1">
      <alignment horizontal="center"/>
    </xf>
    <xf numFmtId="44" fontId="0" fillId="0" borderId="0" xfId="32" applyNumberFormat="1" applyFont="1" applyBorder="1"/>
    <xf numFmtId="44" fontId="0" fillId="0" borderId="0" xfId="32" applyFont="1" applyAlignment="1">
      <alignment horizontal="center"/>
    </xf>
    <xf numFmtId="37" fontId="17" fillId="0" borderId="0" xfId="31" applyNumberFormat="1" applyFont="1" applyAlignment="1"/>
    <xf numFmtId="37" fontId="17" fillId="0" borderId="0" xfId="31" applyNumberFormat="1" applyFont="1" applyAlignment="1">
      <alignment horizontal="center"/>
    </xf>
    <xf numFmtId="170" fontId="17" fillId="0" borderId="0" xfId="33" applyNumberFormat="1" applyFont="1" applyBorder="1" applyAlignment="1"/>
    <xf numFmtId="170" fontId="17" fillId="0" borderId="0" xfId="33" applyNumberFormat="1" applyFont="1" applyAlignment="1"/>
    <xf numFmtId="170" fontId="4" fillId="0" borderId="0" xfId="3" applyNumberFormat="1" applyFont="1" applyFill="1"/>
    <xf numFmtId="170" fontId="4" fillId="0" borderId="5" xfId="3" applyNumberFormat="1" applyFont="1" applyFill="1" applyBorder="1"/>
    <xf numFmtId="44" fontId="4" fillId="0" borderId="0" xfId="32" applyFont="1" applyFill="1"/>
    <xf numFmtId="14" fontId="14" fillId="0" borderId="5" xfId="31" applyNumberFormat="1" applyBorder="1" applyAlignment="1">
      <alignment horizontal="center"/>
    </xf>
    <xf numFmtId="0" fontId="15" fillId="0" borderId="1" xfId="31" applyFont="1" applyBorder="1" applyAlignment="1">
      <alignment horizontal="left"/>
    </xf>
    <xf numFmtId="0" fontId="14" fillId="0" borderId="7" xfId="31" applyBorder="1"/>
    <xf numFmtId="0" fontId="15" fillId="0" borderId="0" xfId="31" applyFont="1" applyBorder="1" applyAlignment="1">
      <alignment horizontal="center"/>
    </xf>
    <xf numFmtId="170" fontId="4" fillId="0" borderId="0" xfId="31" applyNumberFormat="1" applyFont="1" applyFill="1"/>
    <xf numFmtId="37" fontId="17" fillId="0" borderId="4" xfId="31" applyNumberFormat="1" applyFont="1" applyBorder="1" applyAlignment="1"/>
    <xf numFmtId="37" fontId="17" fillId="0" borderId="5" xfId="31" applyNumberFormat="1" applyFont="1" applyBorder="1" applyAlignment="1">
      <alignment horizontal="center"/>
    </xf>
    <xf numFmtId="14" fontId="14" fillId="0" borderId="13" xfId="31" applyNumberFormat="1" applyBorder="1" applyAlignment="1">
      <alignment horizontal="center"/>
    </xf>
    <xf numFmtId="14" fontId="15" fillId="0" borderId="13" xfId="31" applyNumberFormat="1" applyFont="1" applyBorder="1" applyAlignment="1">
      <alignment horizontal="center"/>
    </xf>
    <xf numFmtId="38" fontId="14" fillId="0" borderId="0" xfId="31" applyNumberFormat="1"/>
    <xf numFmtId="37" fontId="17" fillId="0" borderId="0" xfId="31" applyNumberFormat="1" applyFont="1" applyBorder="1" applyAlignment="1"/>
    <xf numFmtId="168" fontId="4" fillId="0" borderId="0" xfId="31" applyNumberFormat="1" applyFont="1" applyFill="1"/>
    <xf numFmtId="168" fontId="14" fillId="0" borderId="0" xfId="31" applyNumberFormat="1"/>
    <xf numFmtId="0" fontId="14" fillId="0" borderId="0" xfId="31" applyFill="1"/>
    <xf numFmtId="168" fontId="14" fillId="0" borderId="5" xfId="31" applyNumberFormat="1" applyBorder="1"/>
    <xf numFmtId="38" fontId="15" fillId="0" borderId="0" xfId="31" applyNumberFormat="1" applyFont="1" applyBorder="1" applyAlignment="1">
      <alignment horizontal="center"/>
    </xf>
    <xf numFmtId="0" fontId="14" fillId="0" borderId="4" xfId="31" applyBorder="1"/>
    <xf numFmtId="38" fontId="15" fillId="0" borderId="5" xfId="31" applyNumberFormat="1" applyFont="1" applyBorder="1" applyAlignment="1">
      <alignment horizontal="center"/>
    </xf>
    <xf numFmtId="0" fontId="14" fillId="0" borderId="0" xfId="31" applyBorder="1"/>
    <xf numFmtId="169" fontId="6" fillId="0" borderId="0" xfId="6" applyNumberFormat="1" applyFont="1" applyFill="1" applyBorder="1"/>
    <xf numFmtId="0" fontId="14" fillId="0" borderId="8" xfId="31" applyBorder="1"/>
    <xf numFmtId="0" fontId="14" fillId="0" borderId="2" xfId="31" applyBorder="1"/>
    <xf numFmtId="171" fontId="0" fillId="0" borderId="2" xfId="32" applyNumberFormat="1" applyFont="1" applyBorder="1"/>
    <xf numFmtId="38" fontId="14" fillId="0" borderId="0" xfId="31" applyNumberFormat="1" applyBorder="1"/>
    <xf numFmtId="172" fontId="14" fillId="0" borderId="0" xfId="31" applyNumberFormat="1"/>
    <xf numFmtId="0" fontId="6" fillId="0" borderId="0" xfId="31" applyFont="1"/>
    <xf numFmtId="0" fontId="18" fillId="0" borderId="0" xfId="31" applyFont="1" applyAlignment="1">
      <alignment horizontal="center"/>
    </xf>
    <xf numFmtId="0" fontId="6" fillId="0" borderId="14" xfId="31" applyFont="1" applyFill="1" applyBorder="1" applyAlignment="1">
      <alignment horizontal="centerContinuous"/>
    </xf>
    <xf numFmtId="0" fontId="6" fillId="0" borderId="12" xfId="31" applyFont="1" applyFill="1" applyBorder="1" applyAlignment="1">
      <alignment horizontal="centerContinuous"/>
    </xf>
    <xf numFmtId="0" fontId="6" fillId="0" borderId="15" xfId="31" applyFont="1" applyFill="1" applyBorder="1" applyAlignment="1">
      <alignment horizontal="centerContinuous"/>
    </xf>
    <xf numFmtId="0" fontId="6" fillId="0" borderId="1" xfId="31" applyFont="1" applyFill="1" applyBorder="1" applyAlignment="1">
      <alignment horizontal="centerContinuous"/>
    </xf>
    <xf numFmtId="0" fontId="6" fillId="0" borderId="2" xfId="31" applyFont="1" applyFill="1" applyBorder="1" applyAlignment="1">
      <alignment horizontal="centerContinuous"/>
    </xf>
    <xf numFmtId="0" fontId="6" fillId="0" borderId="3" xfId="31" applyFont="1" applyFill="1" applyBorder="1" applyAlignment="1">
      <alignment horizontal="centerContinuous"/>
    </xf>
    <xf numFmtId="0" fontId="6" fillId="0" borderId="15" xfId="31" applyFont="1" applyBorder="1" applyAlignment="1">
      <alignment horizontal="centerContinuous"/>
    </xf>
    <xf numFmtId="0" fontId="6" fillId="0" borderId="12" xfId="31" applyFont="1" applyBorder="1" applyAlignment="1">
      <alignment horizontal="centerContinuous"/>
    </xf>
    <xf numFmtId="0" fontId="14" fillId="0" borderId="7" xfId="31" applyBorder="1" applyAlignment="1">
      <alignment horizontal="center" wrapText="1"/>
    </xf>
    <xf numFmtId="0" fontId="14" fillId="0" borderId="1" xfId="31" applyBorder="1" applyAlignment="1">
      <alignment horizontal="center" wrapText="1"/>
    </xf>
    <xf numFmtId="0" fontId="14" fillId="0" borderId="3" xfId="31" applyBorder="1"/>
    <xf numFmtId="0" fontId="14" fillId="0" borderId="0" xfId="31" applyBorder="1" applyAlignment="1">
      <alignment horizontal="center" wrapText="1"/>
    </xf>
    <xf numFmtId="172" fontId="14" fillId="0" borderId="4" xfId="31" applyNumberFormat="1" applyBorder="1"/>
    <xf numFmtId="172" fontId="14" fillId="0" borderId="5" xfId="31" applyNumberFormat="1" applyBorder="1"/>
    <xf numFmtId="172" fontId="14" fillId="0" borderId="0" xfId="31" applyNumberFormat="1" applyBorder="1"/>
    <xf numFmtId="172" fontId="14" fillId="0" borderId="8" xfId="31" applyNumberFormat="1" applyBorder="1"/>
    <xf numFmtId="14" fontId="14" fillId="0" borderId="4" xfId="31" applyNumberFormat="1" applyBorder="1" applyAlignment="1">
      <alignment horizontal="center"/>
    </xf>
    <xf numFmtId="172" fontId="14" fillId="0" borderId="6" xfId="31" applyNumberFormat="1" applyBorder="1"/>
    <xf numFmtId="0" fontId="14" fillId="0" borderId="6" xfId="31" applyBorder="1"/>
    <xf numFmtId="14" fontId="14" fillId="0" borderId="0" xfId="31" applyNumberFormat="1"/>
    <xf numFmtId="0" fontId="15" fillId="0" borderId="4" xfId="31" applyFont="1" applyBorder="1" applyAlignment="1">
      <alignment horizontal="centerContinuous"/>
    </xf>
    <xf numFmtId="0" fontId="15" fillId="0" borderId="6" xfId="31" applyFont="1" applyBorder="1" applyAlignment="1">
      <alignment horizontal="centerContinuous"/>
    </xf>
    <xf numFmtId="0" fontId="15" fillId="0" borderId="1" xfId="31" applyFont="1" applyBorder="1" applyAlignment="1">
      <alignment horizontal="centerContinuous"/>
    </xf>
    <xf numFmtId="0" fontId="15" fillId="0" borderId="2" xfId="31" applyFont="1" applyBorder="1" applyAlignment="1">
      <alignment horizontal="centerContinuous"/>
    </xf>
    <xf numFmtId="0" fontId="15" fillId="0" borderId="8" xfId="31" applyFont="1" applyBorder="1" applyAlignment="1">
      <alignment horizontal="centerContinuous"/>
    </xf>
    <xf numFmtId="0" fontId="15" fillId="0" borderId="14" xfId="31" applyFont="1" applyBorder="1" applyAlignment="1">
      <alignment horizontal="centerContinuous"/>
    </xf>
    <xf numFmtId="0" fontId="15" fillId="0" borderId="12" xfId="31" applyFont="1" applyBorder="1" applyAlignment="1">
      <alignment horizontal="centerContinuous"/>
    </xf>
    <xf numFmtId="0" fontId="15" fillId="0" borderId="15" xfId="31" applyFont="1" applyBorder="1" applyAlignment="1">
      <alignment horizontal="centerContinuous"/>
    </xf>
    <xf numFmtId="173" fontId="15" fillId="0" borderId="7" xfId="31" applyNumberFormat="1" applyFont="1" applyBorder="1" applyAlignment="1">
      <alignment horizontal="center"/>
    </xf>
    <xf numFmtId="173" fontId="15" fillId="0" borderId="0" xfId="31" applyNumberFormat="1" applyFont="1" applyBorder="1" applyAlignment="1">
      <alignment horizontal="center"/>
    </xf>
    <xf numFmtId="173" fontId="15" fillId="0" borderId="8" xfId="31" applyNumberFormat="1" applyFont="1" applyBorder="1" applyAlignment="1">
      <alignment horizontal="center"/>
    </xf>
    <xf numFmtId="173" fontId="15" fillId="0" borderId="1" xfId="31" applyNumberFormat="1" applyFont="1" applyBorder="1" applyAlignment="1">
      <alignment horizontal="center"/>
    </xf>
    <xf numFmtId="173" fontId="15" fillId="0" borderId="2" xfId="31" applyNumberFormat="1" applyFont="1" applyBorder="1" applyAlignment="1">
      <alignment horizontal="center"/>
    </xf>
    <xf numFmtId="173" fontId="15" fillId="0" borderId="3" xfId="31" applyNumberFormat="1" applyFont="1" applyBorder="1" applyAlignment="1">
      <alignment horizontal="center"/>
    </xf>
    <xf numFmtId="173" fontId="15" fillId="0" borderId="0" xfId="31" applyNumberFormat="1" applyFont="1" applyAlignment="1">
      <alignment horizontal="center"/>
    </xf>
    <xf numFmtId="14" fontId="15" fillId="0" borderId="4" xfId="31" applyNumberFormat="1" applyFont="1" applyBorder="1" applyAlignment="1">
      <alignment horizontal="center"/>
    </xf>
    <xf numFmtId="14" fontId="15" fillId="0" borderId="5" xfId="31" applyNumberFormat="1" applyFont="1" applyBorder="1" applyAlignment="1">
      <alignment horizontal="center"/>
    </xf>
    <xf numFmtId="14" fontId="15" fillId="0" borderId="6" xfId="31" applyNumberFormat="1" applyFont="1" applyBorder="1" applyAlignment="1">
      <alignment horizontal="center"/>
    </xf>
    <xf numFmtId="43" fontId="0" fillId="0" borderId="0" xfId="33" applyFont="1" applyBorder="1" applyAlignment="1">
      <alignment horizontal="center"/>
    </xf>
    <xf numFmtId="9" fontId="14" fillId="0" borderId="0" xfId="31" applyNumberFormat="1" applyAlignment="1">
      <alignment horizontal="center"/>
    </xf>
    <xf numFmtId="14" fontId="14" fillId="0" borderId="0" xfId="31" applyNumberFormat="1" applyBorder="1" applyAlignment="1">
      <alignment horizontal="center" wrapText="1"/>
    </xf>
    <xf numFmtId="171" fontId="15" fillId="0" borderId="0" xfId="32" applyNumberFormat="1" applyFont="1" applyAlignment="1">
      <alignment horizontal="center"/>
    </xf>
    <xf numFmtId="171" fontId="0" fillId="7" borderId="0" xfId="32" applyNumberFormat="1" applyFont="1" applyFill="1"/>
    <xf numFmtId="171" fontId="0" fillId="6" borderId="0" xfId="32" applyNumberFormat="1" applyFont="1" applyFill="1"/>
    <xf numFmtId="171" fontId="0" fillId="0" borderId="0" xfId="32" applyNumberFormat="1" applyFont="1" applyAlignment="1">
      <alignment horizontal="center"/>
    </xf>
    <xf numFmtId="170" fontId="15" fillId="0" borderId="0" xfId="33" applyNumberFormat="1" applyFont="1" applyAlignment="1">
      <alignment horizontal="center"/>
    </xf>
    <xf numFmtId="170" fontId="0" fillId="7" borderId="0" xfId="33" applyNumberFormat="1" applyFont="1" applyFill="1"/>
    <xf numFmtId="170" fontId="0" fillId="6" borderId="0" xfId="33" applyNumberFormat="1" applyFont="1" applyFill="1"/>
    <xf numFmtId="171" fontId="15" fillId="0" borderId="2" xfId="32" applyNumberFormat="1" applyFont="1" applyBorder="1" applyAlignment="1">
      <alignment horizontal="center"/>
    </xf>
    <xf numFmtId="40" fontId="14" fillId="0" borderId="0" xfId="31" applyNumberFormat="1" applyBorder="1"/>
    <xf numFmtId="38" fontId="14" fillId="7" borderId="0" xfId="31" applyNumberFormat="1" applyFill="1"/>
    <xf numFmtId="168" fontId="0" fillId="6" borderId="0" xfId="33" applyNumberFormat="1" applyFont="1" applyFill="1"/>
    <xf numFmtId="38" fontId="14" fillId="6" borderId="0" xfId="31" applyNumberFormat="1" applyFill="1"/>
    <xf numFmtId="43" fontId="0" fillId="0" borderId="0" xfId="33" applyFont="1"/>
    <xf numFmtId="43" fontId="14" fillId="0" borderId="0" xfId="31" applyNumberFormat="1"/>
    <xf numFmtId="0" fontId="6" fillId="0" borderId="0" xfId="17" applyFont="1" applyBorder="1"/>
    <xf numFmtId="0" fontId="6" fillId="0" borderId="0" xfId="17" applyFont="1"/>
    <xf numFmtId="0" fontId="5" fillId="0" borderId="0" xfId="14"/>
    <xf numFmtId="0" fontId="19" fillId="0" borderId="0" xfId="20" applyFont="1" applyFill="1" applyAlignment="1">
      <alignment horizontal="left"/>
    </xf>
    <xf numFmtId="0" fontId="11" fillId="0" borderId="0" xfId="17" applyFont="1" applyFill="1"/>
    <xf numFmtId="0" fontId="20" fillId="0" borderId="0" xfId="17" applyFont="1" applyFill="1"/>
    <xf numFmtId="0" fontId="20" fillId="0" borderId="0" xfId="17" applyFont="1" applyAlignment="1">
      <alignment horizontal="center" vertical="center" wrapText="1"/>
    </xf>
    <xf numFmtId="0" fontId="6" fillId="0" borderId="0" xfId="17" applyFont="1" applyFill="1"/>
    <xf numFmtId="0" fontId="18" fillId="0" borderId="0" xfId="17" applyFont="1" applyFill="1"/>
    <xf numFmtId="0" fontId="6" fillId="0" borderId="5" xfId="17" applyFont="1" applyBorder="1" applyAlignment="1">
      <alignment horizontal="centerContinuous"/>
    </xf>
    <xf numFmtId="0" fontId="6" fillId="0" borderId="12" xfId="17" applyNumberFormat="1" applyFont="1" applyBorder="1" applyAlignment="1">
      <alignment horizontal="center" wrapText="1"/>
    </xf>
    <xf numFmtId="174" fontId="6" fillId="0" borderId="0" xfId="17" applyNumberFormat="1" applyFont="1" applyFill="1"/>
    <xf numFmtId="1" fontId="6" fillId="0" borderId="0" xfId="21" applyNumberFormat="1" applyFont="1" applyFill="1" applyBorder="1"/>
    <xf numFmtId="174" fontId="20" fillId="0" borderId="0" xfId="17" applyNumberFormat="1" applyFont="1" applyFill="1"/>
    <xf numFmtId="175" fontId="6" fillId="0" borderId="0" xfId="6" applyNumberFormat="1" applyFont="1" applyFill="1"/>
    <xf numFmtId="38" fontId="6" fillId="0" borderId="0" xfId="17" applyNumberFormat="1" applyFont="1" applyFill="1"/>
    <xf numFmtId="38" fontId="6" fillId="0" borderId="0" xfId="17" applyNumberFormat="1" applyFont="1"/>
    <xf numFmtId="43" fontId="6" fillId="0" borderId="0" xfId="3" applyFont="1" applyFill="1"/>
    <xf numFmtId="0" fontId="6" fillId="0" borderId="2" xfId="17" applyFont="1" applyBorder="1"/>
    <xf numFmtId="175" fontId="6" fillId="0" borderId="2" xfId="6" applyNumberFormat="1" applyFont="1" applyFill="1" applyBorder="1"/>
    <xf numFmtId="1" fontId="18" fillId="0" borderId="0" xfId="21" applyNumberFormat="1" applyFont="1" applyFill="1"/>
    <xf numFmtId="175" fontId="6" fillId="0" borderId="12" xfId="6" applyNumberFormat="1" applyFont="1" applyFill="1" applyBorder="1"/>
    <xf numFmtId="0" fontId="4" fillId="0" borderId="0" xfId="14" applyFont="1"/>
    <xf numFmtId="0" fontId="6" fillId="0" borderId="0" xfId="20" applyFont="1"/>
    <xf numFmtId="174" fontId="6" fillId="0" borderId="0" xfId="17" applyNumberFormat="1" applyFont="1"/>
    <xf numFmtId="0" fontId="6" fillId="0" borderId="0" xfId="18" applyFont="1" applyAlignment="1"/>
    <xf numFmtId="1" fontId="6" fillId="0" borderId="0" xfId="21" applyNumberFormat="1" applyFont="1" applyFill="1"/>
    <xf numFmtId="0" fontId="6" fillId="0" borderId="0" xfId="14" applyFont="1"/>
    <xf numFmtId="1" fontId="6" fillId="0" borderId="0" xfId="19" applyNumberFormat="1" applyFont="1" applyFill="1" applyBorder="1"/>
    <xf numFmtId="1" fontId="6" fillId="0" borderId="0" xfId="14" applyNumberFormat="1" applyFont="1" applyBorder="1"/>
    <xf numFmtId="0" fontId="6" fillId="0" borderId="0" xfId="20" applyFont="1" applyBorder="1"/>
    <xf numFmtId="175" fontId="6" fillId="0" borderId="0" xfId="6" applyNumberFormat="1" applyFont="1" applyFill="1" applyBorder="1"/>
    <xf numFmtId="1" fontId="18" fillId="0" borderId="0" xfId="21" applyNumberFormat="1" applyFont="1" applyFill="1" applyBorder="1"/>
    <xf numFmtId="169" fontId="6" fillId="0" borderId="16" xfId="6" applyNumberFormat="1" applyFont="1" applyFill="1" applyBorder="1"/>
    <xf numFmtId="175" fontId="6" fillId="0" borderId="0" xfId="17" applyNumberFormat="1" applyFont="1" applyFill="1"/>
    <xf numFmtId="7" fontId="6" fillId="0" borderId="0" xfId="17" applyNumberFormat="1" applyFont="1" applyFill="1"/>
    <xf numFmtId="176" fontId="6" fillId="0" borderId="0" xfId="6" applyNumberFormat="1" applyFont="1" applyFill="1" applyBorder="1"/>
    <xf numFmtId="169" fontId="6" fillId="0" borderId="0" xfId="6" applyNumberFormat="1" applyFont="1" applyFill="1"/>
    <xf numFmtId="6" fontId="6" fillId="0" borderId="0" xfId="6" applyNumberFormat="1" applyFont="1" applyFill="1" applyBorder="1"/>
    <xf numFmtId="1" fontId="6" fillId="0" borderId="0" xfId="14" applyNumberFormat="1" applyFont="1" applyFill="1"/>
    <xf numFmtId="168" fontId="6" fillId="0" borderId="0" xfId="3" applyNumberFormat="1" applyFont="1" applyFill="1"/>
    <xf numFmtId="43" fontId="6" fillId="0" borderId="0" xfId="3" applyFont="1"/>
    <xf numFmtId="168" fontId="6" fillId="0" borderId="2" xfId="3" applyNumberFormat="1" applyFont="1" applyFill="1" applyBorder="1"/>
    <xf numFmtId="168" fontId="6" fillId="0" borderId="0" xfId="4" applyNumberFormat="1" applyFont="1" applyFill="1" applyBorder="1"/>
    <xf numFmtId="168" fontId="6" fillId="0" borderId="0" xfId="3" applyNumberFormat="1" applyFont="1"/>
    <xf numFmtId="168" fontId="6" fillId="0" borderId="0" xfId="3" applyNumberFormat="1" applyFont="1" applyBorder="1"/>
    <xf numFmtId="168" fontId="6" fillId="0" borderId="16" xfId="3" applyNumberFormat="1" applyFont="1" applyBorder="1"/>
    <xf numFmtId="0" fontId="6" fillId="0" borderId="0" xfId="22" applyFont="1"/>
    <xf numFmtId="0" fontId="6" fillId="0" borderId="0" xfId="22" applyFont="1" applyBorder="1"/>
    <xf numFmtId="0" fontId="6" fillId="0" borderId="0" xfId="22" applyFont="1" applyFill="1" applyBorder="1"/>
    <xf numFmtId="0" fontId="4" fillId="0" borderId="0" xfId="14" applyFont="1" applyAlignment="1">
      <alignment horizontal="left"/>
    </xf>
    <xf numFmtId="168" fontId="6" fillId="0" borderId="0" xfId="3" applyNumberFormat="1" applyFont="1" applyFill="1" applyBorder="1"/>
    <xf numFmtId="0" fontId="4" fillId="0" borderId="0" xfId="14" applyFont="1" applyAlignment="1">
      <alignment horizontal="left" indent="2"/>
    </xf>
    <xf numFmtId="0" fontId="6" fillId="0" borderId="0" xfId="20" applyFont="1" applyFill="1" applyBorder="1"/>
    <xf numFmtId="168" fontId="6" fillId="0" borderId="12" xfId="3" applyNumberFormat="1" applyFont="1" applyBorder="1"/>
    <xf numFmtId="1" fontId="6" fillId="0" borderId="0" xfId="21" applyNumberFormat="1" applyFont="1" applyBorder="1"/>
    <xf numFmtId="1" fontId="6" fillId="0" borderId="0" xfId="17" applyNumberFormat="1" applyFont="1"/>
    <xf numFmtId="175" fontId="5" fillId="0" borderId="0" xfId="14" applyNumberFormat="1"/>
    <xf numFmtId="0" fontId="14" fillId="0" borderId="1" xfId="31" applyFont="1" applyFill="1" applyBorder="1"/>
    <xf numFmtId="0" fontId="14" fillId="0" borderId="2" xfId="31" applyFont="1" applyFill="1" applyBorder="1"/>
    <xf numFmtId="0" fontId="14" fillId="0" borderId="2" xfId="31" applyFont="1" applyFill="1" applyBorder="1" applyAlignment="1">
      <alignment horizontal="centerContinuous"/>
    </xf>
    <xf numFmtId="0" fontId="14" fillId="0" borderId="3" xfId="31" applyFont="1" applyFill="1" applyBorder="1" applyAlignment="1">
      <alignment horizontal="centerContinuous"/>
    </xf>
    <xf numFmtId="0" fontId="14" fillId="0" borderId="4" xfId="31" applyFont="1" applyFill="1" applyBorder="1"/>
    <xf numFmtId="0" fontId="14" fillId="0" borderId="5" xfId="31" applyFont="1" applyFill="1" applyBorder="1"/>
    <xf numFmtId="0" fontId="14" fillId="0" borderId="5" xfId="31" applyFont="1" applyFill="1" applyBorder="1" applyAlignment="1">
      <alignment horizontal="centerContinuous"/>
    </xf>
    <xf numFmtId="0" fontId="14" fillId="0" borderId="6" xfId="31" applyFont="1" applyFill="1" applyBorder="1" applyAlignment="1">
      <alignment horizontal="centerContinuous"/>
    </xf>
    <xf numFmtId="0" fontId="15" fillId="0" borderId="0" xfId="31" applyFont="1" applyFill="1" applyAlignment="1">
      <alignment horizontal="center"/>
    </xf>
    <xf numFmtId="167" fontId="14" fillId="0" borderId="0" xfId="31" applyNumberFormat="1" applyFont="1" applyFill="1"/>
    <xf numFmtId="0" fontId="14" fillId="0" borderId="0" xfId="31" applyFont="1" applyFill="1" applyAlignment="1">
      <alignment horizontal="left"/>
    </xf>
    <xf numFmtId="44" fontId="0" fillId="0" borderId="0" xfId="32" applyFont="1" applyFill="1"/>
    <xf numFmtId="40" fontId="14" fillId="0" borderId="0" xfId="31" applyNumberFormat="1" applyFont="1" applyFill="1"/>
    <xf numFmtId="44" fontId="14" fillId="0" borderId="0" xfId="31" applyNumberFormat="1" applyFont="1" applyFill="1"/>
    <xf numFmtId="168" fontId="16" fillId="0" borderId="0" xfId="33" applyNumberFormat="1" applyFont="1" applyFill="1"/>
    <xf numFmtId="168" fontId="0" fillId="0" borderId="5" xfId="33" applyNumberFormat="1" applyFont="1" applyFill="1" applyBorder="1"/>
    <xf numFmtId="44" fontId="0" fillId="0" borderId="5" xfId="32" applyFont="1" applyFill="1" applyBorder="1"/>
    <xf numFmtId="44" fontId="0" fillId="0" borderId="2" xfId="32" applyFont="1" applyFill="1" applyBorder="1"/>
    <xf numFmtId="168" fontId="14" fillId="0" borderId="0" xfId="31" applyNumberFormat="1" applyFont="1" applyFill="1"/>
    <xf numFmtId="38" fontId="14" fillId="0" borderId="0" xfId="31" applyNumberFormat="1" applyFont="1" applyFill="1"/>
    <xf numFmtId="0" fontId="18" fillId="0" borderId="0" xfId="17" applyFont="1" applyBorder="1"/>
  </cellXfs>
  <cellStyles count="35">
    <cellStyle name="Comma 2" xfId="2"/>
    <cellStyle name="Comma 3" xfId="3"/>
    <cellStyle name="Comma 4" xfId="33"/>
    <cellStyle name="Comma_Preliminary Actual NPC Mapping - Nov08_2009 02 12 - FERC Codes, test" xfId="4"/>
    <cellStyle name="Currency 2" xfId="5"/>
    <cellStyle name="Currency 3" xfId="6"/>
    <cellStyle name="Currency 4" xfId="32"/>
    <cellStyle name="Currency No Comma" xfId="7"/>
    <cellStyle name="MCP" xfId="8"/>
    <cellStyle name="noninput" xfId="9"/>
    <cellStyle name="Normal" xfId="0" builtinId="0"/>
    <cellStyle name="Normal 2" xfId="10"/>
    <cellStyle name="Normal 2 2" xfId="11"/>
    <cellStyle name="Normal 3" xfId="12"/>
    <cellStyle name="Normal 4" xfId="1"/>
    <cellStyle name="Normal 5" xfId="13"/>
    <cellStyle name="Normal 6" xfId="14"/>
    <cellStyle name="Normal 7" xfId="15"/>
    <cellStyle name="Normal 8" xfId="16"/>
    <cellStyle name="Normal 9" xfId="31"/>
    <cellStyle name="Normal_Actual NPC 2004 Workbook Clean up" xfId="17"/>
    <cellStyle name="Normal_Call Options" xfId="18"/>
    <cellStyle name="Normal_L&amp;R, Type I (00)" xfId="19"/>
    <cellStyle name="Normal_Preliminary Actual NPC Mapping - Nov08_2009 02 12 - FERC Codes, test" xfId="20"/>
    <cellStyle name="Normal_Type I (00)" xfId="21"/>
    <cellStyle name="Normal_Wyoming PCAM - 10 year Deferral - Calculation (Settlement Revision)" xfId="22"/>
    <cellStyle name="Password" xfId="23"/>
    <cellStyle name="Percent 2" xfId="24"/>
    <cellStyle name="Percent 3" xfId="25"/>
    <cellStyle name="Percent 4" xfId="26"/>
    <cellStyle name="Percent 5" xfId="34"/>
    <cellStyle name="RangeName" xfId="27"/>
    <cellStyle name="Unprot" xfId="28"/>
    <cellStyle name="Unprot$" xfId="29"/>
    <cellStyle name="Unprotect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%20UE%20xxx%20(2012%20TAM)\Analysis\Comparisons\ORTAM2013_GOLD_2012%2002%2017%20vs%20ORTAM2012%20Dec%20Replacement%20(elect%20swap%20breakout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7)%20_2012%2012%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8)%20_2012%2012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9)%20_2012%2012%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10)%20_2012%2012%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11)%20_2012%2012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Table 1"/>
      <sheetName val="Recon"/>
      <sheetName val="Side-by-Side"/>
      <sheetName val="NPC Summary"/>
      <sheetName val="Delta"/>
      <sheetName val="NPC"/>
      <sheetName val="Base"/>
      <sheetName val="Check Dollars"/>
      <sheetName val="Check MWh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>
        <row r="7">
          <cell r="E7">
            <v>461.32584808199999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F3">
            <v>41275</v>
          </cell>
          <cell r="G3">
            <v>41306</v>
          </cell>
          <cell r="H3">
            <v>41334</v>
          </cell>
          <cell r="I3">
            <v>41365</v>
          </cell>
          <cell r="J3">
            <v>41395</v>
          </cell>
          <cell r="K3">
            <v>41426</v>
          </cell>
          <cell r="L3">
            <v>41456</v>
          </cell>
          <cell r="M3">
            <v>41487</v>
          </cell>
          <cell r="N3">
            <v>41518</v>
          </cell>
          <cell r="O3">
            <v>41548</v>
          </cell>
          <cell r="P3">
            <v>41579</v>
          </cell>
          <cell r="Q3">
            <v>41609</v>
          </cell>
        </row>
        <row r="9">
          <cell r="C9" t="str">
            <v>Black Hills s27013/s28160</v>
          </cell>
        </row>
        <row r="10">
          <cell r="C10" t="str">
            <v>BPA Wind s42818</v>
          </cell>
        </row>
        <row r="11">
          <cell r="C11" t="str">
            <v>East Area Sales (WCA Sale)</v>
          </cell>
        </row>
        <row r="12">
          <cell r="C12" t="str">
            <v>Hurricane Sale s393046</v>
          </cell>
        </row>
        <row r="13">
          <cell r="C13" t="str">
            <v>LADWP (IPP Layoff)</v>
          </cell>
        </row>
        <row r="14">
          <cell r="C14" t="str">
            <v>NVE s523485</v>
          </cell>
        </row>
        <row r="15">
          <cell r="C15" t="str">
            <v>NVE s811499</v>
          </cell>
        </row>
        <row r="16">
          <cell r="C16" t="str">
            <v>Pacific Gas &amp; Electric s524491</v>
          </cell>
        </row>
        <row r="17">
          <cell r="C17" t="str">
            <v>PSCO s100035</v>
          </cell>
        </row>
        <row r="18">
          <cell r="C18" t="str">
            <v>Salt River Project s322940</v>
          </cell>
        </row>
        <row r="19">
          <cell r="C19" t="str">
            <v>SCE s513948</v>
          </cell>
        </row>
        <row r="20">
          <cell r="C20" t="str">
            <v>SDG&amp;E s513949</v>
          </cell>
        </row>
        <row r="22">
          <cell r="C22" t="str">
            <v>SMUD s24296</v>
          </cell>
        </row>
        <row r="23">
          <cell r="C23" t="str">
            <v>UAMPS s223863</v>
          </cell>
        </row>
        <row r="28">
          <cell r="C28" t="str">
            <v>UMPA II s45631</v>
          </cell>
        </row>
        <row r="33">
          <cell r="C33" t="str">
            <v>COB</v>
          </cell>
        </row>
        <row r="34">
          <cell r="C34" t="str">
            <v>Colorado</v>
          </cell>
        </row>
        <row r="35">
          <cell r="C35" t="str">
            <v>Four Corners</v>
          </cell>
        </row>
        <row r="36">
          <cell r="C36" t="str">
            <v>Idaho</v>
          </cell>
        </row>
        <row r="37">
          <cell r="C37" t="str">
            <v>Mead</v>
          </cell>
        </row>
        <row r="38">
          <cell r="C38" t="str">
            <v>Mid Columbia</v>
          </cell>
        </row>
        <row r="39">
          <cell r="C39" t="str">
            <v>Mona</v>
          </cell>
        </row>
        <row r="40">
          <cell r="C40" t="str">
            <v>NOB</v>
          </cell>
        </row>
        <row r="41">
          <cell r="C41" t="str">
            <v>Palo Verde</v>
          </cell>
        </row>
        <row r="42">
          <cell r="C42" t="str">
            <v>SP15</v>
          </cell>
        </row>
        <row r="43">
          <cell r="C43" t="str">
            <v>Utah</v>
          </cell>
        </row>
        <row r="44">
          <cell r="C44" t="str">
            <v>Washington</v>
          </cell>
        </row>
        <row r="45">
          <cell r="C45" t="str">
            <v>West Main</v>
          </cell>
        </row>
        <row r="46">
          <cell r="C46" t="str">
            <v>Wyoming</v>
          </cell>
        </row>
        <row r="47">
          <cell r="C47" t="str">
            <v>Electric Swaps Sales</v>
          </cell>
        </row>
        <row r="48">
          <cell r="C48" t="str">
            <v>STF Trading Margin</v>
          </cell>
        </row>
        <row r="49">
          <cell r="C49" t="str">
            <v>STF Index Trades</v>
          </cell>
        </row>
        <row r="54">
          <cell r="C54" t="str">
            <v>COB</v>
          </cell>
        </row>
        <row r="55">
          <cell r="C55" t="str">
            <v>Four Corners</v>
          </cell>
        </row>
        <row r="56">
          <cell r="C56" t="str">
            <v>Mead</v>
          </cell>
        </row>
        <row r="57">
          <cell r="C57" t="str">
            <v>Mid Columbia</v>
          </cell>
        </row>
        <row r="58">
          <cell r="C58" t="str">
            <v>Mona</v>
          </cell>
        </row>
        <row r="59">
          <cell r="C59" t="str">
            <v>NOB</v>
          </cell>
        </row>
        <row r="60">
          <cell r="C60" t="str">
            <v>Palo Verde</v>
          </cell>
        </row>
        <row r="61">
          <cell r="C61" t="str">
            <v>SP15</v>
          </cell>
        </row>
        <row r="62">
          <cell r="C62" t="str">
            <v>Trapped Energy</v>
          </cell>
        </row>
        <row r="71">
          <cell r="C71" t="str">
            <v>APS Supplemental p27875</v>
          </cell>
        </row>
        <row r="72">
          <cell r="C72" t="str">
            <v>Avoided Cost Resource</v>
          </cell>
        </row>
        <row r="73">
          <cell r="C73" t="str">
            <v>Blanding Purchase p379174</v>
          </cell>
        </row>
        <row r="74">
          <cell r="C74" t="str">
            <v>BPA Reserve Purchase</v>
          </cell>
        </row>
        <row r="75">
          <cell r="C75" t="str">
            <v>Chehalis Station Service</v>
          </cell>
        </row>
        <row r="76">
          <cell r="C76" t="str">
            <v xml:space="preserve">Combine Hills Wind p160595 </v>
          </cell>
        </row>
        <row r="80">
          <cell r="C80" t="str">
            <v>Deseret Purchase p194277</v>
          </cell>
        </row>
        <row r="81">
          <cell r="C81" t="str">
            <v>Douglas PUD Settlement p38185</v>
          </cell>
        </row>
        <row r="82">
          <cell r="C82" t="str">
            <v>Gemstate p99489</v>
          </cell>
        </row>
        <row r="83">
          <cell r="C83" t="str">
            <v>Georgia-Pacific Camas</v>
          </cell>
        </row>
        <row r="84">
          <cell r="C84" t="str">
            <v>Grant County 10 aMW p66274</v>
          </cell>
        </row>
        <row r="85">
          <cell r="C85" t="str">
            <v>Hermiston Purchase p99563</v>
          </cell>
        </row>
        <row r="86">
          <cell r="C86" t="str">
            <v>Hurricane Purchase p393045</v>
          </cell>
        </row>
        <row r="87">
          <cell r="C87" t="str">
            <v>Idaho Power p278538</v>
          </cell>
        </row>
        <row r="88">
          <cell r="C88" t="str">
            <v>IPP Purchase</v>
          </cell>
        </row>
        <row r="89">
          <cell r="C89" t="str">
            <v>Kennecott Generation Incentive</v>
          </cell>
        </row>
        <row r="90">
          <cell r="C90" t="str">
            <v>LADWP p491303-4</v>
          </cell>
        </row>
        <row r="91">
          <cell r="C91" t="str">
            <v>MagCorp p229846</v>
          </cell>
        </row>
        <row r="92">
          <cell r="C92" t="str">
            <v>MagCorp Reserves p510378</v>
          </cell>
        </row>
        <row r="93">
          <cell r="C93" t="str">
            <v>Morgan Stanley p189046</v>
          </cell>
        </row>
        <row r="94">
          <cell r="C94" t="str">
            <v>Morgan Stanley p272153-6</v>
          </cell>
        </row>
        <row r="95">
          <cell r="C95" t="str">
            <v>Morgan Stanley p272154-7</v>
          </cell>
        </row>
        <row r="97">
          <cell r="C97" t="str">
            <v>Nucor p346856</v>
          </cell>
        </row>
        <row r="98">
          <cell r="C98" t="str">
            <v>P4 Production p137215/p145258</v>
          </cell>
        </row>
        <row r="99">
          <cell r="C99" t="str">
            <v>PGE Cove p83984</v>
          </cell>
        </row>
        <row r="100">
          <cell r="C100" t="str">
            <v>Rock River Wind p100371</v>
          </cell>
        </row>
        <row r="101">
          <cell r="C101" t="str">
            <v>Roseburg Forest Products p312292</v>
          </cell>
        </row>
        <row r="102">
          <cell r="C102" t="str">
            <v>Small Purchases east</v>
          </cell>
        </row>
        <row r="103">
          <cell r="C103" t="str">
            <v>Small Purchases west</v>
          </cell>
        </row>
        <row r="104">
          <cell r="C104" t="str">
            <v>Three Buttes Wind p460457</v>
          </cell>
        </row>
        <row r="105">
          <cell r="C105" t="str">
            <v>Top of the World Wind p522807</v>
          </cell>
        </row>
        <row r="106">
          <cell r="C106" t="str">
            <v>Tri-State Purchase p27057</v>
          </cell>
        </row>
        <row r="107">
          <cell r="C107" t="str">
            <v>West Valley Toll</v>
          </cell>
        </row>
        <row r="108">
          <cell r="C108" t="str">
            <v>Wolverine Creek Wind p244520</v>
          </cell>
        </row>
        <row r="125">
          <cell r="C125" t="str">
            <v>QF California</v>
          </cell>
        </row>
        <row r="126">
          <cell r="C126" t="str">
            <v>QF Idaho</v>
          </cell>
        </row>
        <row r="127">
          <cell r="C127" t="str">
            <v>QF Oregon</v>
          </cell>
        </row>
        <row r="128">
          <cell r="C128" t="str">
            <v>QF Utah</v>
          </cell>
        </row>
        <row r="129">
          <cell r="C129" t="str">
            <v>QF Washington</v>
          </cell>
        </row>
        <row r="130">
          <cell r="C130" t="str">
            <v>QF Wyoming</v>
          </cell>
        </row>
        <row r="131">
          <cell r="C131" t="str">
            <v>Biomass p234159 QF</v>
          </cell>
        </row>
        <row r="132">
          <cell r="C132" t="str">
            <v>Blue Mountain Wind QF</v>
          </cell>
        </row>
        <row r="133">
          <cell r="C133" t="str">
            <v>Butter Creek Wind QF</v>
          </cell>
        </row>
        <row r="134">
          <cell r="C134" t="str">
            <v>Chevron Wind p499335 QF</v>
          </cell>
        </row>
        <row r="135">
          <cell r="C135" t="str">
            <v>Co-Gen II</v>
          </cell>
        </row>
        <row r="136">
          <cell r="C136" t="str">
            <v>DCFP p316701 QF</v>
          </cell>
        </row>
        <row r="137">
          <cell r="C137" t="str">
            <v>Co-Gen II p349170 QF</v>
          </cell>
        </row>
        <row r="138">
          <cell r="C138" t="str">
            <v>Evergreen BioPower p351030 QF</v>
          </cell>
        </row>
        <row r="139">
          <cell r="C139" t="str">
            <v>ExxonMobil p255042 QF</v>
          </cell>
        </row>
        <row r="140">
          <cell r="C140" t="str">
            <v>Five Pine Wind QF</v>
          </cell>
        </row>
        <row r="141">
          <cell r="C141" t="str">
            <v>Kennecott Refinery QF</v>
          </cell>
        </row>
        <row r="142">
          <cell r="C142" t="str">
            <v>Kennecott Smelter QF</v>
          </cell>
        </row>
        <row r="143">
          <cell r="C143" t="str">
            <v>Mountain Wind 1 p367721 QF</v>
          </cell>
        </row>
        <row r="144">
          <cell r="C144" t="str">
            <v>Mountain Wind 2 p398449 QF</v>
          </cell>
        </row>
        <row r="145">
          <cell r="C145" t="str">
            <v>North Point Wind QF</v>
          </cell>
        </row>
        <row r="146">
          <cell r="C146" t="str">
            <v>Oregon Wind Farm QF</v>
          </cell>
        </row>
        <row r="147">
          <cell r="C147" t="str">
            <v>Pioneer Wind Park I QF</v>
          </cell>
        </row>
        <row r="148">
          <cell r="C148" t="str">
            <v>Pioneer Wind Park II QF</v>
          </cell>
        </row>
        <row r="149">
          <cell r="C149" t="str">
            <v>Power County North Wind QF p575612</v>
          </cell>
        </row>
        <row r="150">
          <cell r="C150" t="str">
            <v>Power County South Wind QF p575614</v>
          </cell>
        </row>
        <row r="151">
          <cell r="C151" t="str">
            <v>Roseburg Dillard QF</v>
          </cell>
        </row>
        <row r="152">
          <cell r="C152" t="str">
            <v>SF Phosphates</v>
          </cell>
        </row>
        <row r="153">
          <cell r="C153" t="str">
            <v>Spanish Fork Wind 2 p311681 QF</v>
          </cell>
        </row>
        <row r="154">
          <cell r="C154" t="str">
            <v>Sunnyside p83997/p59965 QF</v>
          </cell>
        </row>
        <row r="155">
          <cell r="C155" t="str">
            <v>Tesoro QF</v>
          </cell>
        </row>
        <row r="156">
          <cell r="C156" t="str">
            <v>Threemile Canyon Wind QF p500139</v>
          </cell>
        </row>
        <row r="157">
          <cell r="C157" t="str">
            <v>US Magnesium QF</v>
          </cell>
        </row>
        <row r="163">
          <cell r="C163" t="str">
            <v>Canadian Entitlement p60828</v>
          </cell>
        </row>
        <row r="164">
          <cell r="C164" t="str">
            <v>Chelan - Rocky Reach p60827</v>
          </cell>
        </row>
        <row r="165">
          <cell r="C165" t="str">
            <v>Douglas - Wells p60828</v>
          </cell>
        </row>
        <row r="166">
          <cell r="C166" t="str">
            <v>Grant Displacement p270294</v>
          </cell>
        </row>
        <row r="167">
          <cell r="C167" t="str">
            <v>Grant Reasonable</v>
          </cell>
        </row>
        <row r="168">
          <cell r="C168" t="str">
            <v>Grant Meaningful Priority p390668</v>
          </cell>
        </row>
        <row r="169">
          <cell r="C169" t="str">
            <v>Grant Surplus p258951</v>
          </cell>
        </row>
        <row r="170">
          <cell r="C170" t="str">
            <v>Grant Power Auction</v>
          </cell>
        </row>
        <row r="171">
          <cell r="C171" t="str">
            <v>Grant - Priest Rapids</v>
          </cell>
        </row>
        <row r="179">
          <cell r="C179" t="str">
            <v>APGI/Colockum s191690</v>
          </cell>
        </row>
        <row r="180">
          <cell r="C180" t="str">
            <v>APS Exchange p58118/s58119</v>
          </cell>
        </row>
        <row r="181">
          <cell r="C181" t="str">
            <v>Black Hills CTs p64676</v>
          </cell>
        </row>
        <row r="182">
          <cell r="C182" t="str">
            <v>BPA Exchange p64706/p64888</v>
          </cell>
        </row>
        <row r="183">
          <cell r="C183" t="str">
            <v xml:space="preserve">BPA FC II Wind p63507 </v>
          </cell>
        </row>
        <row r="184">
          <cell r="C184" t="str">
            <v xml:space="preserve">BPA FC IV Wind p79207 </v>
          </cell>
        </row>
        <row r="185">
          <cell r="C185" t="str">
            <v>BPA Peaking p59820</v>
          </cell>
        </row>
        <row r="186">
          <cell r="C186" t="str">
            <v>BPA So. Idaho p64885/p83975/p64705</v>
          </cell>
        </row>
        <row r="187">
          <cell r="C187" t="str">
            <v>Cargill p483225/s6 p485390/s89</v>
          </cell>
        </row>
        <row r="188">
          <cell r="C188" t="str">
            <v>Cowlitz Swift p65787</v>
          </cell>
        </row>
        <row r="189">
          <cell r="C189" t="str">
            <v>EWEB FC I p63508/p63510</v>
          </cell>
        </row>
        <row r="190">
          <cell r="C190" t="str">
            <v>PSCo Exchange p340325</v>
          </cell>
        </row>
        <row r="191">
          <cell r="C191" t="str">
            <v>PSCO FC III p63362/s63361</v>
          </cell>
        </row>
        <row r="192">
          <cell r="C192" t="str">
            <v>Redding Exchange p66276</v>
          </cell>
        </row>
        <row r="193">
          <cell r="C193" t="str">
            <v>SCL State Line p105228</v>
          </cell>
        </row>
        <row r="194">
          <cell r="C194" t="str">
            <v>Shell p489963/s489962</v>
          </cell>
        </row>
        <row r="195">
          <cell r="C195" t="str">
            <v>TransAlta p371343/s371344</v>
          </cell>
        </row>
        <row r="197">
          <cell r="C197" t="str">
            <v>Tri-State Exchange</v>
          </cell>
        </row>
        <row r="202">
          <cell r="C202" t="str">
            <v>COB</v>
          </cell>
        </row>
        <row r="203">
          <cell r="C203" t="str">
            <v>Colorado</v>
          </cell>
        </row>
        <row r="204">
          <cell r="C204" t="str">
            <v>Four Corners</v>
          </cell>
        </row>
        <row r="205">
          <cell r="C205" t="str">
            <v>Idaho</v>
          </cell>
        </row>
        <row r="206">
          <cell r="C206" t="str">
            <v>Mead</v>
          </cell>
        </row>
        <row r="207">
          <cell r="C207" t="str">
            <v>Mid Columbia</v>
          </cell>
        </row>
        <row r="208">
          <cell r="C208" t="str">
            <v>Mona</v>
          </cell>
        </row>
        <row r="209">
          <cell r="C209" t="str">
            <v>NOB</v>
          </cell>
        </row>
        <row r="210">
          <cell r="C210" t="str">
            <v>Palo Verde</v>
          </cell>
        </row>
        <row r="211">
          <cell r="C211" t="str">
            <v>SP15</v>
          </cell>
        </row>
        <row r="212">
          <cell r="C212" t="str">
            <v>Utah</v>
          </cell>
        </row>
        <row r="213">
          <cell r="C213" t="str">
            <v>Washington</v>
          </cell>
        </row>
        <row r="214">
          <cell r="C214" t="str">
            <v>West Main</v>
          </cell>
        </row>
        <row r="215">
          <cell r="C215" t="str">
            <v>Wyoming</v>
          </cell>
        </row>
        <row r="218">
          <cell r="C218" t="str">
            <v>STF Electric Swaps</v>
          </cell>
        </row>
        <row r="219">
          <cell r="C219" t="str">
            <v>STF Index Trades</v>
          </cell>
        </row>
        <row r="224">
          <cell r="C224" t="str">
            <v>COB</v>
          </cell>
        </row>
        <row r="225">
          <cell r="C225" t="str">
            <v>Four Corners</v>
          </cell>
        </row>
        <row r="226">
          <cell r="C226" t="str">
            <v>Mead</v>
          </cell>
        </row>
        <row r="227">
          <cell r="C227" t="str">
            <v>Mid Columbia</v>
          </cell>
        </row>
        <row r="228">
          <cell r="C228" t="str">
            <v>Mona</v>
          </cell>
        </row>
        <row r="229">
          <cell r="C229" t="str">
            <v>NOB</v>
          </cell>
        </row>
        <row r="230">
          <cell r="C230" t="str">
            <v>Palo Verde</v>
          </cell>
        </row>
        <row r="231">
          <cell r="C231" t="str">
            <v>SP15</v>
          </cell>
        </row>
        <row r="232">
          <cell r="C232" t="str">
            <v>Emergency Purchases</v>
          </cell>
        </row>
        <row r="239">
          <cell r="C239" t="str">
            <v>Firm Wheeling</v>
          </cell>
        </row>
        <row r="241">
          <cell r="C241" t="str">
            <v>ST Firm &amp; Non-Firm</v>
          </cell>
        </row>
        <row r="246">
          <cell r="C246" t="str">
            <v>Carbon</v>
          </cell>
        </row>
        <row r="247">
          <cell r="C247" t="str">
            <v>Cholla</v>
          </cell>
        </row>
        <row r="248">
          <cell r="C248" t="str">
            <v>Colstrip</v>
          </cell>
        </row>
        <row r="249">
          <cell r="C249" t="str">
            <v>Craig</v>
          </cell>
        </row>
        <row r="250">
          <cell r="C250" t="str">
            <v>Dave Johnston</v>
          </cell>
        </row>
        <row r="251">
          <cell r="C251" t="str">
            <v>Hayden</v>
          </cell>
        </row>
        <row r="252">
          <cell r="C252" t="str">
            <v>Hunter</v>
          </cell>
        </row>
        <row r="253">
          <cell r="C253" t="str">
            <v>Huntington</v>
          </cell>
        </row>
        <row r="254">
          <cell r="C254" t="str">
            <v>Jim Bridger</v>
          </cell>
        </row>
        <row r="255">
          <cell r="C255" t="str">
            <v>Naughton</v>
          </cell>
        </row>
        <row r="257">
          <cell r="C257" t="str">
            <v>Ramp Loss</v>
          </cell>
        </row>
        <row r="258">
          <cell r="C258" t="str">
            <v>Wyodak</v>
          </cell>
        </row>
        <row r="263">
          <cell r="C263" t="str">
            <v>Chehalis</v>
          </cell>
        </row>
        <row r="264">
          <cell r="C264" t="str">
            <v>Currant Creek</v>
          </cell>
        </row>
        <row r="265">
          <cell r="C265" t="str">
            <v>Gadsby</v>
          </cell>
        </row>
        <row r="266">
          <cell r="C266" t="str">
            <v>Gadsby CT</v>
          </cell>
        </row>
        <row r="267">
          <cell r="C267" t="str">
            <v>Hermiston</v>
          </cell>
        </row>
        <row r="268">
          <cell r="C268" t="str">
            <v>Lake Side</v>
          </cell>
        </row>
        <row r="269">
          <cell r="C269" t="str">
            <v>Lake Side II</v>
          </cell>
        </row>
        <row r="270">
          <cell r="C270" t="str">
            <v>Little Mountain</v>
          </cell>
        </row>
        <row r="272">
          <cell r="C272" t="str">
            <v>Not Used</v>
          </cell>
        </row>
        <row r="276">
          <cell r="C276" t="str">
            <v>Gas Physical</v>
          </cell>
        </row>
        <row r="277">
          <cell r="C277" t="str">
            <v>Gas Swaps</v>
          </cell>
        </row>
        <row r="278">
          <cell r="C278" t="str">
            <v>Clay Basin Gas Storage</v>
          </cell>
        </row>
        <row r="279">
          <cell r="C279" t="str">
            <v>Pipeline Reservation Fees</v>
          </cell>
        </row>
        <row r="287">
          <cell r="C287" t="str">
            <v>Blundell</v>
          </cell>
        </row>
        <row r="288">
          <cell r="C288" t="str">
            <v>Dunlap I Wind p524168</v>
          </cell>
        </row>
        <row r="289">
          <cell r="C289" t="str">
            <v>Foote Creek I Wind</v>
          </cell>
        </row>
        <row r="290">
          <cell r="C290" t="str">
            <v>Glenrock Wind p423461</v>
          </cell>
        </row>
        <row r="291">
          <cell r="C291" t="str">
            <v>Glenrock III Wind p454125</v>
          </cell>
        </row>
        <row r="292">
          <cell r="C292" t="str">
            <v>Goodnoe Wind p332427</v>
          </cell>
        </row>
        <row r="293">
          <cell r="C293" t="str">
            <v>High Plains Wind p492251</v>
          </cell>
        </row>
        <row r="294">
          <cell r="C294" t="str">
            <v>Leaning Juniper 1 p317714</v>
          </cell>
        </row>
        <row r="295">
          <cell r="C295" t="str">
            <v>Marengo I Wind p332428</v>
          </cell>
        </row>
        <row r="296">
          <cell r="C296" t="str">
            <v>Marengo II Wind p423463</v>
          </cell>
        </row>
        <row r="297">
          <cell r="C297" t="str">
            <v>McFadden Ridge Wind p492250</v>
          </cell>
        </row>
        <row r="298">
          <cell r="C298" t="str">
            <v>Rolling Hills Wind p423462</v>
          </cell>
        </row>
        <row r="299">
          <cell r="C299" t="str">
            <v>Seven Mile Wind p454126</v>
          </cell>
        </row>
        <row r="300">
          <cell r="C300" t="str">
            <v>Seven Mile II Wind p357819</v>
          </cell>
        </row>
        <row r="305">
          <cell r="C305" t="str">
            <v>Wind Integration Charge</v>
          </cell>
        </row>
        <row r="316">
          <cell r="J316" t="str">
            <v>MWh</v>
          </cell>
        </row>
        <row r="319">
          <cell r="C319" t="str">
            <v>DSM Cool Keeper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DSM (Irrigation)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Kennecott Generation Adjustment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MagCorp Buythrough</v>
          </cell>
          <cell r="E322">
            <v>-32884.938168000001</v>
          </cell>
          <cell r="F322">
            <v>-6045.9819200000002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-4050.8359999999998</v>
          </cell>
          <cell r="L322">
            <v>-5920.3320000000003</v>
          </cell>
          <cell r="M322">
            <v>-5944.3882080000003</v>
          </cell>
          <cell r="N322">
            <v>-4357.22</v>
          </cell>
          <cell r="O322">
            <v>0</v>
          </cell>
          <cell r="P322">
            <v>0</v>
          </cell>
          <cell r="Q322">
            <v>-6566.1800400000002</v>
          </cell>
        </row>
        <row r="323">
          <cell r="C323" t="str">
            <v>Monsanto Buythrough</v>
          </cell>
          <cell r="E323">
            <v>-35028.977214400002</v>
          </cell>
          <cell r="F323">
            <v>0</v>
          </cell>
          <cell r="G323">
            <v>0</v>
          </cell>
          <cell r="H323">
            <v>0</v>
          </cell>
          <cell r="I323">
            <v>-58.935435519999999</v>
          </cell>
          <cell r="J323">
            <v>-117.87086687999999</v>
          </cell>
          <cell r="K323">
            <v>-500.95119999999997</v>
          </cell>
          <cell r="L323">
            <v>-5410.4040640000003</v>
          </cell>
          <cell r="M323">
            <v>-5221.5036479999999</v>
          </cell>
          <cell r="N323">
            <v>-4601.5814399999999</v>
          </cell>
          <cell r="O323">
            <v>-3937.8981600000002</v>
          </cell>
          <cell r="P323">
            <v>-6766.7992000000004</v>
          </cell>
          <cell r="Q323">
            <v>-8413.0331999999999</v>
          </cell>
        </row>
        <row r="327">
          <cell r="C327" t="str">
            <v>Station Service</v>
          </cell>
          <cell r="E327">
            <v>88490.998159200011</v>
          </cell>
          <cell r="F327">
            <v>5860.0001592000008</v>
          </cell>
          <cell r="G327">
            <v>7211.0001129599996</v>
          </cell>
          <cell r="H327">
            <v>7753.99968696</v>
          </cell>
          <cell r="I327">
            <v>8716.9995359999994</v>
          </cell>
          <cell r="J327">
            <v>9511.0000368000001</v>
          </cell>
          <cell r="K327">
            <v>9142.9998624</v>
          </cell>
          <cell r="L327">
            <v>5643.999624</v>
          </cell>
          <cell r="M327">
            <v>6546.99976728</v>
          </cell>
          <cell r="N327">
            <v>6925.0000968000004</v>
          </cell>
          <cell r="O327">
            <v>7269.9997943999997</v>
          </cell>
          <cell r="P327">
            <v>8197.9994592000003</v>
          </cell>
          <cell r="Q327">
            <v>5711.0000231999993</v>
          </cell>
        </row>
        <row r="329">
          <cell r="E329">
            <v>20577.082776799998</v>
          </cell>
          <cell r="F329">
            <v>-185.98176079999939</v>
          </cell>
          <cell r="G329">
            <v>7211.0001129599996</v>
          </cell>
          <cell r="H329">
            <v>7753.99968696</v>
          </cell>
          <cell r="I329">
            <v>8658.06410048</v>
          </cell>
          <cell r="J329">
            <v>9393.129169920001</v>
          </cell>
          <cell r="K329">
            <v>4591.2126624000002</v>
          </cell>
          <cell r="L329">
            <v>-5686.7364400000006</v>
          </cell>
          <cell r="M329">
            <v>-4618.8920887200002</v>
          </cell>
          <cell r="N329">
            <v>-2033.8013431999989</v>
          </cell>
          <cell r="O329">
            <v>3332.1016343999995</v>
          </cell>
          <cell r="P329">
            <v>1431.2002591999999</v>
          </cell>
          <cell r="Q329">
            <v>-9268.2132168000026</v>
          </cell>
        </row>
        <row r="331">
          <cell r="C331" t="str">
            <v>System Load</v>
          </cell>
          <cell r="E331">
            <v>60076623.049000002</v>
          </cell>
          <cell r="F331">
            <v>5220639.379999999</v>
          </cell>
          <cell r="G331">
            <v>4630357.2239999995</v>
          </cell>
          <cell r="H331">
            <v>4931703.7999999989</v>
          </cell>
          <cell r="I331">
            <v>4675225.0940000005</v>
          </cell>
          <cell r="J331">
            <v>4894038.3600000003</v>
          </cell>
          <cell r="K331">
            <v>4840893.1499999994</v>
          </cell>
          <cell r="L331">
            <v>5551044.7000000002</v>
          </cell>
          <cell r="M331">
            <v>5502803.3559999997</v>
          </cell>
          <cell r="N331">
            <v>4832712.9400000004</v>
          </cell>
          <cell r="O331">
            <v>4858251.8950000005</v>
          </cell>
          <cell r="P331">
            <v>4903800.88</v>
          </cell>
          <cell r="Q331">
            <v>5235152.2700000005</v>
          </cell>
        </row>
        <row r="332">
          <cell r="E332">
            <v>60097200.13177681</v>
          </cell>
          <cell r="F332">
            <v>5220453.3982391991</v>
          </cell>
          <cell r="G332">
            <v>4637568.2241129596</v>
          </cell>
          <cell r="H332">
            <v>4939457.799686959</v>
          </cell>
          <cell r="I332">
            <v>4683883.1581004802</v>
          </cell>
          <cell r="J332">
            <v>4903431.4891699208</v>
          </cell>
          <cell r="K332">
            <v>4845484.3626623992</v>
          </cell>
          <cell r="L332">
            <v>5545357.9635600001</v>
          </cell>
          <cell r="M332">
            <v>5498184.46391128</v>
          </cell>
          <cell r="N332">
            <v>4830679.1386568006</v>
          </cell>
          <cell r="O332">
            <v>4861583.9966344004</v>
          </cell>
          <cell r="P332">
            <v>4905232.0802592002</v>
          </cell>
          <cell r="Q332">
            <v>5225884.0567832002</v>
          </cell>
        </row>
        <row r="336">
          <cell r="C336" t="str">
            <v>Black Hills s27013/s28160</v>
          </cell>
          <cell r="E336">
            <v>360813.70106430002</v>
          </cell>
          <cell r="F336">
            <v>30680.490426600001</v>
          </cell>
          <cell r="G336">
            <v>27989.915416899999</v>
          </cell>
          <cell r="H336">
            <v>30726.355518700002</v>
          </cell>
          <cell r="I336">
            <v>30012.8955154</v>
          </cell>
          <cell r="J336">
            <v>28595.275653000001</v>
          </cell>
          <cell r="K336">
            <v>28915.380666699999</v>
          </cell>
          <cell r="L336">
            <v>30976.1906471</v>
          </cell>
          <cell r="M336">
            <v>31270.295530800002</v>
          </cell>
          <cell r="N336">
            <v>29564.485425299998</v>
          </cell>
          <cell r="O336">
            <v>30903.985494600001</v>
          </cell>
          <cell r="P336">
            <v>30032.715408299999</v>
          </cell>
          <cell r="Q336">
            <v>31145.715360900002</v>
          </cell>
        </row>
        <row r="337">
          <cell r="C337" t="str">
            <v>BPA Wind s42818</v>
          </cell>
          <cell r="E337">
            <v>38529.482720799999</v>
          </cell>
          <cell r="F337">
            <v>4828.7254285999998</v>
          </cell>
          <cell r="G337">
            <v>4047.910605</v>
          </cell>
          <cell r="H337">
            <v>3919.4665921999999</v>
          </cell>
          <cell r="I337">
            <v>3044.1439172</v>
          </cell>
          <cell r="J337">
            <v>2873.8096787999998</v>
          </cell>
          <cell r="K337">
            <v>2330.9058135999999</v>
          </cell>
          <cell r="L337">
            <v>1748.1211602000001</v>
          </cell>
          <cell r="M337">
            <v>1657.0177037999999</v>
          </cell>
          <cell r="N337">
            <v>2179.1386133999999</v>
          </cell>
          <cell r="O337">
            <v>3184.9382854</v>
          </cell>
          <cell r="P337">
            <v>4011.5640128</v>
          </cell>
          <cell r="Q337">
            <v>4703.7409097999998</v>
          </cell>
        </row>
        <row r="338">
          <cell r="C338" t="str">
            <v>East Area Sales (WCA Sale)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C339" t="str">
            <v>Hurricane Sale s393046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LADWP (IPP Layoff)</v>
          </cell>
          <cell r="E340">
            <v>573306.99494400003</v>
          </cell>
          <cell r="F340">
            <v>52616.996879999999</v>
          </cell>
          <cell r="G340">
            <v>45965.001600000003</v>
          </cell>
          <cell r="H340">
            <v>43834.99944</v>
          </cell>
          <cell r="I340">
            <v>33301.000800000002</v>
          </cell>
          <cell r="J340">
            <v>50379.000240000001</v>
          </cell>
          <cell r="K340">
            <v>49411.000800000002</v>
          </cell>
          <cell r="L340">
            <v>52875.998160000003</v>
          </cell>
          <cell r="M340">
            <v>52503.998160000003</v>
          </cell>
          <cell r="N340">
            <v>37694.001600000003</v>
          </cell>
          <cell r="O340">
            <v>61508.999184</v>
          </cell>
          <cell r="P340">
            <v>44091.999360000002</v>
          </cell>
          <cell r="Q340">
            <v>49123.998720000003</v>
          </cell>
        </row>
        <row r="341">
          <cell r="C341" t="str">
            <v>NVE s523485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C342" t="str">
            <v>NVE s811499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C343" t="str">
            <v>Pacific Gas &amp; Electric s524491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C344" t="str">
            <v>PSCO s100035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C345" t="str">
            <v>Salt River Project s322940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SCE s513948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SDG&amp;E s513949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SMUD s24296</v>
          </cell>
          <cell r="E349">
            <v>350400</v>
          </cell>
          <cell r="F349">
            <v>39600</v>
          </cell>
          <cell r="G349">
            <v>20400</v>
          </cell>
          <cell r="H349">
            <v>2500</v>
          </cell>
          <cell r="I349">
            <v>7000</v>
          </cell>
          <cell r="J349">
            <v>0</v>
          </cell>
          <cell r="K349">
            <v>0</v>
          </cell>
          <cell r="L349">
            <v>30900</v>
          </cell>
          <cell r="M349">
            <v>47900</v>
          </cell>
          <cell r="N349">
            <v>46800</v>
          </cell>
          <cell r="O349">
            <v>48700</v>
          </cell>
          <cell r="P349">
            <v>50900</v>
          </cell>
          <cell r="Q349">
            <v>55700</v>
          </cell>
        </row>
        <row r="350">
          <cell r="C350" t="str">
            <v>UAMPS s223863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5">
          <cell r="C355" t="str">
            <v>UMPA II s45631</v>
          </cell>
          <cell r="E355">
            <v>216073</v>
          </cell>
          <cell r="F355">
            <v>13937.5</v>
          </cell>
          <cell r="G355">
            <v>12587.5</v>
          </cell>
          <cell r="H355">
            <v>13937.5</v>
          </cell>
          <cell r="I355">
            <v>11100</v>
          </cell>
          <cell r="J355">
            <v>10900</v>
          </cell>
          <cell r="K355">
            <v>19200</v>
          </cell>
          <cell r="L355">
            <v>41812.5</v>
          </cell>
          <cell r="M355">
            <v>32892.5</v>
          </cell>
          <cell r="N355">
            <v>18343</v>
          </cell>
          <cell r="O355">
            <v>13937.5</v>
          </cell>
          <cell r="P355">
            <v>13487.5</v>
          </cell>
          <cell r="Q355">
            <v>13937.5</v>
          </cell>
        </row>
        <row r="357">
          <cell r="E357">
            <v>1539123.1787290997</v>
          </cell>
          <cell r="F357">
            <v>141663.71273520001</v>
          </cell>
          <cell r="G357">
            <v>110990.32762190001</v>
          </cell>
          <cell r="H357">
            <v>94918.3215509</v>
          </cell>
          <cell r="I357">
            <v>84458.040232600004</v>
          </cell>
          <cell r="J357">
            <v>92748.085571800009</v>
          </cell>
          <cell r="K357">
            <v>99857.287280299992</v>
          </cell>
          <cell r="L357">
            <v>158312.80996730001</v>
          </cell>
          <cell r="M357">
            <v>166223.81139459999</v>
          </cell>
          <cell r="N357">
            <v>134580.6256387</v>
          </cell>
          <cell r="O357">
            <v>158235.422964</v>
          </cell>
          <cell r="P357">
            <v>142523.7787811</v>
          </cell>
          <cell r="Q357">
            <v>154610.9549907</v>
          </cell>
        </row>
        <row r="360">
          <cell r="C360" t="str">
            <v>COB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Colorado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Four Corners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Idaho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Mead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Mid Columbia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Mona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NOB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Palo Verde</v>
          </cell>
          <cell r="E368">
            <v>203200</v>
          </cell>
          <cell r="F368">
            <v>49200</v>
          </cell>
          <cell r="G368">
            <v>43200</v>
          </cell>
          <cell r="H368">
            <v>49200</v>
          </cell>
          <cell r="I368">
            <v>0</v>
          </cell>
          <cell r="J368">
            <v>0</v>
          </cell>
          <cell r="K368">
            <v>0</v>
          </cell>
          <cell r="L368">
            <v>20800</v>
          </cell>
          <cell r="M368">
            <v>21600</v>
          </cell>
          <cell r="N368">
            <v>19200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SP15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Utah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Washington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C372" t="str">
            <v>West Main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C373" t="str">
            <v>Wyoming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5">
          <cell r="C375" t="str">
            <v>STF Trading Margin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STF Index Trades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8">
          <cell r="E378">
            <v>203200</v>
          </cell>
          <cell r="F378">
            <v>49200</v>
          </cell>
          <cell r="G378">
            <v>43200</v>
          </cell>
          <cell r="H378">
            <v>49200</v>
          </cell>
          <cell r="I378">
            <v>0</v>
          </cell>
          <cell r="J378">
            <v>0</v>
          </cell>
          <cell r="K378">
            <v>0</v>
          </cell>
          <cell r="L378">
            <v>20800</v>
          </cell>
          <cell r="M378">
            <v>21600</v>
          </cell>
          <cell r="N378">
            <v>19200</v>
          </cell>
          <cell r="O378">
            <v>0</v>
          </cell>
          <cell r="P378">
            <v>0</v>
          </cell>
          <cell r="Q378">
            <v>0</v>
          </cell>
        </row>
        <row r="381">
          <cell r="C381" t="str">
            <v>COB</v>
          </cell>
          <cell r="E381">
            <v>1324499.9450000001</v>
          </cell>
          <cell r="F381">
            <v>137373.91999999998</v>
          </cell>
          <cell r="G381">
            <v>101400.95999999999</v>
          </cell>
          <cell r="H381">
            <v>113695.66</v>
          </cell>
          <cell r="I381">
            <v>120254.39999999999</v>
          </cell>
          <cell r="J381">
            <v>41261.652000000002</v>
          </cell>
          <cell r="K381">
            <v>28471.812000000002</v>
          </cell>
          <cell r="L381">
            <v>101347.45</v>
          </cell>
          <cell r="M381">
            <v>97900.865000000005</v>
          </cell>
          <cell r="N381">
            <v>134136.21599999999</v>
          </cell>
          <cell r="O381">
            <v>143080.31999999998</v>
          </cell>
          <cell r="P381">
            <v>150189.6</v>
          </cell>
          <cell r="Q381">
            <v>155387.09000000003</v>
          </cell>
        </row>
        <row r="382">
          <cell r="C382" t="str">
            <v>Four Corners</v>
          </cell>
          <cell r="E382">
            <v>2542950.13</v>
          </cell>
          <cell r="F382">
            <v>216844.6</v>
          </cell>
          <cell r="G382">
            <v>200079.84000000003</v>
          </cell>
          <cell r="H382">
            <v>177870.9</v>
          </cell>
          <cell r="I382">
            <v>139921.44</v>
          </cell>
          <cell r="J382">
            <v>155846.08000000002</v>
          </cell>
          <cell r="K382">
            <v>131498.29999999999</v>
          </cell>
          <cell r="L382">
            <v>254165.11</v>
          </cell>
          <cell r="M382">
            <v>292048.32</v>
          </cell>
          <cell r="N382">
            <v>282024.78999999998</v>
          </cell>
          <cell r="O382">
            <v>217171.63999999998</v>
          </cell>
          <cell r="P382">
            <v>248082.49</v>
          </cell>
          <cell r="Q382">
            <v>227396.62</v>
          </cell>
        </row>
        <row r="383">
          <cell r="C383" t="str">
            <v>Mead</v>
          </cell>
          <cell r="E383">
            <v>914600.41100000008</v>
          </cell>
          <cell r="F383">
            <v>81931.5</v>
          </cell>
          <cell r="G383">
            <v>74145.5</v>
          </cell>
          <cell r="H383">
            <v>80340.14</v>
          </cell>
          <cell r="I383">
            <v>79560</v>
          </cell>
          <cell r="J383">
            <v>81809.259999999995</v>
          </cell>
          <cell r="K383">
            <v>61455</v>
          </cell>
          <cell r="L383">
            <v>77974.97</v>
          </cell>
          <cell r="M383">
            <v>75729.960000000006</v>
          </cell>
          <cell r="N383">
            <v>75874.77</v>
          </cell>
          <cell r="O383">
            <v>74055.42</v>
          </cell>
          <cell r="P383">
            <v>78725.085999999996</v>
          </cell>
          <cell r="Q383">
            <v>72998.804999999993</v>
          </cell>
        </row>
        <row r="384">
          <cell r="C384" t="str">
            <v>Mid Columbia</v>
          </cell>
          <cell r="E384">
            <v>1309657.6439999999</v>
          </cell>
          <cell r="F384">
            <v>196471.95</v>
          </cell>
          <cell r="G384">
            <v>127962.94</v>
          </cell>
          <cell r="H384">
            <v>77155.289999999994</v>
          </cell>
          <cell r="I384">
            <v>96980.35</v>
          </cell>
          <cell r="J384">
            <v>0</v>
          </cell>
          <cell r="K384">
            <v>0</v>
          </cell>
          <cell r="L384">
            <v>51280.19</v>
          </cell>
          <cell r="M384">
            <v>73298.414000000004</v>
          </cell>
          <cell r="N384">
            <v>129113.42</v>
          </cell>
          <cell r="O384">
            <v>133382.51999999999</v>
          </cell>
          <cell r="P384">
            <v>225956.67</v>
          </cell>
          <cell r="Q384">
            <v>198055.9</v>
          </cell>
        </row>
        <row r="385">
          <cell r="C385" t="str">
            <v>Mona</v>
          </cell>
          <cell r="E385">
            <v>691506.27100000007</v>
          </cell>
          <cell r="F385">
            <v>56683.509999999995</v>
          </cell>
          <cell r="G385">
            <v>48518.207999999999</v>
          </cell>
          <cell r="H385">
            <v>59983.917000000001</v>
          </cell>
          <cell r="I385">
            <v>41438.408000000003</v>
          </cell>
          <cell r="J385">
            <v>31552.608</v>
          </cell>
          <cell r="K385">
            <v>37780.789999999994</v>
          </cell>
          <cell r="L385">
            <v>75497.040000000008</v>
          </cell>
          <cell r="M385">
            <v>100304.44</v>
          </cell>
          <cell r="N385">
            <v>72087.39</v>
          </cell>
          <cell r="O385">
            <v>75597.929999999993</v>
          </cell>
          <cell r="P385">
            <v>48666.270000000004</v>
          </cell>
          <cell r="Q385">
            <v>43395.76</v>
          </cell>
        </row>
        <row r="386">
          <cell r="C386" t="str">
            <v>NOB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Palo Verde</v>
          </cell>
          <cell r="E387">
            <v>3918027.99</v>
          </cell>
          <cell r="F387">
            <v>336639.5</v>
          </cell>
          <cell r="G387">
            <v>332096.84000000003</v>
          </cell>
          <cell r="H387">
            <v>347602.75</v>
          </cell>
          <cell r="I387">
            <v>341858.66</v>
          </cell>
          <cell r="J387">
            <v>392878.25</v>
          </cell>
          <cell r="K387">
            <v>393488.6</v>
          </cell>
          <cell r="L387">
            <v>265192.15999999997</v>
          </cell>
          <cell r="M387">
            <v>226084.7</v>
          </cell>
          <cell r="N387">
            <v>237353.7</v>
          </cell>
          <cell r="O387">
            <v>355853.25</v>
          </cell>
          <cell r="P387">
            <v>342406.28</v>
          </cell>
          <cell r="Q387">
            <v>346573.3</v>
          </cell>
        </row>
        <row r="388">
          <cell r="C388" t="str">
            <v>SP15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Trapped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1">
          <cell r="E391">
            <v>10701242.390999999</v>
          </cell>
          <cell r="F391">
            <v>1025944.98</v>
          </cell>
          <cell r="G391">
            <v>884204.28800000018</v>
          </cell>
          <cell r="H391">
            <v>856648.65700000001</v>
          </cell>
          <cell r="I391">
            <v>820013.25799999991</v>
          </cell>
          <cell r="J391">
            <v>703347.85000000009</v>
          </cell>
          <cell r="K391">
            <v>652694.50199999998</v>
          </cell>
          <cell r="L391">
            <v>825456.91999999993</v>
          </cell>
          <cell r="M391">
            <v>865366.69900000002</v>
          </cell>
          <cell r="N391">
            <v>930590.28600000008</v>
          </cell>
          <cell r="O391">
            <v>999141.07999999984</v>
          </cell>
          <cell r="P391">
            <v>1094026.3960000002</v>
          </cell>
          <cell r="Q391">
            <v>1043807.4750000001</v>
          </cell>
        </row>
        <row r="393">
          <cell r="E393">
            <v>12443565.569729099</v>
          </cell>
          <cell r="F393">
            <v>1216808.6927352</v>
          </cell>
          <cell r="G393">
            <v>1038394.6156219002</v>
          </cell>
          <cell r="H393">
            <v>1000766.9785509</v>
          </cell>
          <cell r="I393">
            <v>904471.29823259986</v>
          </cell>
          <cell r="J393">
            <v>796095.9355718001</v>
          </cell>
          <cell r="K393">
            <v>752551.78928030003</v>
          </cell>
          <cell r="L393">
            <v>1004569.7299673</v>
          </cell>
          <cell r="M393">
            <v>1053190.5103946</v>
          </cell>
          <cell r="N393">
            <v>1084370.9116387002</v>
          </cell>
          <cell r="O393">
            <v>1157376.5029639998</v>
          </cell>
          <cell r="P393">
            <v>1236550.1747811001</v>
          </cell>
          <cell r="Q393">
            <v>1198418.4299907</v>
          </cell>
        </row>
        <row r="394">
          <cell r="E394" t="str">
            <v>=</v>
          </cell>
          <cell r="F394" t="str">
            <v>=</v>
          </cell>
          <cell r="G394" t="str">
            <v>=</v>
          </cell>
          <cell r="H394" t="str">
            <v>=</v>
          </cell>
          <cell r="I394" t="str">
            <v>=</v>
          </cell>
          <cell r="J394" t="str">
            <v>=</v>
          </cell>
          <cell r="K394" t="str">
            <v>=</v>
          </cell>
          <cell r="L394" t="str">
            <v>=</v>
          </cell>
          <cell r="M394" t="str">
            <v>=</v>
          </cell>
          <cell r="N394" t="str">
            <v>=</v>
          </cell>
          <cell r="O394" t="str">
            <v>=</v>
          </cell>
          <cell r="P394" t="str">
            <v>=</v>
          </cell>
          <cell r="Q394" t="str">
            <v>=</v>
          </cell>
        </row>
        <row r="395">
          <cell r="E395">
            <v>72540765.701505899</v>
          </cell>
          <cell r="F395">
            <v>6437262.0909743989</v>
          </cell>
          <cell r="G395">
            <v>5675962.8397348598</v>
          </cell>
          <cell r="H395">
            <v>5940224.7782378588</v>
          </cell>
          <cell r="I395">
            <v>5588354.4563330803</v>
          </cell>
          <cell r="J395">
            <v>5699527.4247417208</v>
          </cell>
          <cell r="K395">
            <v>5598036.1519426992</v>
          </cell>
          <cell r="L395">
            <v>6549927.6935272999</v>
          </cell>
          <cell r="M395">
            <v>6551374.9743058803</v>
          </cell>
          <cell r="N395">
            <v>5915050.050295501</v>
          </cell>
          <cell r="O395">
            <v>6018960.4995984007</v>
          </cell>
          <cell r="P395">
            <v>6141782.2550403001</v>
          </cell>
          <cell r="Q395">
            <v>6424302.4867739007</v>
          </cell>
        </row>
        <row r="396">
          <cell r="E396" t="str">
            <v>=</v>
          </cell>
          <cell r="F396" t="str">
            <v>=</v>
          </cell>
          <cell r="G396" t="str">
            <v>=</v>
          </cell>
          <cell r="H396" t="str">
            <v>=</v>
          </cell>
          <cell r="I396" t="str">
            <v>=</v>
          </cell>
          <cell r="J396" t="str">
            <v>=</v>
          </cell>
          <cell r="K396" t="str">
            <v>=</v>
          </cell>
          <cell r="L396" t="str">
            <v>=</v>
          </cell>
          <cell r="M396" t="str">
            <v>=</v>
          </cell>
          <cell r="N396" t="str">
            <v>=</v>
          </cell>
          <cell r="O396" t="str">
            <v>=</v>
          </cell>
          <cell r="P396" t="str">
            <v>=</v>
          </cell>
          <cell r="Q396" t="str">
            <v>=</v>
          </cell>
        </row>
        <row r="400">
          <cell r="C400" t="str">
            <v>APS Supplemental p27875</v>
          </cell>
          <cell r="E400">
            <v>90950</v>
          </cell>
          <cell r="F400">
            <v>13600</v>
          </cell>
          <cell r="G400">
            <v>14650</v>
          </cell>
          <cell r="H400">
            <v>14650</v>
          </cell>
          <cell r="I400">
            <v>5550</v>
          </cell>
          <cell r="J400">
            <v>0</v>
          </cell>
          <cell r="K400">
            <v>0</v>
          </cell>
          <cell r="L400">
            <v>4800</v>
          </cell>
          <cell r="M400">
            <v>8500</v>
          </cell>
          <cell r="N400">
            <v>6000</v>
          </cell>
          <cell r="O400">
            <v>0</v>
          </cell>
          <cell r="P400">
            <v>7400</v>
          </cell>
          <cell r="Q400">
            <v>15800</v>
          </cell>
        </row>
        <row r="401">
          <cell r="C401" t="str">
            <v>Avoided Cost Resource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Blanding Purchase p379174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BPA Reserve Purchase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C404" t="str">
            <v>Chehalis Station Service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C405" t="str">
            <v xml:space="preserve">Combine Hills Wind p160595 </v>
          </cell>
          <cell r="E405">
            <v>111502.70715239999</v>
          </cell>
          <cell r="F405">
            <v>10675.016394</v>
          </cell>
          <cell r="G405">
            <v>6958.4048519999997</v>
          </cell>
          <cell r="H405">
            <v>12338.72669</v>
          </cell>
          <cell r="I405">
            <v>8684.9059519999992</v>
          </cell>
          <cell r="J405">
            <v>8066.7798231999996</v>
          </cell>
          <cell r="K405">
            <v>9711.3869460000005</v>
          </cell>
          <cell r="L405">
            <v>9316.8277359999993</v>
          </cell>
          <cell r="M405">
            <v>9242.9194652000006</v>
          </cell>
          <cell r="N405">
            <v>8808.3585660000008</v>
          </cell>
          <cell r="O405">
            <v>9456.6211899999998</v>
          </cell>
          <cell r="P405">
            <v>10546.23963</v>
          </cell>
          <cell r="Q405">
            <v>7696.5199080000002</v>
          </cell>
        </row>
        <row r="406">
          <cell r="C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C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C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C409" t="str">
            <v>Deseret Purchase p194277</v>
          </cell>
          <cell r="E409">
            <v>742903.6</v>
          </cell>
          <cell r="F409">
            <v>69489.600000000006</v>
          </cell>
          <cell r="G409">
            <v>62764.800000000003</v>
          </cell>
          <cell r="H409">
            <v>69489.600000000006</v>
          </cell>
          <cell r="I409">
            <v>51370</v>
          </cell>
          <cell r="J409">
            <v>35865.599999999999</v>
          </cell>
          <cell r="K409">
            <v>41469.599999999999</v>
          </cell>
          <cell r="L409">
            <v>69489.600000000006</v>
          </cell>
          <cell r="M409">
            <v>69489.600000000006</v>
          </cell>
          <cell r="N409">
            <v>67248</v>
          </cell>
          <cell r="O409">
            <v>69489.600000000006</v>
          </cell>
          <cell r="P409">
            <v>67248</v>
          </cell>
          <cell r="Q409">
            <v>69489.600000000006</v>
          </cell>
        </row>
        <row r="410">
          <cell r="C410" t="str">
            <v>Douglas PUD Settlement p38185</v>
          </cell>
          <cell r="E410">
            <v>47393.599999999999</v>
          </cell>
          <cell r="F410">
            <v>1936.8</v>
          </cell>
          <cell r="G410">
            <v>2092.8000000000002</v>
          </cell>
          <cell r="H410">
            <v>3122.4</v>
          </cell>
          <cell r="I410">
            <v>5267.2</v>
          </cell>
          <cell r="J410">
            <v>8743.2000000000007</v>
          </cell>
          <cell r="K410">
            <v>10072</v>
          </cell>
          <cell r="L410">
            <v>6439.2</v>
          </cell>
          <cell r="M410">
            <v>3417.6</v>
          </cell>
          <cell r="N410">
            <v>1780.8</v>
          </cell>
          <cell r="O410">
            <v>1665.6</v>
          </cell>
          <cell r="P410">
            <v>1632</v>
          </cell>
          <cell r="Q410">
            <v>1224</v>
          </cell>
        </row>
        <row r="411">
          <cell r="C411" t="str">
            <v>Gemstate p99489</v>
          </cell>
          <cell r="E411">
            <v>45519.000648000001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2150.9999760000001</v>
          </cell>
          <cell r="K411">
            <v>15316.99992</v>
          </cell>
          <cell r="L411">
            <v>14530.00008</v>
          </cell>
          <cell r="M411">
            <v>13521.000672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C412" t="str">
            <v>Georgia-Pacific Camas</v>
          </cell>
          <cell r="E412">
            <v>96585.000599999985</v>
          </cell>
          <cell r="F412">
            <v>8203.1096400000006</v>
          </cell>
          <cell r="G412">
            <v>7409.2603200000003</v>
          </cell>
          <cell r="H412">
            <v>8203.1096400000006</v>
          </cell>
          <cell r="I412">
            <v>7938.4931999999999</v>
          </cell>
          <cell r="J412">
            <v>8203.1096400000006</v>
          </cell>
          <cell r="K412">
            <v>7938.4931999999999</v>
          </cell>
          <cell r="L412">
            <v>8203.1096400000006</v>
          </cell>
          <cell r="M412">
            <v>8203.1096400000006</v>
          </cell>
          <cell r="N412">
            <v>7938.4931999999999</v>
          </cell>
          <cell r="O412">
            <v>8203.1096400000006</v>
          </cell>
          <cell r="P412">
            <v>7938.4931999999999</v>
          </cell>
          <cell r="Q412">
            <v>8203.1096400000006</v>
          </cell>
        </row>
        <row r="413">
          <cell r="C413" t="str">
            <v>Grant County 10 aMW p66274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C414" t="str">
            <v>Hermiston Purchase p99563</v>
          </cell>
          <cell r="E414">
            <v>1306242.9934</v>
          </cell>
          <cell r="F414">
            <v>122940.92358999999</v>
          </cell>
          <cell r="G414">
            <v>108004.21405000001</v>
          </cell>
          <cell r="H414">
            <v>120871.814805</v>
          </cell>
          <cell r="I414">
            <v>99616.582565000004</v>
          </cell>
          <cell r="J414">
            <v>40472.722200000004</v>
          </cell>
          <cell r="K414">
            <v>24899.083485000003</v>
          </cell>
          <cell r="L414">
            <v>113413.14387</v>
          </cell>
          <cell r="M414">
            <v>145543.48168999999</v>
          </cell>
          <cell r="N414">
            <v>125501.480365</v>
          </cell>
          <cell r="O414">
            <v>150838.84160500002</v>
          </cell>
          <cell r="P414">
            <v>123595.725785</v>
          </cell>
          <cell r="Q414">
            <v>130544.97938999999</v>
          </cell>
        </row>
        <row r="415">
          <cell r="C415" t="str">
            <v>Hurricane Purchase p393045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C416" t="str">
            <v>Idaho Power p278538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C417" t="str">
            <v>IPP Purchase</v>
          </cell>
          <cell r="E417">
            <v>573306.99494400003</v>
          </cell>
          <cell r="F417">
            <v>52616.996879999999</v>
          </cell>
          <cell r="G417">
            <v>45965.001600000003</v>
          </cell>
          <cell r="H417">
            <v>43834.99944</v>
          </cell>
          <cell r="I417">
            <v>33301.000800000002</v>
          </cell>
          <cell r="J417">
            <v>50379.000240000001</v>
          </cell>
          <cell r="K417">
            <v>49411.000800000002</v>
          </cell>
          <cell r="L417">
            <v>52875.998160000003</v>
          </cell>
          <cell r="M417">
            <v>52503.998160000003</v>
          </cell>
          <cell r="N417">
            <v>37694.001600000003</v>
          </cell>
          <cell r="O417">
            <v>61508.999184</v>
          </cell>
          <cell r="P417">
            <v>44091.999360000002</v>
          </cell>
          <cell r="Q417">
            <v>49123.998720000003</v>
          </cell>
        </row>
        <row r="418">
          <cell r="C418" t="str">
            <v>Kennecott Generation Incentive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C419" t="str">
            <v>LADWP p491303-4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C420" t="str">
            <v>MagCorp p229846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MagCorp Reserves p510378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C422" t="str">
            <v>Morgan Stanley p189046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C423" t="str">
            <v>Morgan Stanley p272153-6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C424" t="str">
            <v>Morgan Stanley p272154-7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C426" t="str">
            <v>Nucor p346856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C427" t="str">
            <v>P4 Production p137215/p145258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C428" t="str">
            <v>PGE Cove p83984</v>
          </cell>
          <cell r="E428">
            <v>12000</v>
          </cell>
          <cell r="F428">
            <v>1014</v>
          </cell>
          <cell r="G428">
            <v>942</v>
          </cell>
          <cell r="H428">
            <v>1014</v>
          </cell>
          <cell r="I428">
            <v>990</v>
          </cell>
          <cell r="J428">
            <v>1014</v>
          </cell>
          <cell r="K428">
            <v>990</v>
          </cell>
          <cell r="L428">
            <v>1014</v>
          </cell>
          <cell r="M428">
            <v>1014</v>
          </cell>
          <cell r="N428">
            <v>990</v>
          </cell>
          <cell r="O428">
            <v>1014</v>
          </cell>
          <cell r="P428">
            <v>990</v>
          </cell>
          <cell r="Q428">
            <v>1014</v>
          </cell>
        </row>
        <row r="429">
          <cell r="C429" t="str">
            <v>Rock River Wind p100371</v>
          </cell>
          <cell r="E429">
            <v>139257.40028279999</v>
          </cell>
          <cell r="F429">
            <v>16981.926626</v>
          </cell>
          <cell r="G429">
            <v>13408.72273</v>
          </cell>
          <cell r="H429">
            <v>13553.3307</v>
          </cell>
          <cell r="I429">
            <v>10614.642722000001</v>
          </cell>
          <cell r="J429">
            <v>10155.233689999999</v>
          </cell>
          <cell r="K429">
            <v>7664.027298</v>
          </cell>
          <cell r="L429">
            <v>5463.8122053999996</v>
          </cell>
          <cell r="M429">
            <v>6603.0470154000004</v>
          </cell>
          <cell r="N429">
            <v>8576.7853959999993</v>
          </cell>
          <cell r="O429">
            <v>12292.577044</v>
          </cell>
          <cell r="P429">
            <v>16724.044074000001</v>
          </cell>
          <cell r="Q429">
            <v>17219.250781999999</v>
          </cell>
        </row>
        <row r="430">
          <cell r="C430" t="str">
            <v>Roseburg Forest Products p312292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Small Purchases east</v>
          </cell>
          <cell r="E431">
            <v>2611.0000391999997</v>
          </cell>
          <cell r="F431">
            <v>321.00000527999998</v>
          </cell>
          <cell r="G431">
            <v>386.00002560000001</v>
          </cell>
          <cell r="H431">
            <v>319.00000679999999</v>
          </cell>
          <cell r="I431">
            <v>243</v>
          </cell>
          <cell r="J431">
            <v>174.00000168</v>
          </cell>
          <cell r="K431">
            <v>102.0000024</v>
          </cell>
          <cell r="L431">
            <v>141.99999624</v>
          </cell>
          <cell r="M431">
            <v>64.999998959999999</v>
          </cell>
          <cell r="N431">
            <v>142.99999919999999</v>
          </cell>
          <cell r="O431">
            <v>120.9999936</v>
          </cell>
          <cell r="P431">
            <v>277.00000560000001</v>
          </cell>
          <cell r="Q431">
            <v>318.00000383999998</v>
          </cell>
        </row>
        <row r="432">
          <cell r="C432" t="str">
            <v>Small Purchases west</v>
          </cell>
          <cell r="E432">
            <v>658.00000639200005</v>
          </cell>
          <cell r="F432">
            <v>10.999999824</v>
          </cell>
          <cell r="G432">
            <v>32.999998079999997</v>
          </cell>
          <cell r="H432">
            <v>2.999999952</v>
          </cell>
          <cell r="I432">
            <v>70.999999200000005</v>
          </cell>
          <cell r="J432">
            <v>248.00000496000001</v>
          </cell>
          <cell r="K432">
            <v>28.000000799999999</v>
          </cell>
          <cell r="L432">
            <v>43.000000800000002</v>
          </cell>
          <cell r="M432">
            <v>63.000000479999997</v>
          </cell>
          <cell r="N432">
            <v>52.000002000000002</v>
          </cell>
          <cell r="O432">
            <v>54.999999119999998</v>
          </cell>
          <cell r="P432">
            <v>28.000000799999999</v>
          </cell>
          <cell r="Q432">
            <v>23.000000375999999</v>
          </cell>
        </row>
        <row r="433">
          <cell r="C433" t="str">
            <v>Three Buttes Wind p460457</v>
          </cell>
          <cell r="E433">
            <v>322860.35962</v>
          </cell>
          <cell r="F433">
            <v>36154.299875999997</v>
          </cell>
          <cell r="G433">
            <v>25045.600102</v>
          </cell>
          <cell r="H433">
            <v>36829.000740000003</v>
          </cell>
          <cell r="I433">
            <v>26535.160361999999</v>
          </cell>
          <cell r="J433">
            <v>26872.160248</v>
          </cell>
          <cell r="K433">
            <v>18542.120126000002</v>
          </cell>
          <cell r="L433">
            <v>16527.199752</v>
          </cell>
          <cell r="M433">
            <v>16931.139631999999</v>
          </cell>
          <cell r="N433">
            <v>22289.619878000001</v>
          </cell>
          <cell r="O433">
            <v>27994.779618</v>
          </cell>
          <cell r="P433">
            <v>31442.619535999998</v>
          </cell>
          <cell r="Q433">
            <v>37696.659749999999</v>
          </cell>
        </row>
        <row r="434">
          <cell r="C434" t="str">
            <v>Top of the World Wind p522807</v>
          </cell>
          <cell r="E434">
            <v>609771.931812</v>
          </cell>
          <cell r="F434">
            <v>80216.663883999994</v>
          </cell>
          <cell r="G434">
            <v>60510.135031999998</v>
          </cell>
          <cell r="H434">
            <v>57688.535087999997</v>
          </cell>
          <cell r="I434">
            <v>46926.049857999998</v>
          </cell>
          <cell r="J434">
            <v>40369.655833999997</v>
          </cell>
          <cell r="K434">
            <v>36653.702738</v>
          </cell>
          <cell r="L434">
            <v>29251.939254000001</v>
          </cell>
          <cell r="M434">
            <v>31604.466164000001</v>
          </cell>
          <cell r="N434">
            <v>34253.026874000003</v>
          </cell>
          <cell r="O434">
            <v>43856.710572000004</v>
          </cell>
          <cell r="P434">
            <v>64168.399713999999</v>
          </cell>
          <cell r="Q434">
            <v>84272.646800000002</v>
          </cell>
        </row>
        <row r="435">
          <cell r="C435" t="str">
            <v>Tri-State Purchase p27057</v>
          </cell>
          <cell r="E435">
            <v>142348.75</v>
          </cell>
          <cell r="F435">
            <v>11547.5</v>
          </cell>
          <cell r="G435">
            <v>9520</v>
          </cell>
          <cell r="H435">
            <v>8102.5</v>
          </cell>
          <cell r="I435">
            <v>12475</v>
          </cell>
          <cell r="J435">
            <v>10085</v>
          </cell>
          <cell r="K435">
            <v>10850</v>
          </cell>
          <cell r="L435">
            <v>14456.25</v>
          </cell>
          <cell r="M435">
            <v>14602.5</v>
          </cell>
          <cell r="N435">
            <v>13190</v>
          </cell>
          <cell r="O435">
            <v>13318.75</v>
          </cell>
          <cell r="P435">
            <v>12800</v>
          </cell>
          <cell r="Q435">
            <v>11401.25</v>
          </cell>
        </row>
        <row r="436">
          <cell r="C436" t="str">
            <v>West Valley Toll</v>
          </cell>
          <cell r="E436">
            <v>119006.5</v>
          </cell>
          <cell r="F436">
            <v>13528</v>
          </cell>
          <cell r="G436">
            <v>1776.5</v>
          </cell>
          <cell r="H436">
            <v>0</v>
          </cell>
          <cell r="I436">
            <v>2004.5</v>
          </cell>
          <cell r="J436">
            <v>2384.5</v>
          </cell>
          <cell r="K436">
            <v>4208.5</v>
          </cell>
          <cell r="L436">
            <v>16416</v>
          </cell>
          <cell r="M436">
            <v>22401</v>
          </cell>
          <cell r="N436">
            <v>18363.5</v>
          </cell>
          <cell r="O436">
            <v>17337.5</v>
          </cell>
          <cell r="P436">
            <v>10450</v>
          </cell>
          <cell r="Q436">
            <v>10136.5</v>
          </cell>
        </row>
        <row r="437">
          <cell r="C437" t="str">
            <v>Wolverine Creek Wind p244520</v>
          </cell>
          <cell r="E437">
            <v>176895.57671599998</v>
          </cell>
          <cell r="F437">
            <v>13115.196255999999</v>
          </cell>
          <cell r="G437">
            <v>10342.276598</v>
          </cell>
          <cell r="H437">
            <v>20614.079720000002</v>
          </cell>
          <cell r="I437">
            <v>19836.218258000001</v>
          </cell>
          <cell r="J437">
            <v>19330.699243999999</v>
          </cell>
          <cell r="K437">
            <v>15064.551766</v>
          </cell>
          <cell r="L437">
            <v>14710.268208</v>
          </cell>
          <cell r="M437">
            <v>13803.826406</v>
          </cell>
          <cell r="N437">
            <v>12841.725202</v>
          </cell>
          <cell r="O437">
            <v>11114.663386</v>
          </cell>
          <cell r="P437">
            <v>14539.147800000001</v>
          </cell>
          <cell r="Q437">
            <v>11582.923871999999</v>
          </cell>
        </row>
        <row r="440">
          <cell r="E440">
            <v>4539813.4152207924</v>
          </cell>
          <cell r="F440">
            <v>452352.03315110394</v>
          </cell>
          <cell r="G440">
            <v>369808.71530768008</v>
          </cell>
          <cell r="H440">
            <v>410634.09682975191</v>
          </cell>
          <cell r="I440">
            <v>331423.75371619995</v>
          </cell>
          <cell r="J440">
            <v>264514.66090183996</v>
          </cell>
          <cell r="K440">
            <v>252921.46628219998</v>
          </cell>
          <cell r="L440">
            <v>377092.34890244005</v>
          </cell>
          <cell r="M440">
            <v>417509.68884403998</v>
          </cell>
          <cell r="N440">
            <v>365670.79108220001</v>
          </cell>
          <cell r="O440">
            <v>428267.75223172002</v>
          </cell>
          <cell r="P440">
            <v>413871.66910539998</v>
          </cell>
          <cell r="Q440">
            <v>455746.43886621605</v>
          </cell>
        </row>
        <row r="443">
          <cell r="C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4">
          <cell r="C454" t="str">
            <v>QF California</v>
          </cell>
          <cell r="E454">
            <v>33477.991149408008</v>
          </cell>
          <cell r="F454">
            <v>3262.9649619359998</v>
          </cell>
          <cell r="G454">
            <v>3967.7561347200003</v>
          </cell>
          <cell r="H454">
            <v>4529.9317696799999</v>
          </cell>
          <cell r="I454">
            <v>6155.6493556800006</v>
          </cell>
          <cell r="J454">
            <v>6192.5634690240004</v>
          </cell>
          <cell r="K454">
            <v>4426.5009600000003</v>
          </cell>
          <cell r="L454">
            <v>1233.0280722240002</v>
          </cell>
          <cell r="M454">
            <v>528.03264720000004</v>
          </cell>
          <cell r="N454">
            <v>417.25850400000002</v>
          </cell>
          <cell r="O454">
            <v>382.51566326400001</v>
          </cell>
          <cell r="P454">
            <v>663.77114928000003</v>
          </cell>
          <cell r="Q454">
            <v>1718.0184623999999</v>
          </cell>
        </row>
        <row r="455">
          <cell r="C455" t="str">
            <v>QF Idaho</v>
          </cell>
          <cell r="E455">
            <v>94815.060631439992</v>
          </cell>
          <cell r="F455">
            <v>6565.7476893599996</v>
          </cell>
          <cell r="G455">
            <v>5982.3715728000006</v>
          </cell>
          <cell r="H455">
            <v>7305.7790519999999</v>
          </cell>
          <cell r="I455">
            <v>8060.1700463999996</v>
          </cell>
          <cell r="J455">
            <v>10214.923226879999</v>
          </cell>
          <cell r="K455">
            <v>11385.851457600002</v>
          </cell>
          <cell r="L455">
            <v>9365.2135641599998</v>
          </cell>
          <cell r="M455">
            <v>7507.6617333599997</v>
          </cell>
          <cell r="N455">
            <v>6989.7557231999999</v>
          </cell>
          <cell r="O455">
            <v>7382.1090400800003</v>
          </cell>
          <cell r="P455">
            <v>7210.9269144</v>
          </cell>
          <cell r="Q455">
            <v>6844.5506111999994</v>
          </cell>
        </row>
        <row r="456">
          <cell r="C456" t="str">
            <v>QF Oregon</v>
          </cell>
          <cell r="E456">
            <v>270947.48903579998</v>
          </cell>
          <cell r="F456">
            <v>22434.5002608</v>
          </cell>
          <cell r="G456">
            <v>20781.339398399999</v>
          </cell>
          <cell r="H456">
            <v>25070.3081208</v>
          </cell>
          <cell r="I456">
            <v>27697.126536</v>
          </cell>
          <cell r="J456">
            <v>29935.3354296</v>
          </cell>
          <cell r="K456">
            <v>26105.309136</v>
          </cell>
          <cell r="L456">
            <v>21561.602975039998</v>
          </cell>
          <cell r="M456">
            <v>20157.487989239999</v>
          </cell>
          <cell r="N456">
            <v>20904.8636052</v>
          </cell>
          <cell r="O456">
            <v>18966.239304719998</v>
          </cell>
          <cell r="P456">
            <v>16785.588744000001</v>
          </cell>
          <cell r="Q456">
            <v>20547.787536</v>
          </cell>
        </row>
        <row r="457">
          <cell r="C457" t="str">
            <v>QF Utah</v>
          </cell>
          <cell r="E457">
            <v>23919.059751360001</v>
          </cell>
          <cell r="F457">
            <v>1753.0778702399998</v>
          </cell>
          <cell r="G457">
            <v>1796.8411507200001</v>
          </cell>
          <cell r="H457">
            <v>2017.7062008</v>
          </cell>
          <cell r="I457">
            <v>2211.283152</v>
          </cell>
          <cell r="J457">
            <v>2403.4554100799996</v>
          </cell>
          <cell r="K457">
            <v>2241.9379094399997</v>
          </cell>
          <cell r="L457">
            <v>1992.2506574399999</v>
          </cell>
          <cell r="M457">
            <v>2055.7299576</v>
          </cell>
          <cell r="N457">
            <v>1752.2158320000001</v>
          </cell>
          <cell r="O457">
            <v>2026.9463088</v>
          </cell>
          <cell r="P457">
            <v>2013.6407615999999</v>
          </cell>
          <cell r="Q457">
            <v>1653.97454064</v>
          </cell>
        </row>
        <row r="458">
          <cell r="C458" t="str">
            <v>QF Washington</v>
          </cell>
          <cell r="E458">
            <v>0.27094032000000001</v>
          </cell>
          <cell r="F458">
            <v>1.4880000000000001E-2</v>
          </cell>
          <cell r="G458">
            <v>6.7200000000000003E-3</v>
          </cell>
          <cell r="H458">
            <v>2.2290239999999999E-2</v>
          </cell>
          <cell r="I458">
            <v>3.5999999999999997E-2</v>
          </cell>
          <cell r="J458">
            <v>2.232E-2</v>
          </cell>
          <cell r="K458">
            <v>3.5999999999999997E-2</v>
          </cell>
          <cell r="L458">
            <v>3.7199999999999997E-2</v>
          </cell>
          <cell r="M458">
            <v>3.7199999999999997E-2</v>
          </cell>
          <cell r="N458">
            <v>2.8799999999999999E-2</v>
          </cell>
          <cell r="O458">
            <v>1.4880000000000001E-2</v>
          </cell>
          <cell r="P458">
            <v>7.2100799999999998E-3</v>
          </cell>
          <cell r="Q458">
            <v>7.4400000000000004E-3</v>
          </cell>
        </row>
        <row r="459">
          <cell r="C459" t="str">
            <v>QF Wyoming</v>
          </cell>
          <cell r="E459">
            <v>11526.389112288001</v>
          </cell>
          <cell r="F459">
            <v>176.21763504</v>
          </cell>
          <cell r="G459">
            <v>164.82717820800002</v>
          </cell>
          <cell r="H459">
            <v>155.393208216</v>
          </cell>
          <cell r="I459">
            <v>574.91844480000009</v>
          </cell>
          <cell r="J459">
            <v>1829.4791855999999</v>
          </cell>
          <cell r="K459">
            <v>1839.2520959999999</v>
          </cell>
          <cell r="L459">
            <v>1984.6262496000002</v>
          </cell>
          <cell r="M459">
            <v>1973.922768744</v>
          </cell>
          <cell r="N459">
            <v>1744.7340240000001</v>
          </cell>
          <cell r="O459">
            <v>748.88930016000006</v>
          </cell>
          <cell r="P459">
            <v>163.89862271999999</v>
          </cell>
          <cell r="Q459">
            <v>170.23039919999999</v>
          </cell>
        </row>
        <row r="460">
          <cell r="C460" t="str">
            <v>Biomass p234159 QF</v>
          </cell>
          <cell r="E460">
            <v>222798.69999999998</v>
          </cell>
          <cell r="F460">
            <v>19764.88</v>
          </cell>
          <cell r="G460">
            <v>17861.759999999998</v>
          </cell>
          <cell r="H460">
            <v>19764.88</v>
          </cell>
          <cell r="I460">
            <v>19117.439999999999</v>
          </cell>
          <cell r="J460">
            <v>12971.54</v>
          </cell>
          <cell r="K460">
            <v>19115.2</v>
          </cell>
          <cell r="L460">
            <v>19764.88</v>
          </cell>
          <cell r="M460">
            <v>19800.240000000002</v>
          </cell>
          <cell r="N460">
            <v>16100.36</v>
          </cell>
          <cell r="O460">
            <v>19800.240000000002</v>
          </cell>
          <cell r="P460">
            <v>19080</v>
          </cell>
          <cell r="Q460">
            <v>19657.28</v>
          </cell>
        </row>
        <row r="461">
          <cell r="C461" t="str">
            <v>Blue Mountain Wind QF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Butter Creek Wind QF</v>
          </cell>
          <cell r="E462">
            <v>151.01936359999999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151.01936359999999</v>
          </cell>
        </row>
        <row r="463">
          <cell r="C463" t="str">
            <v>Chevron Wind p499335 QF</v>
          </cell>
          <cell r="E463">
            <v>44528.233715599992</v>
          </cell>
          <cell r="F463">
            <v>5153.5192622000004</v>
          </cell>
          <cell r="G463">
            <v>4811.8592079999999</v>
          </cell>
          <cell r="H463">
            <v>4945.9786293999996</v>
          </cell>
          <cell r="I463">
            <v>2525.5459977999999</v>
          </cell>
          <cell r="J463">
            <v>2798.2468082</v>
          </cell>
          <cell r="K463">
            <v>2251.9630023999998</v>
          </cell>
          <cell r="L463">
            <v>1602.1080614</v>
          </cell>
          <cell r="M463">
            <v>2443.6332385999999</v>
          </cell>
          <cell r="N463">
            <v>2626.9102326000002</v>
          </cell>
          <cell r="O463">
            <v>4831.4028743999997</v>
          </cell>
          <cell r="P463">
            <v>5103.0602674000002</v>
          </cell>
          <cell r="Q463">
            <v>5434.0061331999996</v>
          </cell>
        </row>
        <row r="464">
          <cell r="C464" t="str">
            <v>Co-Gen II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DCFP p316701 QF</v>
          </cell>
          <cell r="E465">
            <v>1148.099984616</v>
          </cell>
          <cell r="F465">
            <v>48.000000720000003</v>
          </cell>
          <cell r="G465">
            <v>32.999998079999997</v>
          </cell>
          <cell r="H465">
            <v>113.19999432</v>
          </cell>
          <cell r="I465">
            <v>105.9000048</v>
          </cell>
          <cell r="J465">
            <v>149.39999136</v>
          </cell>
          <cell r="K465">
            <v>87.199999199999993</v>
          </cell>
          <cell r="L465">
            <v>41.799998735999999</v>
          </cell>
          <cell r="M465">
            <v>53.299996319999998</v>
          </cell>
          <cell r="N465">
            <v>88.899998400000001</v>
          </cell>
          <cell r="O465">
            <v>195.9999924</v>
          </cell>
          <cell r="P465">
            <v>162.30000960000001</v>
          </cell>
          <cell r="Q465">
            <v>69.100000679999994</v>
          </cell>
        </row>
        <row r="466">
          <cell r="C466" t="str">
            <v>Co-Gen II p349170 QF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Evergreen BioPower p351030 QF</v>
          </cell>
          <cell r="E467">
            <v>43276.320391200003</v>
          </cell>
          <cell r="F467">
            <v>3392.1836831999999</v>
          </cell>
          <cell r="G467">
            <v>2897.0376000000001</v>
          </cell>
          <cell r="H467">
            <v>3109.2644399999999</v>
          </cell>
          <cell r="I467">
            <v>3135.2077055999998</v>
          </cell>
          <cell r="J467">
            <v>3724.9380000000001</v>
          </cell>
          <cell r="K467">
            <v>3138.7824959999998</v>
          </cell>
          <cell r="L467">
            <v>3571.1214024000001</v>
          </cell>
          <cell r="M467">
            <v>4825.9111199999998</v>
          </cell>
          <cell r="N467">
            <v>4617.7965720000002</v>
          </cell>
          <cell r="O467">
            <v>5024.3275199999998</v>
          </cell>
          <cell r="P467">
            <v>3461.61816</v>
          </cell>
          <cell r="Q467">
            <v>2378.1316919999999</v>
          </cell>
        </row>
        <row r="468">
          <cell r="C468" t="str">
            <v>ExxonMobil p255042 QF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Five Pine Wind QF</v>
          </cell>
          <cell r="E469">
            <v>109275.64078799998</v>
          </cell>
          <cell r="F469">
            <v>9893.8799980000003</v>
          </cell>
          <cell r="G469">
            <v>8211.1600569999991</v>
          </cell>
          <cell r="H469">
            <v>11381.360000999999</v>
          </cell>
          <cell r="I469">
            <v>9115.240178</v>
          </cell>
          <cell r="J469">
            <v>10199.939877999999</v>
          </cell>
          <cell r="K469">
            <v>8080.1202059999996</v>
          </cell>
          <cell r="L469">
            <v>7400.8598015999996</v>
          </cell>
          <cell r="M469">
            <v>8169.6400723999996</v>
          </cell>
          <cell r="N469">
            <v>7626.7202379999999</v>
          </cell>
          <cell r="O469">
            <v>8650.4200020000007</v>
          </cell>
          <cell r="P469">
            <v>10192.840478</v>
          </cell>
          <cell r="Q469">
            <v>10353.459878</v>
          </cell>
        </row>
        <row r="470">
          <cell r="C470" t="str">
            <v>Kennecott Refinery QF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Kennecott Smelter QF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C472" t="str">
            <v>Mountain Wind 1 p367721 QF</v>
          </cell>
          <cell r="E472">
            <v>151795.77214400002</v>
          </cell>
          <cell r="F472">
            <v>19724.358909999999</v>
          </cell>
          <cell r="G472">
            <v>13188.200752000001</v>
          </cell>
          <cell r="H472">
            <v>15011.844386000001</v>
          </cell>
          <cell r="I472">
            <v>12387.092000000001</v>
          </cell>
          <cell r="J472">
            <v>10112.906786</v>
          </cell>
          <cell r="K472">
            <v>7116.6958839999998</v>
          </cell>
          <cell r="L472">
            <v>6376.7883860000002</v>
          </cell>
          <cell r="M472">
            <v>8228.4020500000006</v>
          </cell>
          <cell r="N472">
            <v>10960.574798</v>
          </cell>
          <cell r="O472">
            <v>13586.75505</v>
          </cell>
          <cell r="P472">
            <v>15791.739336000001</v>
          </cell>
          <cell r="Q472">
            <v>19310.413806</v>
          </cell>
        </row>
        <row r="473">
          <cell r="C473" t="str">
            <v>Mountain Wind 2 p398449 QF</v>
          </cell>
          <cell r="E473">
            <v>189638.22412840003</v>
          </cell>
          <cell r="F473">
            <v>25455.908289999999</v>
          </cell>
          <cell r="G473">
            <v>16501.251587999999</v>
          </cell>
          <cell r="H473">
            <v>18404.189721999999</v>
          </cell>
          <cell r="I473">
            <v>14964.349312</v>
          </cell>
          <cell r="J473">
            <v>15818.154103999999</v>
          </cell>
          <cell r="K473">
            <v>10738.863106000001</v>
          </cell>
          <cell r="L473">
            <v>9240.0829104000004</v>
          </cell>
          <cell r="M473">
            <v>10201.945475</v>
          </cell>
          <cell r="N473">
            <v>11716.592025</v>
          </cell>
          <cell r="O473">
            <v>14783.710014</v>
          </cell>
          <cell r="P473">
            <v>18567.901806000002</v>
          </cell>
          <cell r="Q473">
            <v>23245.275775999999</v>
          </cell>
        </row>
        <row r="474">
          <cell r="C474" t="str">
            <v>North Point Wind QF</v>
          </cell>
          <cell r="E474">
            <v>238989.59957999998</v>
          </cell>
          <cell r="F474">
            <v>21429.679258</v>
          </cell>
          <cell r="G474">
            <v>17829.520445999999</v>
          </cell>
          <cell r="H474">
            <v>24619.079628</v>
          </cell>
          <cell r="I474">
            <v>20001.599880000002</v>
          </cell>
          <cell r="J474">
            <v>22153.240495999999</v>
          </cell>
          <cell r="K474">
            <v>17880.840604000001</v>
          </cell>
          <cell r="L474">
            <v>16500.519627999998</v>
          </cell>
          <cell r="M474">
            <v>18137.120370000001</v>
          </cell>
          <cell r="N474">
            <v>16945.559757999999</v>
          </cell>
          <cell r="O474">
            <v>19037.320248</v>
          </cell>
          <cell r="P474">
            <v>22043.999759999999</v>
          </cell>
          <cell r="Q474">
            <v>22411.119503999998</v>
          </cell>
        </row>
        <row r="475">
          <cell r="C475" t="str">
            <v>Oregon Wind Farm QF</v>
          </cell>
          <cell r="E475">
            <v>161172.20426800003</v>
          </cell>
          <cell r="F475">
            <v>9182.6977912000002</v>
          </cell>
          <cell r="G475">
            <v>10135.68136</v>
          </cell>
          <cell r="H475">
            <v>12982.568520000001</v>
          </cell>
          <cell r="I475">
            <v>15978.971646</v>
          </cell>
          <cell r="J475">
            <v>16433.771347999998</v>
          </cell>
          <cell r="K475">
            <v>18936.685344000001</v>
          </cell>
          <cell r="L475">
            <v>19469.248414000002</v>
          </cell>
          <cell r="M475">
            <v>14990.563662</v>
          </cell>
          <cell r="N475">
            <v>12063.336724000001</v>
          </cell>
          <cell r="O475">
            <v>12178.633551999999</v>
          </cell>
          <cell r="P475">
            <v>14007.070126000001</v>
          </cell>
          <cell r="Q475">
            <v>4812.9757808000004</v>
          </cell>
        </row>
        <row r="476">
          <cell r="C476" t="str">
            <v>Pioneer Wind Park I QF</v>
          </cell>
          <cell r="E476">
            <v>171584.815772</v>
          </cell>
          <cell r="F476">
            <v>21130.506411999999</v>
          </cell>
          <cell r="G476">
            <v>17886.348507999999</v>
          </cell>
          <cell r="H476">
            <v>16557.323966</v>
          </cell>
          <cell r="I476">
            <v>13593.997896000001</v>
          </cell>
          <cell r="J476">
            <v>11168.733851999999</v>
          </cell>
          <cell r="K476">
            <v>10271.675257999999</v>
          </cell>
          <cell r="L476">
            <v>7722.8050940000003</v>
          </cell>
          <cell r="M476">
            <v>8343.7783159999999</v>
          </cell>
          <cell r="N476">
            <v>9838.1659579999996</v>
          </cell>
          <cell r="O476">
            <v>14035.608668000001</v>
          </cell>
          <cell r="P476">
            <v>19652.69354</v>
          </cell>
          <cell r="Q476">
            <v>21383.178304000001</v>
          </cell>
        </row>
        <row r="477">
          <cell r="C477" t="str">
            <v>Pioneer Wind Park II QF</v>
          </cell>
          <cell r="E477">
            <v>171584.815772</v>
          </cell>
          <cell r="F477">
            <v>21130.506411999999</v>
          </cell>
          <cell r="G477">
            <v>17886.348507999999</v>
          </cell>
          <cell r="H477">
            <v>16557.323966</v>
          </cell>
          <cell r="I477">
            <v>13593.997896000001</v>
          </cell>
          <cell r="J477">
            <v>11168.733851999999</v>
          </cell>
          <cell r="K477">
            <v>10271.675257999999</v>
          </cell>
          <cell r="L477">
            <v>7722.8050940000003</v>
          </cell>
          <cell r="M477">
            <v>8343.7783159999999</v>
          </cell>
          <cell r="N477">
            <v>9838.1659579999996</v>
          </cell>
          <cell r="O477">
            <v>14035.608668000001</v>
          </cell>
          <cell r="P477">
            <v>19652.69354</v>
          </cell>
          <cell r="Q477">
            <v>21383.178304000001</v>
          </cell>
        </row>
        <row r="478">
          <cell r="C478" t="str">
            <v>Power County North Wind QF p575612</v>
          </cell>
          <cell r="E478">
            <v>60040.1003968</v>
          </cell>
          <cell r="F478">
            <v>6241.7096984</v>
          </cell>
          <cell r="G478">
            <v>5490.0428003999996</v>
          </cell>
          <cell r="H478">
            <v>6524.4998699999996</v>
          </cell>
          <cell r="I478">
            <v>5389.9674293999997</v>
          </cell>
          <cell r="J478">
            <v>4736.2159985999997</v>
          </cell>
          <cell r="K478">
            <v>4421.3613340000002</v>
          </cell>
          <cell r="L478">
            <v>3154.8016584000002</v>
          </cell>
          <cell r="M478">
            <v>3099.5494635999999</v>
          </cell>
          <cell r="N478">
            <v>4010.086976</v>
          </cell>
          <cell r="O478">
            <v>4723.9238771999999</v>
          </cell>
          <cell r="P478">
            <v>5822.5396668000003</v>
          </cell>
          <cell r="Q478">
            <v>6425.4016240000001</v>
          </cell>
        </row>
        <row r="479">
          <cell r="C479" t="str">
            <v>Power County South Wind QF p575614</v>
          </cell>
          <cell r="E479">
            <v>57129.575005599996</v>
          </cell>
          <cell r="F479">
            <v>6030.4484504000002</v>
          </cell>
          <cell r="G479">
            <v>5249.6650224000005</v>
          </cell>
          <cell r="H479">
            <v>6267.4989999999998</v>
          </cell>
          <cell r="I479">
            <v>5117.0204519999998</v>
          </cell>
          <cell r="J479">
            <v>4495.6279875999999</v>
          </cell>
          <cell r="K479">
            <v>4166.4177386000001</v>
          </cell>
          <cell r="L479">
            <v>2938.1419145999998</v>
          </cell>
          <cell r="M479">
            <v>2882.4263759999999</v>
          </cell>
          <cell r="N479">
            <v>3784.8030008000001</v>
          </cell>
          <cell r="O479">
            <v>4463.5195127999996</v>
          </cell>
          <cell r="P479">
            <v>5595.0824388000001</v>
          </cell>
          <cell r="Q479">
            <v>6138.9231116000001</v>
          </cell>
        </row>
        <row r="480">
          <cell r="C480" t="str">
            <v>Roseburg Dillard QF</v>
          </cell>
          <cell r="E480">
            <v>34999.9998768</v>
          </cell>
          <cell r="F480">
            <v>4999.9999200000002</v>
          </cell>
          <cell r="G480">
            <v>5000.0001407999998</v>
          </cell>
          <cell r="H480">
            <v>1499.9999760000001</v>
          </cell>
          <cell r="I480">
            <v>499.99996800000002</v>
          </cell>
          <cell r="J480">
            <v>0</v>
          </cell>
          <cell r="K480">
            <v>0</v>
          </cell>
          <cell r="L480">
            <v>4999.9999200000002</v>
          </cell>
          <cell r="M480">
            <v>4999.9999200000002</v>
          </cell>
          <cell r="N480">
            <v>5000.0001840000004</v>
          </cell>
          <cell r="O480">
            <v>999.99998400000004</v>
          </cell>
          <cell r="P480">
            <v>1999.9999439999999</v>
          </cell>
          <cell r="Q480">
            <v>4999.9999200000002</v>
          </cell>
        </row>
        <row r="481">
          <cell r="C481" t="str">
            <v>SF Phosphates</v>
          </cell>
          <cell r="E481">
            <v>77788.881779999996</v>
          </cell>
          <cell r="F481">
            <v>5385.9570623999998</v>
          </cell>
          <cell r="G481">
            <v>4909.4232095999996</v>
          </cell>
          <cell r="H481">
            <v>6420.0065039999999</v>
          </cell>
          <cell r="I481">
            <v>6864.0767999999998</v>
          </cell>
          <cell r="J481">
            <v>5582.8722120000002</v>
          </cell>
          <cell r="K481">
            <v>6711.8184000000001</v>
          </cell>
          <cell r="L481">
            <v>7713.3091439999998</v>
          </cell>
          <cell r="M481">
            <v>7535.1948000000002</v>
          </cell>
          <cell r="N481">
            <v>7439.5944</v>
          </cell>
          <cell r="O481">
            <v>7867.6735200000003</v>
          </cell>
          <cell r="P481">
            <v>5751.3458879999998</v>
          </cell>
          <cell r="Q481">
            <v>5607.6098400000001</v>
          </cell>
        </row>
        <row r="482">
          <cell r="C482" t="str">
            <v>Spanish Fork Wind 2 p311681 QF</v>
          </cell>
          <cell r="E482">
            <v>51422.272402639996</v>
          </cell>
          <cell r="F482">
            <v>3192.0326885999998</v>
          </cell>
          <cell r="G482">
            <v>3603.4636866800001</v>
          </cell>
          <cell r="H482">
            <v>3338.5579014</v>
          </cell>
          <cell r="I482">
            <v>3443.7100306000002</v>
          </cell>
          <cell r="J482">
            <v>3651.0068805599999</v>
          </cell>
          <cell r="K482">
            <v>4711.3573399999996</v>
          </cell>
          <cell r="L482">
            <v>4740.9886844000002</v>
          </cell>
          <cell r="M482">
            <v>5470.0798584000004</v>
          </cell>
          <cell r="N482">
            <v>5037.6384120000002</v>
          </cell>
          <cell r="O482">
            <v>4439.9723284000002</v>
          </cell>
          <cell r="P482">
            <v>4820.2333719999997</v>
          </cell>
          <cell r="Q482">
            <v>4973.2312196000003</v>
          </cell>
        </row>
        <row r="483">
          <cell r="C483" t="str">
            <v>Sunnyside p83997/p59965 QF</v>
          </cell>
          <cell r="E483">
            <v>405399.12110400008</v>
          </cell>
          <cell r="F483">
            <v>37085.797487999997</v>
          </cell>
          <cell r="G483">
            <v>34600.944000000003</v>
          </cell>
          <cell r="H483">
            <v>36391.794288000005</v>
          </cell>
          <cell r="I483">
            <v>16727.308799999999</v>
          </cell>
          <cell r="J483">
            <v>29353.180799999998</v>
          </cell>
          <cell r="K483">
            <v>36919.800000000003</v>
          </cell>
          <cell r="L483">
            <v>37349.990400000002</v>
          </cell>
          <cell r="M483">
            <v>38075.539199999999</v>
          </cell>
          <cell r="N483">
            <v>35977.248</v>
          </cell>
          <cell r="O483">
            <v>28110.180671999999</v>
          </cell>
          <cell r="P483">
            <v>36645.045623999998</v>
          </cell>
          <cell r="Q483">
            <v>38162.291831999995</v>
          </cell>
        </row>
        <row r="484">
          <cell r="C484" t="str">
            <v>Tesoro QF</v>
          </cell>
          <cell r="E484">
            <v>47303.999999999993</v>
          </cell>
          <cell r="F484">
            <v>4017.6</v>
          </cell>
          <cell r="G484">
            <v>3628.8</v>
          </cell>
          <cell r="H484">
            <v>4017.6</v>
          </cell>
          <cell r="I484">
            <v>3888</v>
          </cell>
          <cell r="J484">
            <v>4017.6</v>
          </cell>
          <cell r="K484">
            <v>3888</v>
          </cell>
          <cell r="L484">
            <v>4017.6</v>
          </cell>
          <cell r="M484">
            <v>4017.6</v>
          </cell>
          <cell r="N484">
            <v>3888</v>
          </cell>
          <cell r="O484">
            <v>4017.6</v>
          </cell>
          <cell r="P484">
            <v>3888</v>
          </cell>
          <cell r="Q484">
            <v>4017.6</v>
          </cell>
        </row>
        <row r="485">
          <cell r="C485" t="str">
            <v>Threemile Canyon Wind QF p500139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C486" t="str">
            <v>US Magnesium QF</v>
          </cell>
          <cell r="E486">
            <v>79604.583199999994</v>
          </cell>
          <cell r="F486">
            <v>9993.4848000000002</v>
          </cell>
          <cell r="G486">
            <v>9061.6319999999996</v>
          </cell>
          <cell r="H486">
            <v>8760.9604159999999</v>
          </cell>
          <cell r="I486">
            <v>0</v>
          </cell>
          <cell r="J486">
            <v>0</v>
          </cell>
          <cell r="K486">
            <v>0</v>
          </cell>
          <cell r="L486">
            <v>7336.7424000000001</v>
          </cell>
          <cell r="M486">
            <v>7419.8591999999999</v>
          </cell>
          <cell r="N486">
            <v>7603.2003839999998</v>
          </cell>
          <cell r="O486">
            <v>10528.704</v>
          </cell>
          <cell r="P486">
            <v>8802.7199999999993</v>
          </cell>
          <cell r="Q486">
            <v>10097.280000000001</v>
          </cell>
        </row>
        <row r="487">
          <cell r="C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9">
          <cell r="E489">
            <v>2754318.2402938716</v>
          </cell>
          <cell r="F489">
            <v>267445.67342249601</v>
          </cell>
          <cell r="G489">
            <v>231479.28103980803</v>
          </cell>
          <cell r="H489">
            <v>255747.07184985597</v>
          </cell>
          <cell r="I489">
            <v>211148.60953107997</v>
          </cell>
          <cell r="J489">
            <v>219111.888035504</v>
          </cell>
          <cell r="K489">
            <v>214707.34352924</v>
          </cell>
          <cell r="L489">
            <v>207801.35163040005</v>
          </cell>
          <cell r="M489">
            <v>209261.43373046399</v>
          </cell>
          <cell r="N489">
            <v>206972.51010719998</v>
          </cell>
          <cell r="O489">
            <v>220818.31498022401</v>
          </cell>
          <cell r="P489">
            <v>247878.71735868001</v>
          </cell>
          <cell r="Q489">
            <v>261946.04507891997</v>
          </cell>
        </row>
        <row r="492">
          <cell r="C492" t="str">
            <v>Canadian Entitlement p60828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C493" t="str">
            <v>Chelan - Rocky Reach p60827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C494" t="str">
            <v>Douglas - Wells p60828</v>
          </cell>
          <cell r="E494">
            <v>252911.12048300001</v>
          </cell>
          <cell r="F494">
            <v>25753.44095</v>
          </cell>
          <cell r="G494">
            <v>18800.303983000002</v>
          </cell>
          <cell r="H494">
            <v>18135.762688999999</v>
          </cell>
          <cell r="I494">
            <v>23665.065911000002</v>
          </cell>
          <cell r="J494">
            <v>28200.153354999999</v>
          </cell>
          <cell r="K494">
            <v>26870.269847</v>
          </cell>
          <cell r="L494">
            <v>26083.839453000001</v>
          </cell>
          <cell r="M494">
            <v>19456.259591000002</v>
          </cell>
          <cell r="N494">
            <v>13268.51345</v>
          </cell>
          <cell r="O494">
            <v>15549.075336</v>
          </cell>
          <cell r="P494">
            <v>17302.815744</v>
          </cell>
          <cell r="Q494">
            <v>19825.620174</v>
          </cell>
        </row>
        <row r="495">
          <cell r="C495" t="str">
            <v>Grant Displacement p270294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C496" t="str">
            <v>Grant Reasonable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C497" t="str">
            <v>Grant Meaningful Priority p390668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C498" t="str">
            <v>Grant Surplus p258951</v>
          </cell>
          <cell r="E498">
            <v>88044.865772999998</v>
          </cell>
          <cell r="F498">
            <v>9772.3072377999997</v>
          </cell>
          <cell r="G498">
            <v>7278.4943733</v>
          </cell>
          <cell r="H498">
            <v>7114.1914524000003</v>
          </cell>
          <cell r="I498">
            <v>7703.8768841999999</v>
          </cell>
          <cell r="J498">
            <v>7606.9362665999997</v>
          </cell>
          <cell r="K498">
            <v>8077.0982370000002</v>
          </cell>
          <cell r="L498">
            <v>8092.9306474000005</v>
          </cell>
          <cell r="M498">
            <v>6595.9651358000001</v>
          </cell>
          <cell r="N498">
            <v>5207.9681041999993</v>
          </cell>
          <cell r="O498">
            <v>6076.4472016</v>
          </cell>
          <cell r="P498">
            <v>6785.0306457000006</v>
          </cell>
          <cell r="Q498">
            <v>7733.6195869999992</v>
          </cell>
        </row>
        <row r="499">
          <cell r="C499" t="str">
            <v>Grant Power Auction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C500" t="str">
            <v>Grant - Priest Rapids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C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3">
          <cell r="E503">
            <v>340955.986256</v>
          </cell>
          <cell r="F503">
            <v>35525.748187799996</v>
          </cell>
          <cell r="G503">
            <v>26078.798356300002</v>
          </cell>
          <cell r="H503">
            <v>25249.954141399998</v>
          </cell>
          <cell r="I503">
            <v>31368.942795200001</v>
          </cell>
          <cell r="J503">
            <v>35807.089621599996</v>
          </cell>
          <cell r="K503">
            <v>34947.368084000002</v>
          </cell>
          <cell r="L503">
            <v>34176.770100399997</v>
          </cell>
          <cell r="M503">
            <v>26052.224726800003</v>
          </cell>
          <cell r="N503">
            <v>18476.4815542</v>
          </cell>
          <cell r="O503">
            <v>21625.522537600002</v>
          </cell>
          <cell r="P503">
            <v>24087.8463897</v>
          </cell>
          <cell r="Q503">
            <v>27559.239760999997</v>
          </cell>
        </row>
        <row r="505">
          <cell r="E505">
            <v>7635087.6417706646</v>
          </cell>
          <cell r="F505">
            <v>755323.45476139989</v>
          </cell>
          <cell r="G505">
            <v>627366.79470378812</v>
          </cell>
          <cell r="H505">
            <v>691631.12282100786</v>
          </cell>
          <cell r="I505">
            <v>573941.30604247993</v>
          </cell>
          <cell r="J505">
            <v>519433.63855894399</v>
          </cell>
          <cell r="K505">
            <v>502576.17789543996</v>
          </cell>
          <cell r="L505">
            <v>619070.47063324007</v>
          </cell>
          <cell r="M505">
            <v>652823.34730130399</v>
          </cell>
          <cell r="N505">
            <v>591119.78274359996</v>
          </cell>
          <cell r="O505">
            <v>670711.58974954404</v>
          </cell>
          <cell r="P505">
            <v>685838.23285377992</v>
          </cell>
          <cell r="Q505">
            <v>745251.72370613599</v>
          </cell>
        </row>
        <row r="508">
          <cell r="C508" t="str">
            <v>APGI/Colockum s191690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C509" t="str">
            <v>APS Exchange p58118/s58119</v>
          </cell>
          <cell r="E509">
            <v>229.8032200000016</v>
          </cell>
          <cell r="F509">
            <v>142380</v>
          </cell>
          <cell r="G509">
            <v>68775</v>
          </cell>
          <cell r="H509">
            <v>0</v>
          </cell>
          <cell r="I509">
            <v>0</v>
          </cell>
          <cell r="J509">
            <v>-78029.99192</v>
          </cell>
          <cell r="K509">
            <v>-137899.97172</v>
          </cell>
          <cell r="L509">
            <v>-142570.10834000001</v>
          </cell>
          <cell r="M509">
            <v>-142430.13088000001</v>
          </cell>
          <cell r="N509">
            <v>-68659.993919999994</v>
          </cell>
          <cell r="O509">
            <v>78180</v>
          </cell>
          <cell r="P509">
            <v>137985</v>
          </cell>
          <cell r="Q509">
            <v>142500</v>
          </cell>
        </row>
        <row r="510">
          <cell r="C510" t="str">
            <v>Black Hills CTs p64676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C511" t="str">
            <v>BPA Exchange p64706/p64888</v>
          </cell>
          <cell r="E511">
            <v>7.2399999917251989E-3</v>
          </cell>
          <cell r="F511">
            <v>0</v>
          </cell>
          <cell r="G511">
            <v>0</v>
          </cell>
          <cell r="H511">
            <v>-50000</v>
          </cell>
          <cell r="I511">
            <v>0</v>
          </cell>
          <cell r="J511">
            <v>0</v>
          </cell>
          <cell r="K511">
            <v>133898.3064</v>
          </cell>
          <cell r="L511">
            <v>116101.69356</v>
          </cell>
          <cell r="M511">
            <v>0</v>
          </cell>
          <cell r="N511">
            <v>-66666.664799999999</v>
          </cell>
          <cell r="O511">
            <v>-66666.663119999997</v>
          </cell>
          <cell r="P511">
            <v>-66666.664799999999</v>
          </cell>
          <cell r="Q511">
            <v>0</v>
          </cell>
        </row>
        <row r="512">
          <cell r="C512" t="str">
            <v xml:space="preserve">BPA FC II Wind p63507 </v>
          </cell>
          <cell r="E512">
            <v>238.86997099999999</v>
          </cell>
          <cell r="F512">
            <v>36.406180759999984</v>
          </cell>
          <cell r="G512">
            <v>-34.037481460000095</v>
          </cell>
          <cell r="H512">
            <v>15.196578939999995</v>
          </cell>
          <cell r="I512">
            <v>-95.20274907999999</v>
          </cell>
          <cell r="J512">
            <v>18.271664499999986</v>
          </cell>
          <cell r="K512">
            <v>-64.07298486000002</v>
          </cell>
          <cell r="L512">
            <v>10.299943100000007</v>
          </cell>
          <cell r="M512">
            <v>22.04496838</v>
          </cell>
          <cell r="N512">
            <v>117.37988390000001</v>
          </cell>
          <cell r="O512">
            <v>22.579841400000021</v>
          </cell>
          <cell r="P512">
            <v>158.05994340000001</v>
          </cell>
          <cell r="Q512">
            <v>31.944182020000085</v>
          </cell>
        </row>
        <row r="513">
          <cell r="C513" t="str">
            <v xml:space="preserve">BPA FC IV Wind p79207 </v>
          </cell>
          <cell r="E513">
            <v>2229.4502872000012</v>
          </cell>
          <cell r="F513">
            <v>339.79062000000067</v>
          </cell>
          <cell r="G513">
            <v>-317.6832430000004</v>
          </cell>
          <cell r="H513">
            <v>141.83433640000021</v>
          </cell>
          <cell r="I513">
            <v>-888.55944000000045</v>
          </cell>
          <cell r="J513">
            <v>170.5353656000002</v>
          </cell>
          <cell r="K513">
            <v>-598.01465599999983</v>
          </cell>
          <cell r="L513">
            <v>96.132718600000317</v>
          </cell>
          <cell r="M513">
            <v>205.75301400000035</v>
          </cell>
          <cell r="N513">
            <v>1095.5452756</v>
          </cell>
          <cell r="O513">
            <v>210.7450144000004</v>
          </cell>
          <cell r="P513">
            <v>1475.2258860000002</v>
          </cell>
          <cell r="Q513">
            <v>298.14539559999957</v>
          </cell>
        </row>
        <row r="514">
          <cell r="C514" t="str">
            <v>BPA Peaking p59820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C515" t="str">
            <v>BPA So. Idaho p64885/p83975/p64705</v>
          </cell>
          <cell r="E515">
            <v>31024.219544813048</v>
          </cell>
          <cell r="F515">
            <v>4262.073550000001</v>
          </cell>
          <cell r="G515">
            <v>3854.5202500000014</v>
          </cell>
          <cell r="H515">
            <v>3528.6899200000043</v>
          </cell>
          <cell r="I515">
            <v>2190.637121000007</v>
          </cell>
          <cell r="J515">
            <v>1287.9330420999977</v>
          </cell>
          <cell r="K515">
            <v>1073.7879853300003</v>
          </cell>
          <cell r="L515">
            <v>1272.3555520999971</v>
          </cell>
          <cell r="M515">
            <v>1541.3915362829982</v>
          </cell>
          <cell r="N515">
            <v>1498.1580790000007</v>
          </cell>
          <cell r="O515">
            <v>2478.259149000005</v>
          </cell>
          <cell r="P515">
            <v>3531.1641000000236</v>
          </cell>
          <cell r="Q515">
            <v>4505.2492600000114</v>
          </cell>
        </row>
        <row r="516">
          <cell r="C516" t="str">
            <v>Cargill p483225/s6 p485390/s89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Cowlitz Swift p65787</v>
          </cell>
          <cell r="E517">
            <v>-25662.651036720003</v>
          </cell>
          <cell r="F517">
            <v>2153.0439430000006</v>
          </cell>
          <cell r="G517">
            <v>-2522.0513952000001</v>
          </cell>
          <cell r="H517">
            <v>216.35910570000124</v>
          </cell>
          <cell r="I517">
            <v>-9603.5703959999992</v>
          </cell>
          <cell r="J517">
            <v>1138.3929333999986</v>
          </cell>
          <cell r="K517">
            <v>-1883.9656985000001</v>
          </cell>
          <cell r="L517">
            <v>-2901.0232746000001</v>
          </cell>
          <cell r="M517">
            <v>-1162.0044784199999</v>
          </cell>
          <cell r="N517">
            <v>-3464.4398161000008</v>
          </cell>
          <cell r="O517">
            <v>2776.4476199999999</v>
          </cell>
          <cell r="P517">
            <v>-2311.7897379999995</v>
          </cell>
          <cell r="Q517">
            <v>-8098.0498420000004</v>
          </cell>
        </row>
        <row r="518">
          <cell r="C518" t="str">
            <v>EWEB FC I p63508/p63510</v>
          </cell>
          <cell r="E518">
            <v>1216.90930424</v>
          </cell>
          <cell r="F518">
            <v>157.95055319999994</v>
          </cell>
          <cell r="G518">
            <v>52.14187470000013</v>
          </cell>
          <cell r="H518">
            <v>32.808703019999939</v>
          </cell>
          <cell r="I518">
            <v>-38.22705016000009</v>
          </cell>
          <cell r="J518">
            <v>75.99661631999993</v>
          </cell>
          <cell r="K518">
            <v>-18.809676879999927</v>
          </cell>
          <cell r="L518">
            <v>-52.672262360000047</v>
          </cell>
          <cell r="M518">
            <v>65.298217359999967</v>
          </cell>
          <cell r="N518">
            <v>188.78715479999994</v>
          </cell>
          <cell r="O518">
            <v>256.61241728000016</v>
          </cell>
          <cell r="P518">
            <v>280.17149946000018</v>
          </cell>
          <cell r="Q518">
            <v>216.85125749999997</v>
          </cell>
        </row>
        <row r="519">
          <cell r="C519" t="str">
            <v>PSCo Exchange p340325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PSCO FC III p63362/s63361</v>
          </cell>
          <cell r="E520">
            <v>-1.3315999995029415E-3</v>
          </cell>
          <cell r="F520">
            <v>1240.5953340000015</v>
          </cell>
          <cell r="G520">
            <v>-1769.0058120000003</v>
          </cell>
          <cell r="H520">
            <v>-2147.3508280000005</v>
          </cell>
          <cell r="I520">
            <v>-2228.0097966000003</v>
          </cell>
          <cell r="J520">
            <v>-1922.4598454000006</v>
          </cell>
          <cell r="K520">
            <v>-1335.2317252000003</v>
          </cell>
          <cell r="L520">
            <v>-2581.2678876</v>
          </cell>
          <cell r="M520">
            <v>-1073.9526488000001</v>
          </cell>
          <cell r="N520">
            <v>1550.3967944000005</v>
          </cell>
          <cell r="O520">
            <v>3553.1192195999997</v>
          </cell>
          <cell r="P520">
            <v>3856.5638520000011</v>
          </cell>
          <cell r="Q520">
            <v>2856.6020120000003</v>
          </cell>
        </row>
        <row r="521">
          <cell r="C521" t="str">
            <v>Redding Exchange p66276</v>
          </cell>
          <cell r="E521">
            <v>0</v>
          </cell>
          <cell r="F521">
            <v>11393</v>
          </cell>
          <cell r="G521">
            <v>10140</v>
          </cell>
          <cell r="H521">
            <v>10612</v>
          </cell>
          <cell r="I521">
            <v>10836</v>
          </cell>
          <cell r="J521">
            <v>-6572</v>
          </cell>
          <cell r="K521">
            <v>-6425</v>
          </cell>
          <cell r="L521">
            <v>-8762</v>
          </cell>
          <cell r="M521">
            <v>-15272</v>
          </cell>
          <cell r="N521">
            <v>-15124</v>
          </cell>
          <cell r="O521">
            <v>-12872</v>
          </cell>
          <cell r="P521">
            <v>10598</v>
          </cell>
          <cell r="Q521">
            <v>11448</v>
          </cell>
        </row>
        <row r="522">
          <cell r="C522" t="str">
            <v>SCL State Line p105228</v>
          </cell>
          <cell r="E522">
            <v>16880.448228000016</v>
          </cell>
          <cell r="F522">
            <v>2176.0471880000023</v>
          </cell>
          <cell r="G522">
            <v>-4111.5560800000003</v>
          </cell>
          <cell r="H522">
            <v>12520.742904000004</v>
          </cell>
          <cell r="I522">
            <v>10533.605320000002</v>
          </cell>
          <cell r="J522">
            <v>-9049.9062680000025</v>
          </cell>
          <cell r="K522">
            <v>5317.2919600000023</v>
          </cell>
          <cell r="L522">
            <v>-1876.9482460000017</v>
          </cell>
          <cell r="M522">
            <v>-5992.2453999999998</v>
          </cell>
          <cell r="N522">
            <v>-2899.834327999999</v>
          </cell>
          <cell r="O522">
            <v>1602.2429220000013</v>
          </cell>
          <cell r="P522">
            <v>8101.5040000000026</v>
          </cell>
          <cell r="Q522">
            <v>559.50425600000199</v>
          </cell>
        </row>
        <row r="523">
          <cell r="C523" t="str">
            <v>Shell p489963/s489962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C524" t="str">
            <v>TransAlta p371343/s371344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6">
          <cell r="C526" t="str">
            <v>Tri-State Exchange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8">
          <cell r="E528">
            <v>26157.055426933046</v>
          </cell>
          <cell r="F528">
            <v>164138.90736896003</v>
          </cell>
          <cell r="G528">
            <v>74067.328113039985</v>
          </cell>
          <cell r="H528">
            <v>-25079.719279939993</v>
          </cell>
          <cell r="I528">
            <v>10706.673009160011</v>
          </cell>
          <cell r="J528">
            <v>-92883.228411480013</v>
          </cell>
          <cell r="K528">
            <v>-7935.6801161099975</v>
          </cell>
          <cell r="L528">
            <v>-41263.53823676001</v>
          </cell>
          <cell r="M528">
            <v>-164095.84567119705</v>
          </cell>
          <cell r="N528">
            <v>-152364.66567640001</v>
          </cell>
          <cell r="O528">
            <v>9541.3430636800113</v>
          </cell>
          <cell r="P528">
            <v>97007.234742860048</v>
          </cell>
          <cell r="Q528">
            <v>154318.24652112002</v>
          </cell>
        </row>
        <row r="531">
          <cell r="C531" t="str">
            <v>COB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C532" t="str">
            <v>Colorado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C533" t="str">
            <v>Four Corners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C534" t="str">
            <v>Idaho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C535" t="str">
            <v>Mead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C536" t="str">
            <v>Mid Columbia</v>
          </cell>
          <cell r="E536">
            <v>391200</v>
          </cell>
          <cell r="F536">
            <v>32800</v>
          </cell>
          <cell r="G536">
            <v>28800</v>
          </cell>
          <cell r="H536">
            <v>32800</v>
          </cell>
          <cell r="I536">
            <v>56000</v>
          </cell>
          <cell r="J536">
            <v>59600</v>
          </cell>
          <cell r="K536">
            <v>58000</v>
          </cell>
          <cell r="L536">
            <v>41600</v>
          </cell>
          <cell r="M536">
            <v>43200</v>
          </cell>
          <cell r="N536">
            <v>38400</v>
          </cell>
          <cell r="O536">
            <v>0</v>
          </cell>
          <cell r="P536">
            <v>0</v>
          </cell>
          <cell r="Q536">
            <v>0</v>
          </cell>
        </row>
        <row r="537">
          <cell r="C537" t="str">
            <v>Mona</v>
          </cell>
          <cell r="E537">
            <v>92400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31200</v>
          </cell>
          <cell r="M537">
            <v>32400</v>
          </cell>
          <cell r="N537">
            <v>28800</v>
          </cell>
          <cell r="O537">
            <v>0</v>
          </cell>
          <cell r="P537">
            <v>0</v>
          </cell>
          <cell r="Q537">
            <v>0</v>
          </cell>
        </row>
        <row r="538">
          <cell r="C538" t="str">
            <v>NOB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C539" t="str">
            <v>Palo Verde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C540" t="str">
            <v>SP15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C541" t="str">
            <v>Utah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C542" t="str">
            <v>Washington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C543" t="str">
            <v>West Main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C544" t="str">
            <v>Wyoming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7">
          <cell r="C547" t="str">
            <v>STF Index Trades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9">
          <cell r="E549">
            <v>483600</v>
          </cell>
          <cell r="F549">
            <v>32800</v>
          </cell>
          <cell r="G549">
            <v>28800</v>
          </cell>
          <cell r="H549">
            <v>32800</v>
          </cell>
          <cell r="I549">
            <v>56000</v>
          </cell>
          <cell r="J549">
            <v>59600</v>
          </cell>
          <cell r="K549">
            <v>58000</v>
          </cell>
          <cell r="L549">
            <v>72800</v>
          </cell>
          <cell r="M549">
            <v>75600</v>
          </cell>
          <cell r="N549">
            <v>67200</v>
          </cell>
          <cell r="O549">
            <v>0</v>
          </cell>
          <cell r="P549">
            <v>0</v>
          </cell>
          <cell r="Q549">
            <v>0</v>
          </cell>
        </row>
        <row r="552">
          <cell r="C552" t="str">
            <v>COB</v>
          </cell>
          <cell r="E552">
            <v>622492.42519500002</v>
          </cell>
          <cell r="F552">
            <v>11436.24</v>
          </cell>
          <cell r="G552">
            <v>23581.439999999999</v>
          </cell>
          <cell r="H552">
            <v>10805.206029999999</v>
          </cell>
          <cell r="I552">
            <v>21882.240000000002</v>
          </cell>
          <cell r="J552">
            <v>156617.69999999998</v>
          </cell>
          <cell r="K552">
            <v>192956.06999999998</v>
          </cell>
          <cell r="L552">
            <v>65533.323000000004</v>
          </cell>
          <cell r="M552">
            <v>41511.54</v>
          </cell>
          <cell r="N552">
            <v>10588.32</v>
          </cell>
          <cell r="O552">
            <v>35719.146164999998</v>
          </cell>
          <cell r="P552">
            <v>37926.400000000001</v>
          </cell>
          <cell r="Q552">
            <v>13934.8</v>
          </cell>
        </row>
        <row r="553">
          <cell r="C553" t="str">
            <v>Four Corners</v>
          </cell>
          <cell r="E553">
            <v>321708.53778700001</v>
          </cell>
          <cell r="F553">
            <v>19430.687999999998</v>
          </cell>
          <cell r="G553">
            <v>24447.822699999997</v>
          </cell>
          <cell r="H553">
            <v>50067.665999999997</v>
          </cell>
          <cell r="I553">
            <v>59403.872000000003</v>
          </cell>
          <cell r="J553">
            <v>20406.510530000003</v>
          </cell>
          <cell r="K553">
            <v>24265.212856999999</v>
          </cell>
          <cell r="L553">
            <v>39926.480000000003</v>
          </cell>
          <cell r="M553">
            <v>22335.360000000001</v>
          </cell>
          <cell r="N553">
            <v>10595.201300000001</v>
          </cell>
          <cell r="O553">
            <v>2631.7554</v>
          </cell>
          <cell r="P553">
            <v>21032</v>
          </cell>
          <cell r="Q553">
            <v>27165.968999999997</v>
          </cell>
        </row>
        <row r="554">
          <cell r="C554" t="str">
            <v>Mead</v>
          </cell>
          <cell r="E554">
            <v>41617.680206000005</v>
          </cell>
          <cell r="F554">
            <v>213.5882</v>
          </cell>
          <cell r="G554">
            <v>62.142906000000004</v>
          </cell>
          <cell r="H554">
            <v>2244.9360000000001</v>
          </cell>
          <cell r="I554">
            <v>0</v>
          </cell>
          <cell r="J554">
            <v>289.74829999999997</v>
          </cell>
          <cell r="K554">
            <v>1414.7007000000001</v>
          </cell>
          <cell r="L554">
            <v>4207.7489999999998</v>
          </cell>
          <cell r="M554">
            <v>6891.1940000000004</v>
          </cell>
          <cell r="N554">
            <v>3698.8489</v>
          </cell>
          <cell r="O554">
            <v>11631.732</v>
          </cell>
          <cell r="P554">
            <v>464.4212</v>
          </cell>
          <cell r="Q554">
            <v>10498.619000000001</v>
          </cell>
        </row>
        <row r="555">
          <cell r="C555" t="str">
            <v>Mid Columbia</v>
          </cell>
          <cell r="E555">
            <v>2643993.9267099998</v>
          </cell>
          <cell r="F555">
            <v>26742.048999999999</v>
          </cell>
          <cell r="G555">
            <v>92600.77</v>
          </cell>
          <cell r="H555">
            <v>230459.12</v>
          </cell>
          <cell r="I555">
            <v>130344.3</v>
          </cell>
          <cell r="J555">
            <v>557423.5</v>
          </cell>
          <cell r="K555">
            <v>505927.56</v>
          </cell>
          <cell r="L555">
            <v>448130.47</v>
          </cell>
          <cell r="M555">
            <v>375094.22</v>
          </cell>
          <cell r="N555">
            <v>140582.9</v>
          </cell>
          <cell r="O555">
            <v>136217.23000000001</v>
          </cell>
          <cell r="P555">
            <v>230.79199</v>
          </cell>
          <cell r="Q555">
            <v>241.01571999999999</v>
          </cell>
        </row>
        <row r="556">
          <cell r="C556" t="str">
            <v>Mona</v>
          </cell>
          <cell r="E556">
            <v>941231.30599999987</v>
          </cell>
          <cell r="F556">
            <v>54658.727999999996</v>
          </cell>
          <cell r="G556">
            <v>67743.38</v>
          </cell>
          <cell r="H556">
            <v>29702.093000000001</v>
          </cell>
          <cell r="I556">
            <v>108582.35</v>
          </cell>
          <cell r="J556">
            <v>150482.09999999998</v>
          </cell>
          <cell r="K556">
            <v>110825.25</v>
          </cell>
          <cell r="L556">
            <v>32728.088</v>
          </cell>
          <cell r="M556">
            <v>25805.243999999999</v>
          </cell>
          <cell r="N556">
            <v>62739.442999999999</v>
          </cell>
          <cell r="O556">
            <v>69135.33</v>
          </cell>
          <cell r="P556">
            <v>121214.43000000001</v>
          </cell>
          <cell r="Q556">
            <v>107614.87</v>
          </cell>
        </row>
        <row r="557">
          <cell r="C557" t="str">
            <v>NOB</v>
          </cell>
          <cell r="E557">
            <v>19171.591178000002</v>
          </cell>
          <cell r="F557">
            <v>467.39855999999997</v>
          </cell>
          <cell r="G557">
            <v>598.46569999999997</v>
          </cell>
          <cell r="H557">
            <v>0</v>
          </cell>
          <cell r="I557">
            <v>0</v>
          </cell>
          <cell r="J557">
            <v>10309.224</v>
          </cell>
          <cell r="K557">
            <v>2025.6171999999999</v>
          </cell>
          <cell r="L557">
            <v>1875.1285</v>
          </cell>
          <cell r="M557">
            <v>429.62576000000001</v>
          </cell>
          <cell r="N557">
            <v>24.185278</v>
          </cell>
          <cell r="O557">
            <v>0</v>
          </cell>
          <cell r="P557">
            <v>371.11908</v>
          </cell>
          <cell r="Q557">
            <v>3070.8271</v>
          </cell>
        </row>
        <row r="558">
          <cell r="C558" t="str">
            <v>Palo Verde</v>
          </cell>
          <cell r="E558">
            <v>52664.128727000003</v>
          </cell>
          <cell r="F558">
            <v>148.30232000000001</v>
          </cell>
          <cell r="G558">
            <v>50.497387000000003</v>
          </cell>
          <cell r="H558">
            <v>176.80001999999999</v>
          </cell>
          <cell r="I558">
            <v>0</v>
          </cell>
          <cell r="J558">
            <v>0</v>
          </cell>
          <cell r="K558">
            <v>0</v>
          </cell>
          <cell r="L558">
            <v>13006.052</v>
          </cell>
          <cell r="M558">
            <v>17441.541000000001</v>
          </cell>
          <cell r="N558">
            <v>21840.936000000002</v>
          </cell>
          <cell r="O558">
            <v>0</v>
          </cell>
          <cell r="P558">
            <v>0</v>
          </cell>
          <cell r="Q558">
            <v>0</v>
          </cell>
        </row>
        <row r="559">
          <cell r="C559" t="str">
            <v>SP15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C560" t="str">
            <v>Emergency Purchases</v>
          </cell>
          <cell r="E560">
            <v>3521.4580000000001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3521.4580000000001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2">
          <cell r="E562">
            <v>4646401.0538030015</v>
          </cell>
          <cell r="F562">
            <v>113096.99407999999</v>
          </cell>
          <cell r="G562">
            <v>209084.51869300002</v>
          </cell>
          <cell r="H562">
            <v>323455.82105000003</v>
          </cell>
          <cell r="I562">
            <v>320212.76199999999</v>
          </cell>
          <cell r="J562">
            <v>899050.24083000002</v>
          </cell>
          <cell r="K562">
            <v>837414.41075699998</v>
          </cell>
          <cell r="L562">
            <v>605407.2905</v>
          </cell>
          <cell r="M562">
            <v>489508.72476000001</v>
          </cell>
          <cell r="N562">
            <v>250069.834478</v>
          </cell>
          <cell r="O562">
            <v>255335.19356500002</v>
          </cell>
          <cell r="P562">
            <v>181239.16227</v>
          </cell>
          <cell r="Q562">
            <v>162526.10081999999</v>
          </cell>
        </row>
        <row r="564">
          <cell r="E564">
            <v>12791245.751000594</v>
          </cell>
          <cell r="F564">
            <v>1065359.3562103601</v>
          </cell>
          <cell r="G564">
            <v>939318.64150982816</v>
          </cell>
          <cell r="H564">
            <v>1022807.2245910679</v>
          </cell>
          <cell r="I564">
            <v>960860.7410516399</v>
          </cell>
          <cell r="J564">
            <v>1385200.6509774639</v>
          </cell>
          <cell r="K564">
            <v>1390054.9085363299</v>
          </cell>
          <cell r="L564">
            <v>1256014.22289648</v>
          </cell>
          <cell r="M564">
            <v>1053836.2263901071</v>
          </cell>
          <cell r="N564">
            <v>756024.95154519996</v>
          </cell>
          <cell r="O564">
            <v>935588.126378224</v>
          </cell>
          <cell r="P564">
            <v>964084.62986663997</v>
          </cell>
          <cell r="Q564">
            <v>1062096.071047256</v>
          </cell>
        </row>
        <row r="567">
          <cell r="C567" t="str">
            <v>Carbon</v>
          </cell>
          <cell r="E567">
            <v>1062065.437316</v>
          </cell>
          <cell r="F567">
            <v>96278.682276000007</v>
          </cell>
          <cell r="G567">
            <v>84562.601840000003</v>
          </cell>
          <cell r="H567">
            <v>101646.54564200001</v>
          </cell>
          <cell r="I567">
            <v>47633.844219999999</v>
          </cell>
          <cell r="J567">
            <v>78293.177511000002</v>
          </cell>
          <cell r="K567">
            <v>77503.793038999996</v>
          </cell>
          <cell r="L567">
            <v>96924.509840999992</v>
          </cell>
          <cell r="M567">
            <v>104187.12971899999</v>
          </cell>
          <cell r="N567">
            <v>91776.588993999991</v>
          </cell>
          <cell r="O567">
            <v>98038.981613999989</v>
          </cell>
          <cell r="P567">
            <v>90045.523977000004</v>
          </cell>
          <cell r="Q567">
            <v>95174.058642999997</v>
          </cell>
        </row>
        <row r="568">
          <cell r="C568" t="str">
            <v>Cholla</v>
          </cell>
          <cell r="E568">
            <v>2701852.5570100006</v>
          </cell>
          <cell r="F568">
            <v>246479.91201</v>
          </cell>
          <cell r="G568">
            <v>216686.98050999999</v>
          </cell>
          <cell r="H568">
            <v>223639.22304000001</v>
          </cell>
          <cell r="I568">
            <v>119258.42357</v>
          </cell>
          <cell r="J568">
            <v>216837.12615</v>
          </cell>
          <cell r="K568">
            <v>203518.59430999999</v>
          </cell>
          <cell r="L568">
            <v>247681.02986000001</v>
          </cell>
          <cell r="M568">
            <v>255501.41952</v>
          </cell>
          <cell r="N568">
            <v>242886.74309999999</v>
          </cell>
          <cell r="O568">
            <v>249509.11793000001</v>
          </cell>
          <cell r="P568">
            <v>236759.11418999999</v>
          </cell>
          <cell r="Q568">
            <v>243094.87281999999</v>
          </cell>
        </row>
        <row r="569">
          <cell r="C569" t="str">
            <v>Colstrip</v>
          </cell>
          <cell r="E569">
            <v>1168078.6389900001</v>
          </cell>
          <cell r="F569">
            <v>104174.86224</v>
          </cell>
          <cell r="G569">
            <v>94032.433919999996</v>
          </cell>
          <cell r="H569">
            <v>104017.30463999999</v>
          </cell>
          <cell r="I569">
            <v>77417.543999999994</v>
          </cell>
          <cell r="J569">
            <v>87394.418879999997</v>
          </cell>
          <cell r="K569">
            <v>83069.635949999996</v>
          </cell>
          <cell r="L569">
            <v>104174.86224</v>
          </cell>
          <cell r="M569">
            <v>104096.08344</v>
          </cell>
          <cell r="N569">
            <v>100715.274</v>
          </cell>
          <cell r="O569">
            <v>104174.86224</v>
          </cell>
          <cell r="P569">
            <v>100715.274</v>
          </cell>
          <cell r="Q569">
            <v>104096.08344</v>
          </cell>
        </row>
        <row r="570">
          <cell r="C570" t="str">
            <v>Craig</v>
          </cell>
          <cell r="E570">
            <v>1342461.8857480001</v>
          </cell>
          <cell r="F570">
            <v>117314.61556800001</v>
          </cell>
          <cell r="G570">
            <v>105944.232</v>
          </cell>
          <cell r="H570">
            <v>117269.77857600001</v>
          </cell>
          <cell r="I570">
            <v>113769.170688</v>
          </cell>
          <cell r="J570">
            <v>70703.639295999994</v>
          </cell>
          <cell r="K570">
            <v>113739.16962</v>
          </cell>
          <cell r="L570">
            <v>118578.78719999999</v>
          </cell>
          <cell r="M570">
            <v>118556.37888</v>
          </cell>
          <cell r="N570">
            <v>114725.47391999999</v>
          </cell>
          <cell r="O570">
            <v>118578.78719999999</v>
          </cell>
          <cell r="P570">
            <v>114725.47391999999</v>
          </cell>
          <cell r="Q570">
            <v>118556.37888</v>
          </cell>
        </row>
        <row r="571">
          <cell r="C571" t="str">
            <v>Dave Johnston</v>
          </cell>
          <cell r="E571">
            <v>5078779.4961220007</v>
          </cell>
          <cell r="F571">
            <v>359519.16122299997</v>
          </cell>
          <cell r="G571">
            <v>385515.32482099999</v>
          </cell>
          <cell r="H571">
            <v>405262.99500200001</v>
          </cell>
          <cell r="I571">
            <v>318824.41111500002</v>
          </cell>
          <cell r="J571">
            <v>457221.94423200004</v>
          </cell>
          <cell r="K571">
            <v>460251.23731400003</v>
          </cell>
          <cell r="L571">
            <v>495272.97411000001</v>
          </cell>
          <cell r="M571">
            <v>495948.69671000005</v>
          </cell>
          <cell r="N571">
            <v>469213.63081</v>
          </cell>
          <cell r="O571">
            <v>462718.45189000003</v>
          </cell>
          <cell r="P571">
            <v>408260.49811500002</v>
          </cell>
          <cell r="Q571">
            <v>360770.17078000004</v>
          </cell>
        </row>
        <row r="572">
          <cell r="C572" t="str">
            <v>Hayden</v>
          </cell>
          <cell r="E572">
            <v>570604.24755650014</v>
          </cell>
          <cell r="F572">
            <v>53387.191405000005</v>
          </cell>
          <cell r="G572">
            <v>49674.127292000005</v>
          </cell>
          <cell r="H572">
            <v>44972.031596000001</v>
          </cell>
          <cell r="I572">
            <v>24244.865439000001</v>
          </cell>
          <cell r="J572">
            <v>48945.000732</v>
          </cell>
          <cell r="K572">
            <v>40280.575778500002</v>
          </cell>
          <cell r="L572">
            <v>46719.048286000005</v>
          </cell>
          <cell r="M572">
            <v>55084.057595000006</v>
          </cell>
          <cell r="N572">
            <v>52247.401655000001</v>
          </cell>
          <cell r="O572">
            <v>52014.193503000002</v>
          </cell>
          <cell r="P572">
            <v>48966.174698000003</v>
          </cell>
          <cell r="Q572">
            <v>54069.579576999997</v>
          </cell>
        </row>
        <row r="573">
          <cell r="C573" t="str">
            <v>Hunter</v>
          </cell>
          <cell r="E573">
            <v>7904444.481546999</v>
          </cell>
          <cell r="F573">
            <v>709050.55260500009</v>
          </cell>
          <cell r="G573">
            <v>642890.07731999992</v>
          </cell>
          <cell r="H573">
            <v>559793.49701000005</v>
          </cell>
          <cell r="I573">
            <v>633389.91168599995</v>
          </cell>
          <cell r="J573">
            <v>596104.11620499997</v>
          </cell>
          <cell r="K573">
            <v>545133.15990999993</v>
          </cell>
          <cell r="L573">
            <v>694107.57455500006</v>
          </cell>
          <cell r="M573">
            <v>736401.71878500003</v>
          </cell>
          <cell r="N573">
            <v>680247.96204500005</v>
          </cell>
          <cell r="O573">
            <v>712302.99864999996</v>
          </cell>
          <cell r="P573">
            <v>683344.37311000004</v>
          </cell>
          <cell r="Q573">
            <v>711678.53966599994</v>
          </cell>
        </row>
        <row r="574">
          <cell r="C574" t="str">
            <v>Huntington</v>
          </cell>
          <cell r="E574">
            <v>6414773.4025400002</v>
          </cell>
          <cell r="F574">
            <v>575340.28559999994</v>
          </cell>
          <cell r="G574">
            <v>520633.32926999999</v>
          </cell>
          <cell r="H574">
            <v>585971.96687999996</v>
          </cell>
          <cell r="I574">
            <v>537994.77475999994</v>
          </cell>
          <cell r="J574">
            <v>501515.79451000004</v>
          </cell>
          <cell r="K574">
            <v>468571.68515000003</v>
          </cell>
          <cell r="L574">
            <v>571542.62818</v>
          </cell>
          <cell r="M574">
            <v>592946.91776999994</v>
          </cell>
          <cell r="N574">
            <v>521977.68388999999</v>
          </cell>
          <cell r="O574">
            <v>412687.27645</v>
          </cell>
          <cell r="P574">
            <v>551818.93498000002</v>
          </cell>
          <cell r="Q574">
            <v>573772.12510000006</v>
          </cell>
        </row>
        <row r="575">
          <cell r="C575" t="str">
            <v>Jim Bridger</v>
          </cell>
          <cell r="E575">
            <v>10211131.391210001</v>
          </cell>
          <cell r="F575">
            <v>862354.44194000005</v>
          </cell>
          <cell r="G575">
            <v>791590.19200000004</v>
          </cell>
          <cell r="H575">
            <v>877820.25231000001</v>
          </cell>
          <cell r="I575">
            <v>726282.36982000002</v>
          </cell>
          <cell r="J575">
            <v>645778.20050000004</v>
          </cell>
          <cell r="K575">
            <v>720486.08872999996</v>
          </cell>
          <cell r="L575">
            <v>952524.61544000008</v>
          </cell>
          <cell r="M575">
            <v>954131.44004999998</v>
          </cell>
          <cell r="N575">
            <v>921864.7808500001</v>
          </cell>
          <cell r="O575">
            <v>954015.03431000002</v>
          </cell>
          <cell r="P575">
            <v>900274.04579999996</v>
          </cell>
          <cell r="Q575">
            <v>904009.92946000001</v>
          </cell>
        </row>
        <row r="576">
          <cell r="C576" t="str">
            <v>Naughton</v>
          </cell>
          <cell r="E576">
            <v>5308538.9849899998</v>
          </cell>
          <cell r="F576">
            <v>464890.59846000001</v>
          </cell>
          <cell r="G576">
            <v>405542.94247000001</v>
          </cell>
          <cell r="H576">
            <v>334872.03362999996</v>
          </cell>
          <cell r="I576">
            <v>446788.5674</v>
          </cell>
          <cell r="J576">
            <v>459657.66926999995</v>
          </cell>
          <cell r="K576">
            <v>440631.42612999998</v>
          </cell>
          <cell r="L576">
            <v>466314.09172000003</v>
          </cell>
          <cell r="M576">
            <v>466810.70985999994</v>
          </cell>
          <cell r="N576">
            <v>448472.14754999999</v>
          </cell>
          <cell r="O576">
            <v>460723.81735999999</v>
          </cell>
          <cell r="P576">
            <v>449489.55989999999</v>
          </cell>
          <cell r="Q576">
            <v>464345.42124</v>
          </cell>
        </row>
        <row r="578">
          <cell r="C578" t="str">
            <v>Ramp Loss</v>
          </cell>
          <cell r="E578">
            <v>-58089.115280711994</v>
          </cell>
          <cell r="F578">
            <v>-3421.2176203199997</v>
          </cell>
          <cell r="G578">
            <v>-5292.7430975999996</v>
          </cell>
          <cell r="H578">
            <v>-4832.844120144</v>
          </cell>
          <cell r="I578">
            <v>-4014.0582336000002</v>
          </cell>
          <cell r="J578">
            <v>-6093.3742059360002</v>
          </cell>
          <cell r="K578">
            <v>-3959.06903784</v>
          </cell>
          <cell r="L578">
            <v>-5570.2741291920001</v>
          </cell>
          <cell r="M578">
            <v>-5131.0472392800002</v>
          </cell>
          <cell r="N578">
            <v>-4061.5016184000001</v>
          </cell>
          <cell r="O578">
            <v>-5450.0090639999999</v>
          </cell>
          <cell r="P578">
            <v>-5419.9769904000004</v>
          </cell>
          <cell r="Q578">
            <v>-4842.9999239999997</v>
          </cell>
        </row>
        <row r="579">
          <cell r="C579" t="str">
            <v>Wyodak</v>
          </cell>
          <cell r="E579">
            <v>2128140.2830300005</v>
          </cell>
          <cell r="F579">
            <v>189528.29087999999</v>
          </cell>
          <cell r="G579">
            <v>171144.57983999999</v>
          </cell>
          <cell r="H579">
            <v>189320.28330000001</v>
          </cell>
          <cell r="I579">
            <v>183328.72779999999</v>
          </cell>
          <cell r="J579">
            <v>107655.57792</v>
          </cell>
          <cell r="K579">
            <v>179248.0104</v>
          </cell>
          <cell r="L579">
            <v>185347.51104000001</v>
          </cell>
          <cell r="M579">
            <v>185294.12520000001</v>
          </cell>
          <cell r="N579">
            <v>179244.39624</v>
          </cell>
          <cell r="O579">
            <v>185209.28313</v>
          </cell>
          <cell r="P579">
            <v>183345.79680000001</v>
          </cell>
          <cell r="Q579">
            <v>189473.70048</v>
          </cell>
        </row>
        <row r="581">
          <cell r="E581">
            <v>43832781.690778784</v>
          </cell>
          <cell r="F581">
            <v>3774897.3765866794</v>
          </cell>
          <cell r="G581">
            <v>3462924.0781853995</v>
          </cell>
          <cell r="H581">
            <v>3539753.067505856</v>
          </cell>
          <cell r="I581">
            <v>3224918.5522643998</v>
          </cell>
          <cell r="J581">
            <v>3264013.2910000635</v>
          </cell>
          <cell r="K581">
            <v>3328474.3072936605</v>
          </cell>
          <cell r="L581">
            <v>3973617.3583428077</v>
          </cell>
          <cell r="M581">
            <v>4063827.6302897199</v>
          </cell>
          <cell r="N581">
            <v>3819310.5814355998</v>
          </cell>
          <cell r="O581">
            <v>3804522.7952129995</v>
          </cell>
          <cell r="P581">
            <v>3762324.7924996004</v>
          </cell>
          <cell r="Q581">
            <v>3814197.8601620006</v>
          </cell>
        </row>
        <row r="584">
          <cell r="C584" t="str">
            <v>Chehalis</v>
          </cell>
          <cell r="E584">
            <v>1961623.01003</v>
          </cell>
          <cell r="F584">
            <v>198696.54566</v>
          </cell>
          <cell r="G584">
            <v>1967.1733999999999</v>
          </cell>
          <cell r="H584">
            <v>0</v>
          </cell>
          <cell r="I584">
            <v>163020.88346000001</v>
          </cell>
          <cell r="J584">
            <v>0</v>
          </cell>
          <cell r="K584">
            <v>0</v>
          </cell>
          <cell r="L584">
            <v>226069.29628000001</v>
          </cell>
          <cell r="M584">
            <v>308995.75140000001</v>
          </cell>
          <cell r="N584">
            <v>286597.06527000002</v>
          </cell>
          <cell r="O584">
            <v>329187.88137999998</v>
          </cell>
          <cell r="P584">
            <v>239956.68405000001</v>
          </cell>
          <cell r="Q584">
            <v>207131.72912999999</v>
          </cell>
        </row>
        <row r="585">
          <cell r="C585" t="str">
            <v>Currant Creek</v>
          </cell>
          <cell r="E585">
            <v>2589114.3810329996</v>
          </cell>
          <cell r="F585">
            <v>233045.38630899999</v>
          </cell>
          <cell r="G585">
            <v>208999.57973600001</v>
          </cell>
          <cell r="H585">
            <v>225863.88589999999</v>
          </cell>
          <cell r="I585">
            <v>211137.13787999999</v>
          </cell>
          <cell r="J585">
            <v>213692.42</v>
          </cell>
          <cell r="K585">
            <v>206843.15000000002</v>
          </cell>
          <cell r="L585">
            <v>218127.22558299999</v>
          </cell>
          <cell r="M585">
            <v>219828.17851</v>
          </cell>
          <cell r="N585">
            <v>189753.24803000002</v>
          </cell>
          <cell r="O585">
            <v>214745.08460999999</v>
          </cell>
          <cell r="P585">
            <v>218372.22354000001</v>
          </cell>
          <cell r="Q585">
            <v>228706.860935</v>
          </cell>
        </row>
        <row r="586">
          <cell r="C586" t="str">
            <v>Gadsby</v>
          </cell>
          <cell r="E586">
            <v>89884.346074000001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30829.593908999999</v>
          </cell>
          <cell r="M586">
            <v>39788.152720999999</v>
          </cell>
          <cell r="N586">
            <v>18394.762900000002</v>
          </cell>
          <cell r="O586">
            <v>871.836544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222438.80250399999</v>
          </cell>
          <cell r="F587">
            <v>18944.224406000001</v>
          </cell>
          <cell r="G587">
            <v>16496.750769999999</v>
          </cell>
          <cell r="H587">
            <v>18944.224183999999</v>
          </cell>
          <cell r="I587">
            <v>18333.120242000001</v>
          </cell>
          <cell r="J587">
            <v>18944.224288999998</v>
          </cell>
          <cell r="K587">
            <v>18333.120198000001</v>
          </cell>
          <cell r="L587">
            <v>18944.224399999999</v>
          </cell>
          <cell r="M587">
            <v>18944.224473999999</v>
          </cell>
          <cell r="N587">
            <v>18333.120424000001</v>
          </cell>
          <cell r="O587">
            <v>18944.224432999999</v>
          </cell>
          <cell r="P587">
            <v>18333.120403000001</v>
          </cell>
          <cell r="Q587">
            <v>18944.224280999999</v>
          </cell>
        </row>
        <row r="588">
          <cell r="C588" t="str">
            <v>Hermiston</v>
          </cell>
          <cell r="E588">
            <v>1306242.9934</v>
          </cell>
          <cell r="F588">
            <v>122940.92358999999</v>
          </cell>
          <cell r="G588">
            <v>108004.21405000001</v>
          </cell>
          <cell r="H588">
            <v>120871.814805</v>
          </cell>
          <cell r="I588">
            <v>99616.582565000004</v>
          </cell>
          <cell r="J588">
            <v>40472.722200000004</v>
          </cell>
          <cell r="K588">
            <v>24899.083485000003</v>
          </cell>
          <cell r="L588">
            <v>113413.14387</v>
          </cell>
          <cell r="M588">
            <v>145543.48168999999</v>
          </cell>
          <cell r="N588">
            <v>125501.480365</v>
          </cell>
          <cell r="O588">
            <v>150838.84160500002</v>
          </cell>
          <cell r="P588">
            <v>123595.725785</v>
          </cell>
          <cell r="Q588">
            <v>130544.97938999999</v>
          </cell>
        </row>
        <row r="589">
          <cell r="C589" t="str">
            <v>Lake Side</v>
          </cell>
          <cell r="E589">
            <v>2662375.6618400002</v>
          </cell>
          <cell r="F589">
            <v>251058.40555999998</v>
          </cell>
          <cell r="G589">
            <v>217479.98323000001</v>
          </cell>
          <cell r="H589">
            <v>246628.70496</v>
          </cell>
          <cell r="I589">
            <v>209922.99836</v>
          </cell>
          <cell r="J589">
            <v>161778.10632000002</v>
          </cell>
          <cell r="K589">
            <v>88306.152500000011</v>
          </cell>
          <cell r="L589">
            <v>282026.48764000001</v>
          </cell>
          <cell r="M589">
            <v>296184.51584999997</v>
          </cell>
          <cell r="N589">
            <v>277071.05145999999</v>
          </cell>
          <cell r="O589">
            <v>151426.57288999998</v>
          </cell>
          <cell r="P589">
            <v>238724.25577000002</v>
          </cell>
          <cell r="Q589">
            <v>241768.42729999998</v>
          </cell>
        </row>
        <row r="590">
          <cell r="C590" t="str">
            <v>Lake Side II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Little Mountain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3">
          <cell r="C593" t="str">
            <v>Not Used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5">
          <cell r="E595">
            <v>8831679.1948809996</v>
          </cell>
          <cell r="F595">
            <v>824685.48552500003</v>
          </cell>
          <cell r="G595">
            <v>552947.70118600002</v>
          </cell>
          <cell r="H595">
            <v>612308.62984900002</v>
          </cell>
          <cell r="I595">
            <v>702030.72250699997</v>
          </cell>
          <cell r="J595">
            <v>434887.47280900006</v>
          </cell>
          <cell r="K595">
            <v>338381.50618300005</v>
          </cell>
          <cell r="L595">
            <v>889409.97168199997</v>
          </cell>
          <cell r="M595">
            <v>1029284.3046449999</v>
          </cell>
          <cell r="N595">
            <v>915650.72844900005</v>
          </cell>
          <cell r="O595">
            <v>866014.4414619999</v>
          </cell>
          <cell r="P595">
            <v>838982.00954800006</v>
          </cell>
          <cell r="Q595">
            <v>827096.22103599994</v>
          </cell>
        </row>
        <row r="598">
          <cell r="C598" t="str">
            <v>West Hydro</v>
          </cell>
          <cell r="E598">
            <v>3590325.9713648688</v>
          </cell>
          <cell r="F598">
            <v>423560.23809074005</v>
          </cell>
          <cell r="G598">
            <v>431267.37386812002</v>
          </cell>
          <cell r="H598">
            <v>424005.15427126607</v>
          </cell>
          <cell r="I598">
            <v>413762.26181989198</v>
          </cell>
          <cell r="J598">
            <v>323559.05321992305</v>
          </cell>
          <cell r="K598">
            <v>262015.58980903003</v>
          </cell>
          <cell r="L598">
            <v>180803.97074382298</v>
          </cell>
          <cell r="M598">
            <v>158388.88949391202</v>
          </cell>
          <cell r="N598">
            <v>182456.67990652801</v>
          </cell>
          <cell r="O598">
            <v>131493.50508921899</v>
          </cell>
          <cell r="P598">
            <v>266339.63891718595</v>
          </cell>
          <cell r="Q598">
            <v>392673.61613523</v>
          </cell>
        </row>
        <row r="599">
          <cell r="C599" t="str">
            <v>East Hydro</v>
          </cell>
          <cell r="E599">
            <v>342151.05768720002</v>
          </cell>
          <cell r="F599">
            <v>22706.474060300003</v>
          </cell>
          <cell r="G599">
            <v>21071.3972841</v>
          </cell>
          <cell r="H599">
            <v>30304.2445529</v>
          </cell>
          <cell r="I599">
            <v>34132.601339599998</v>
          </cell>
          <cell r="J599">
            <v>38201.485958899997</v>
          </cell>
          <cell r="K599">
            <v>37216.471783599998</v>
          </cell>
          <cell r="L599">
            <v>34242.643645600001</v>
          </cell>
          <cell r="M599">
            <v>31908.161487999998</v>
          </cell>
          <cell r="N599">
            <v>23749.580626799998</v>
          </cell>
          <cell r="O599">
            <v>22526.788841300004</v>
          </cell>
          <cell r="P599">
            <v>22760.394898300001</v>
          </cell>
          <cell r="Q599">
            <v>23330.813207799998</v>
          </cell>
        </row>
        <row r="601">
          <cell r="E601">
            <v>3932477.0290520685</v>
          </cell>
          <cell r="F601">
            <v>446266.71215104003</v>
          </cell>
          <cell r="G601">
            <v>452338.77115222003</v>
          </cell>
          <cell r="H601">
            <v>454309.3988241661</v>
          </cell>
          <cell r="I601">
            <v>447894.86315949197</v>
          </cell>
          <cell r="J601">
            <v>361760.53917882306</v>
          </cell>
          <cell r="K601">
            <v>299232.06159263005</v>
          </cell>
          <cell r="L601">
            <v>215046.61438942299</v>
          </cell>
          <cell r="M601">
            <v>190297.05098191201</v>
          </cell>
          <cell r="N601">
            <v>206206.26053332799</v>
          </cell>
          <cell r="O601">
            <v>154020.29393051899</v>
          </cell>
          <cell r="P601">
            <v>289100.03381548595</v>
          </cell>
          <cell r="Q601">
            <v>416004.42934302997</v>
          </cell>
        </row>
        <row r="604">
          <cell r="C604" t="str">
            <v>Blundell</v>
          </cell>
          <cell r="E604">
            <v>192686.20071483872</v>
          </cell>
          <cell r="F604">
            <v>16498.396799999999</v>
          </cell>
          <cell r="G604">
            <v>14904</v>
          </cell>
          <cell r="H604">
            <v>16504.137599999998</v>
          </cell>
          <cell r="I604">
            <v>14369.664000000001</v>
          </cell>
          <cell r="J604">
            <v>16498.396799999999</v>
          </cell>
          <cell r="K604">
            <v>15972.672712258063</v>
          </cell>
          <cell r="L604">
            <v>16498.397619096773</v>
          </cell>
          <cell r="M604">
            <v>16501.267983483871</v>
          </cell>
          <cell r="N604">
            <v>15969.801600000001</v>
          </cell>
          <cell r="O604">
            <v>16498.396799999999</v>
          </cell>
          <cell r="P604">
            <v>15969.801599999999</v>
          </cell>
          <cell r="Q604">
            <v>16501.267199999998</v>
          </cell>
        </row>
        <row r="605">
          <cell r="C605" t="str">
            <v>Blundell Bottoming Cycle</v>
          </cell>
          <cell r="E605">
            <v>81601.162405161274</v>
          </cell>
          <cell r="F605">
            <v>7890.5375999999987</v>
          </cell>
          <cell r="G605">
            <v>7128</v>
          </cell>
          <cell r="H605">
            <v>7893.2831999999999</v>
          </cell>
          <cell r="I605">
            <v>6247.68</v>
          </cell>
          <cell r="J605">
            <v>6455.8944000000001</v>
          </cell>
          <cell r="K605">
            <v>5555.7122477419352</v>
          </cell>
          <cell r="L605">
            <v>5738.5730849032252</v>
          </cell>
          <cell r="M605">
            <v>5739.5714725161297</v>
          </cell>
          <cell r="N605">
            <v>6249.0528000000004</v>
          </cell>
          <cell r="O605">
            <v>7173.2160000000003</v>
          </cell>
          <cell r="P605">
            <v>7637.7312000000011</v>
          </cell>
          <cell r="Q605">
            <v>7891.9104000000007</v>
          </cell>
        </row>
        <row r="607">
          <cell r="E607">
            <v>274287.36311999999</v>
          </cell>
          <cell r="F607">
            <v>24388.934399999998</v>
          </cell>
          <cell r="G607">
            <v>22032</v>
          </cell>
          <cell r="H607">
            <v>24397.4208</v>
          </cell>
          <cell r="I607">
            <v>20617.344000000001</v>
          </cell>
          <cell r="J607">
            <v>22954.2912</v>
          </cell>
          <cell r="K607">
            <v>21528.384959999999</v>
          </cell>
          <cell r="L607">
            <v>22236.970703999999</v>
          </cell>
          <cell r="M607">
            <v>22240.839456000002</v>
          </cell>
          <cell r="N607">
            <v>22218.8544</v>
          </cell>
          <cell r="O607">
            <v>23671.612799999999</v>
          </cell>
          <cell r="P607">
            <v>23607.532800000001</v>
          </cell>
          <cell r="Q607">
            <v>24393.177599999999</v>
          </cell>
        </row>
        <row r="609">
          <cell r="C609" t="str">
            <v>Dunlap I Wind p524168</v>
          </cell>
          <cell r="E609">
            <v>353605.72873879998</v>
          </cell>
          <cell r="F609">
            <v>51017.924626</v>
          </cell>
          <cell r="G609">
            <v>37252.978177999998</v>
          </cell>
          <cell r="H609">
            <v>36760.340982000002</v>
          </cell>
          <cell r="I609">
            <v>26701.109767999998</v>
          </cell>
          <cell r="J609">
            <v>25884.475849999999</v>
          </cell>
          <cell r="K609">
            <v>21550.428393999999</v>
          </cell>
          <cell r="L609">
            <v>14040.3304168</v>
          </cell>
          <cell r="M609">
            <v>15060.47702</v>
          </cell>
          <cell r="N609">
            <v>17594.862814</v>
          </cell>
          <cell r="O609">
            <v>28250.288584000002</v>
          </cell>
          <cell r="P609">
            <v>38810.024418000001</v>
          </cell>
          <cell r="Q609">
            <v>40682.487688000001</v>
          </cell>
        </row>
        <row r="610">
          <cell r="C610" t="str">
            <v>Foote Creek I Wind</v>
          </cell>
          <cell r="E610">
            <v>101208.09481159999</v>
          </cell>
          <cell r="F610">
            <v>12704.22365</v>
          </cell>
          <cell r="G610">
            <v>10350.852772</v>
          </cell>
          <cell r="H610">
            <v>9956.5407140000007</v>
          </cell>
          <cell r="I610">
            <v>7495.6018819999999</v>
          </cell>
          <cell r="J610">
            <v>7493.8077300000004</v>
          </cell>
          <cell r="K610">
            <v>5778.3705431999997</v>
          </cell>
          <cell r="L610">
            <v>4189.9412768000002</v>
          </cell>
          <cell r="M610">
            <v>4400.9046816</v>
          </cell>
          <cell r="N610">
            <v>6171.0653140000004</v>
          </cell>
          <cell r="O610">
            <v>8947.4205519999996</v>
          </cell>
          <cell r="P610">
            <v>11109.279318000001</v>
          </cell>
          <cell r="Q610">
            <v>12610.086378</v>
          </cell>
        </row>
        <row r="611">
          <cell r="C611" t="str">
            <v>Glenrock Wind p423461</v>
          </cell>
          <cell r="E611">
            <v>332471.22165600001</v>
          </cell>
          <cell r="F611">
            <v>36811.239384</v>
          </cell>
          <cell r="G611">
            <v>28614.260706000001</v>
          </cell>
          <cell r="H611">
            <v>30304.317525999999</v>
          </cell>
          <cell r="I611">
            <v>27217.399836000001</v>
          </cell>
          <cell r="J611">
            <v>22670.622598000002</v>
          </cell>
          <cell r="K611">
            <v>22529.299847999999</v>
          </cell>
          <cell r="L611">
            <v>19187.878123999999</v>
          </cell>
          <cell r="M611">
            <v>20685.502135999999</v>
          </cell>
          <cell r="N611">
            <v>24551.632774000002</v>
          </cell>
          <cell r="O611">
            <v>29272.028569999999</v>
          </cell>
          <cell r="P611">
            <v>32444.880914000001</v>
          </cell>
          <cell r="Q611">
            <v>38182.159240000001</v>
          </cell>
        </row>
        <row r="612">
          <cell r="C612" t="str">
            <v>Glenrock III Wind p454125</v>
          </cell>
          <cell r="E612">
            <v>124408.96075079999</v>
          </cell>
          <cell r="F612">
            <v>13847.246122</v>
          </cell>
          <cell r="G612">
            <v>10740.956190000001</v>
          </cell>
          <cell r="H612">
            <v>11359.934565</v>
          </cell>
          <cell r="I612">
            <v>10182.913311</v>
          </cell>
          <cell r="J612">
            <v>8430.5780360000008</v>
          </cell>
          <cell r="K612">
            <v>8385.2804240000005</v>
          </cell>
          <cell r="L612">
            <v>7093.3168008000002</v>
          </cell>
          <cell r="M612">
            <v>7674.4162999999999</v>
          </cell>
          <cell r="N612">
            <v>9170.7386900000001</v>
          </cell>
          <cell r="O612">
            <v>10961.200164</v>
          </cell>
          <cell r="P612">
            <v>12183.211696</v>
          </cell>
          <cell r="Q612">
            <v>14379.168452</v>
          </cell>
        </row>
        <row r="613">
          <cell r="C613" t="str">
            <v>Goodnoe Wind p332427</v>
          </cell>
          <cell r="E613">
            <v>266887.00103399996</v>
          </cell>
          <cell r="F613">
            <v>13955.240137999999</v>
          </cell>
          <cell r="G613">
            <v>18193.011063999998</v>
          </cell>
          <cell r="H613">
            <v>31091.731965999999</v>
          </cell>
          <cell r="I613">
            <v>22603.429700000001</v>
          </cell>
          <cell r="J613">
            <v>24417.386171999999</v>
          </cell>
          <cell r="K613">
            <v>28230.374159999999</v>
          </cell>
          <cell r="L613">
            <v>27557.839194</v>
          </cell>
          <cell r="M613">
            <v>23966.422004</v>
          </cell>
          <cell r="N613">
            <v>18270.065008000001</v>
          </cell>
          <cell r="O613">
            <v>23545.848215999999</v>
          </cell>
          <cell r="P613">
            <v>20852.147870000001</v>
          </cell>
          <cell r="Q613">
            <v>14203.505542000001</v>
          </cell>
        </row>
        <row r="614">
          <cell r="C614" t="str">
            <v>High Plains Wind p492251</v>
          </cell>
          <cell r="E614">
            <v>309369.98055799998</v>
          </cell>
          <cell r="F614">
            <v>35476.658203999999</v>
          </cell>
          <cell r="G614">
            <v>26993.842336000002</v>
          </cell>
          <cell r="H614">
            <v>29174.948892</v>
          </cell>
          <cell r="I614">
            <v>25630.543463999998</v>
          </cell>
          <cell r="J614">
            <v>26753.459532000001</v>
          </cell>
          <cell r="K614">
            <v>20553.415573999999</v>
          </cell>
          <cell r="L614">
            <v>16972.063075999999</v>
          </cell>
          <cell r="M614">
            <v>17585.727611999999</v>
          </cell>
          <cell r="N614">
            <v>20551.988549999998</v>
          </cell>
          <cell r="O614">
            <v>22730.528338</v>
          </cell>
          <cell r="P614">
            <v>31038.884738000001</v>
          </cell>
          <cell r="Q614">
            <v>35907.920242</v>
          </cell>
        </row>
        <row r="615">
          <cell r="C615" t="str">
            <v>Leaning Juniper 1 p317714</v>
          </cell>
          <cell r="E615">
            <v>305473.21510800003</v>
          </cell>
          <cell r="F615">
            <v>16174.240786</v>
          </cell>
          <cell r="G615">
            <v>17458.553370000001</v>
          </cell>
          <cell r="H615">
            <v>29587.807221999999</v>
          </cell>
          <cell r="I615">
            <v>23679.763272</v>
          </cell>
          <cell r="J615">
            <v>31831.252352</v>
          </cell>
          <cell r="K615">
            <v>33881.900004000003</v>
          </cell>
          <cell r="L615">
            <v>35961.502088000001</v>
          </cell>
          <cell r="M615">
            <v>30522.168212</v>
          </cell>
          <cell r="N615">
            <v>25772.732199999999</v>
          </cell>
          <cell r="O615">
            <v>24366.934848000001</v>
          </cell>
          <cell r="P615">
            <v>18170.495864</v>
          </cell>
          <cell r="Q615">
            <v>18065.864890000001</v>
          </cell>
        </row>
        <row r="616">
          <cell r="C616" t="str">
            <v>Marengo I Wind p332428</v>
          </cell>
          <cell r="E616">
            <v>393135.91433599999</v>
          </cell>
          <cell r="F616">
            <v>32848.634683999997</v>
          </cell>
          <cell r="G616">
            <v>33654.863160000001</v>
          </cell>
          <cell r="H616">
            <v>35281.475976000002</v>
          </cell>
          <cell r="I616">
            <v>35945.221301999998</v>
          </cell>
          <cell r="J616">
            <v>33334.920484000002</v>
          </cell>
          <cell r="K616">
            <v>32513.980194</v>
          </cell>
          <cell r="L616">
            <v>31291.934163999998</v>
          </cell>
          <cell r="M616">
            <v>30370.219942</v>
          </cell>
          <cell r="N616">
            <v>29680.835070000001</v>
          </cell>
          <cell r="O616">
            <v>32405.919495999999</v>
          </cell>
          <cell r="P616">
            <v>31667.317955999999</v>
          </cell>
          <cell r="Q616">
            <v>34140.591908000002</v>
          </cell>
        </row>
        <row r="617">
          <cell r="C617" t="str">
            <v>Marengo II Wind p423463</v>
          </cell>
          <cell r="E617">
            <v>187225.82062399996</v>
          </cell>
          <cell r="F617">
            <v>25931.746426000002</v>
          </cell>
          <cell r="G617">
            <v>18618.338778000001</v>
          </cell>
          <cell r="H617">
            <v>19892.046979999999</v>
          </cell>
          <cell r="I617">
            <v>13919.976425999999</v>
          </cell>
          <cell r="J617">
            <v>12357.208804</v>
          </cell>
          <cell r="K617">
            <v>15235.728537999999</v>
          </cell>
          <cell r="L617">
            <v>12966.15302</v>
          </cell>
          <cell r="M617">
            <v>13097.704722</v>
          </cell>
          <cell r="N617">
            <v>12322.22644</v>
          </cell>
          <cell r="O617">
            <v>12202.478230000001</v>
          </cell>
          <cell r="P617">
            <v>16676.502489999999</v>
          </cell>
          <cell r="Q617">
            <v>14005.709769999999</v>
          </cell>
        </row>
        <row r="618">
          <cell r="C618" t="str">
            <v>McFadden Ridge Wind p492250</v>
          </cell>
          <cell r="E618">
            <v>86062.866725200001</v>
          </cell>
          <cell r="F618">
            <v>10316.214242</v>
          </cell>
          <cell r="G618">
            <v>7905.0341600000002</v>
          </cell>
          <cell r="H618">
            <v>9092.8349049999997</v>
          </cell>
          <cell r="I618">
            <v>6992.4541055999998</v>
          </cell>
          <cell r="J618">
            <v>7019.1784213999999</v>
          </cell>
          <cell r="K618">
            <v>5424.1564434000002</v>
          </cell>
          <cell r="L618">
            <v>3975.1953714000001</v>
          </cell>
          <cell r="M618">
            <v>4659.8019104000005</v>
          </cell>
          <cell r="N618">
            <v>5690.1101079999999</v>
          </cell>
          <cell r="O618">
            <v>7040.4814100000003</v>
          </cell>
          <cell r="P618">
            <v>7858.0722239999996</v>
          </cell>
          <cell r="Q618">
            <v>10089.333424</v>
          </cell>
        </row>
        <row r="619">
          <cell r="C619" t="str">
            <v>Rolling Hills Wind p423462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4">
          <cell r="C624" t="str">
            <v>Seven Mile Wind p454126</v>
          </cell>
          <cell r="E624">
            <v>349595.64911999996</v>
          </cell>
          <cell r="F624">
            <v>43929.988984000003</v>
          </cell>
          <cell r="G624">
            <v>30594.854370000001</v>
          </cell>
          <cell r="H624">
            <v>36883.447313999997</v>
          </cell>
          <cell r="I624">
            <v>26453.69586</v>
          </cell>
          <cell r="J624">
            <v>25495.974144</v>
          </cell>
          <cell r="K624">
            <v>21957.572122000001</v>
          </cell>
          <cell r="L624">
            <v>17016.311883999999</v>
          </cell>
          <cell r="M624">
            <v>19936.766872</v>
          </cell>
          <cell r="N624">
            <v>21608.242122</v>
          </cell>
          <cell r="O624">
            <v>29592.213253999998</v>
          </cell>
          <cell r="P624">
            <v>35817.319951999998</v>
          </cell>
          <cell r="Q624">
            <v>40309.262241999997</v>
          </cell>
        </row>
        <row r="625">
          <cell r="C625" t="str">
            <v>Seven Mile II Wind p357819</v>
          </cell>
          <cell r="E625">
            <v>68862.070970799992</v>
          </cell>
          <cell r="F625">
            <v>8653.1681819999994</v>
          </cell>
          <cell r="G625">
            <v>6026.4624640000002</v>
          </cell>
          <cell r="H625">
            <v>7265.1664719999999</v>
          </cell>
          <cell r="I625">
            <v>5210.7520365999999</v>
          </cell>
          <cell r="J625">
            <v>5022.1038580000004</v>
          </cell>
          <cell r="K625">
            <v>4325.1223283999998</v>
          </cell>
          <cell r="L625">
            <v>3351.8106422000001</v>
          </cell>
          <cell r="M625">
            <v>3927.0714131999998</v>
          </cell>
          <cell r="N625">
            <v>4256.3123711999997</v>
          </cell>
          <cell r="O625">
            <v>5828.9656385999997</v>
          </cell>
          <cell r="P625">
            <v>7055.1644586000002</v>
          </cell>
          <cell r="Q625">
            <v>7939.971106</v>
          </cell>
        </row>
        <row r="627">
          <cell r="E627">
            <v>2878306.5244331993</v>
          </cell>
          <cell r="F627">
            <v>301666.52542799996</v>
          </cell>
          <cell r="G627">
            <v>246404.00754800005</v>
          </cell>
          <cell r="H627">
            <v>286650.59351399995</v>
          </cell>
          <cell r="I627">
            <v>232032.86096319999</v>
          </cell>
          <cell r="J627">
            <v>230710.9679814</v>
          </cell>
          <cell r="K627">
            <v>220365.62857299999</v>
          </cell>
          <cell r="L627">
            <v>193604.27605800002</v>
          </cell>
          <cell r="M627">
            <v>191887.18282520003</v>
          </cell>
          <cell r="N627">
            <v>195640.81146119998</v>
          </cell>
          <cell r="O627">
            <v>235144.30730059999</v>
          </cell>
          <cell r="P627">
            <v>263683.30189859995</v>
          </cell>
          <cell r="Q627">
            <v>280516.06088200002</v>
          </cell>
        </row>
        <row r="629">
          <cell r="E629">
            <v>3152593.8875531992</v>
          </cell>
          <cell r="F629">
            <v>326055.45982799993</v>
          </cell>
          <cell r="G629">
            <v>268436.00754800008</v>
          </cell>
          <cell r="H629">
            <v>311048.01431399997</v>
          </cell>
          <cell r="I629">
            <v>252650.2049632</v>
          </cell>
          <cell r="J629">
            <v>253665.2591814</v>
          </cell>
          <cell r="K629">
            <v>241894.01353299999</v>
          </cell>
          <cell r="L629">
            <v>215841.24676200002</v>
          </cell>
          <cell r="M629">
            <v>214128.02228120004</v>
          </cell>
          <cell r="N629">
            <v>217859.66586119999</v>
          </cell>
          <cell r="O629">
            <v>258815.92010059999</v>
          </cell>
          <cell r="P629">
            <v>287290.83469859994</v>
          </cell>
          <cell r="Q629">
            <v>304909.23848200002</v>
          </cell>
        </row>
        <row r="630">
          <cell r="E630" t="str">
            <v>=</v>
          </cell>
          <cell r="F630" t="str">
            <v>=</v>
          </cell>
          <cell r="G630" t="str">
            <v>=</v>
          </cell>
          <cell r="H630" t="str">
            <v>=</v>
          </cell>
          <cell r="I630" t="str">
            <v>=</v>
          </cell>
          <cell r="J630" t="str">
            <v>=</v>
          </cell>
          <cell r="K630" t="str">
            <v>=</v>
          </cell>
          <cell r="L630" t="str">
            <v>=</v>
          </cell>
          <cell r="M630" t="str">
            <v>=</v>
          </cell>
          <cell r="N630" t="str">
            <v>=</v>
          </cell>
          <cell r="O630" t="str">
            <v>=</v>
          </cell>
          <cell r="P630" t="str">
            <v>=</v>
          </cell>
          <cell r="Q630" t="str">
            <v>=</v>
          </cell>
        </row>
        <row r="631">
          <cell r="E631">
            <v>72540777.553265646</v>
          </cell>
          <cell r="F631">
            <v>6437264.3903010795</v>
          </cell>
          <cell r="G631">
            <v>5675965.1995814471</v>
          </cell>
          <cell r="H631">
            <v>5940226.33508409</v>
          </cell>
          <cell r="I631">
            <v>5588355.0839457316</v>
          </cell>
          <cell r="J631">
            <v>5699527.2131467499</v>
          </cell>
          <cell r="K631">
            <v>5598036.7971386211</v>
          </cell>
          <cell r="L631">
            <v>6549929.414072711</v>
          </cell>
          <cell r="M631">
            <v>6551373.2345879385</v>
          </cell>
          <cell r="N631">
            <v>5915052.1878243275</v>
          </cell>
          <cell r="O631">
            <v>6018961.577084342</v>
          </cell>
          <cell r="P631">
            <v>6141782.3004283262</v>
          </cell>
          <cell r="Q631">
            <v>6424303.8200702872</v>
          </cell>
        </row>
        <row r="632">
          <cell r="E632" t="str">
            <v>=</v>
          </cell>
          <cell r="F632" t="str">
            <v>=</v>
          </cell>
          <cell r="G632" t="str">
            <v>=</v>
          </cell>
          <cell r="H632" t="str">
            <v>=</v>
          </cell>
          <cell r="I632" t="str">
            <v>=</v>
          </cell>
          <cell r="J632" t="str">
            <v>=</v>
          </cell>
          <cell r="K632" t="str">
            <v>=</v>
          </cell>
          <cell r="L632" t="str">
            <v>=</v>
          </cell>
          <cell r="M632" t="str">
            <v>=</v>
          </cell>
          <cell r="N632" t="str">
            <v>=</v>
          </cell>
          <cell r="O632" t="str">
            <v>=</v>
          </cell>
          <cell r="P632" t="str">
            <v>=</v>
          </cell>
          <cell r="Q632" t="str">
            <v>=</v>
          </cell>
        </row>
        <row r="633"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8">
          <cell r="C638" t="str">
            <v>Carbon</v>
          </cell>
          <cell r="E638">
            <v>12196764.74</v>
          </cell>
          <cell r="F638">
            <v>1103247.76</v>
          </cell>
          <cell r="G638">
            <v>970104.95</v>
          </cell>
          <cell r="H638">
            <v>1157355.6200000001</v>
          </cell>
          <cell r="I638">
            <v>554065.76</v>
          </cell>
          <cell r="J638">
            <v>912186.64000000013</v>
          </cell>
          <cell r="K638">
            <v>903954.40000000014</v>
          </cell>
          <cell r="L638">
            <v>1109468.8999999999</v>
          </cell>
          <cell r="M638">
            <v>1186139.8799999999</v>
          </cell>
          <cell r="N638">
            <v>1053543.06</v>
          </cell>
          <cell r="O638">
            <v>1121217.8</v>
          </cell>
          <cell r="P638">
            <v>1034566.87</v>
          </cell>
          <cell r="Q638">
            <v>1090913.1000000001</v>
          </cell>
        </row>
        <row r="639">
          <cell r="C639" t="str">
            <v>Cholla</v>
          </cell>
          <cell r="E639">
            <v>28616366.699999999</v>
          </cell>
          <cell r="F639">
            <v>2606795.2000000002</v>
          </cell>
          <cell r="G639">
            <v>2292441</v>
          </cell>
          <cell r="H639">
            <v>2366084</v>
          </cell>
          <cell r="I639">
            <v>1269130.8999999999</v>
          </cell>
          <cell r="J639">
            <v>2308082</v>
          </cell>
          <cell r="K639">
            <v>2170697.5</v>
          </cell>
          <cell r="L639">
            <v>2620119.7999999998</v>
          </cell>
          <cell r="M639">
            <v>2700807.5</v>
          </cell>
          <cell r="N639">
            <v>2568318.7999999998</v>
          </cell>
          <cell r="O639">
            <v>2638450.7999999998</v>
          </cell>
          <cell r="P639">
            <v>2504109</v>
          </cell>
          <cell r="Q639">
            <v>2571330.2000000002</v>
          </cell>
        </row>
        <row r="640">
          <cell r="C640" t="str">
            <v>Colstrip</v>
          </cell>
          <cell r="E640">
            <v>12458952.210000003</v>
          </cell>
          <cell r="F640">
            <v>1110554.5</v>
          </cell>
          <cell r="G640">
            <v>1002471.14</v>
          </cell>
          <cell r="H640">
            <v>1108977.8</v>
          </cell>
          <cell r="I640">
            <v>827471.26</v>
          </cell>
          <cell r="J640">
            <v>931975.46</v>
          </cell>
          <cell r="K640">
            <v>889381.5</v>
          </cell>
          <cell r="L640">
            <v>1110554.5</v>
          </cell>
          <cell r="M640">
            <v>1109765.6499999999</v>
          </cell>
          <cell r="N640">
            <v>1073739.55</v>
          </cell>
          <cell r="O640">
            <v>1110554.5</v>
          </cell>
          <cell r="P640">
            <v>1073738.3</v>
          </cell>
          <cell r="Q640">
            <v>1109768.05</v>
          </cell>
        </row>
        <row r="641">
          <cell r="C641" t="str">
            <v>Craig</v>
          </cell>
          <cell r="E641">
            <v>13567508.350000003</v>
          </cell>
          <cell r="F641">
            <v>1185530.5</v>
          </cell>
          <cell r="G641">
            <v>1070632.2000000002</v>
          </cell>
          <cell r="H641">
            <v>1185083.7000000002</v>
          </cell>
          <cell r="I641">
            <v>1149695.3999999999</v>
          </cell>
          <cell r="J641">
            <v>715628.84</v>
          </cell>
          <cell r="K641">
            <v>1149676.8600000001</v>
          </cell>
          <cell r="L641">
            <v>1198262.3</v>
          </cell>
          <cell r="M641">
            <v>1198039.5</v>
          </cell>
          <cell r="N641">
            <v>1159328.3</v>
          </cell>
          <cell r="O641">
            <v>1198262.8</v>
          </cell>
          <cell r="P641">
            <v>1159329.1499999999</v>
          </cell>
          <cell r="Q641">
            <v>1198038.8</v>
          </cell>
        </row>
        <row r="642">
          <cell r="C642" t="str">
            <v>Dave Johnston</v>
          </cell>
          <cell r="E642">
            <v>57335963.359999999</v>
          </cell>
          <cell r="F642">
            <v>4134017.8600000003</v>
          </cell>
          <cell r="G642">
            <v>4369028.3100000005</v>
          </cell>
          <cell r="H642">
            <v>4579857.99</v>
          </cell>
          <cell r="I642">
            <v>3586178.4000000004</v>
          </cell>
          <cell r="J642">
            <v>5122671.74</v>
          </cell>
          <cell r="K642">
            <v>5169584.8900000006</v>
          </cell>
          <cell r="L642">
            <v>5555001.2999999998</v>
          </cell>
          <cell r="M642">
            <v>5562169.5999999996</v>
          </cell>
          <cell r="N642">
            <v>5268366.8</v>
          </cell>
          <cell r="O642">
            <v>5210831.9000000004</v>
          </cell>
          <cell r="P642">
            <v>4631622.05</v>
          </cell>
          <cell r="Q642">
            <v>4146632.52</v>
          </cell>
        </row>
        <row r="643">
          <cell r="C643" t="str">
            <v>Hayden</v>
          </cell>
          <cell r="E643">
            <v>6200776.5099999998</v>
          </cell>
          <cell r="F643">
            <v>577517.74</v>
          </cell>
          <cell r="G643">
            <v>536431.16</v>
          </cell>
          <cell r="H643">
            <v>484123.44</v>
          </cell>
          <cell r="I643">
            <v>270037.7</v>
          </cell>
          <cell r="J643">
            <v>530950.56999999995</v>
          </cell>
          <cell r="K643">
            <v>447858.36</v>
          </cell>
          <cell r="L643">
            <v>512791.12</v>
          </cell>
          <cell r="M643">
            <v>594745.66999999993</v>
          </cell>
          <cell r="N643">
            <v>565145.92000000004</v>
          </cell>
          <cell r="O643">
            <v>564132.91</v>
          </cell>
          <cell r="P643">
            <v>532685.32999999996</v>
          </cell>
          <cell r="Q643">
            <v>584356.59</v>
          </cell>
        </row>
        <row r="644">
          <cell r="C644" t="str">
            <v>Hunter</v>
          </cell>
          <cell r="E644">
            <v>83982986.299999997</v>
          </cell>
          <cell r="F644">
            <v>7518059.7999999998</v>
          </cell>
          <cell r="G644">
            <v>6813019.2000000002</v>
          </cell>
          <cell r="H644">
            <v>5886008.6000000006</v>
          </cell>
          <cell r="I644">
            <v>6739930.9000000004</v>
          </cell>
          <cell r="J644">
            <v>6411345.1999999993</v>
          </cell>
          <cell r="K644">
            <v>5892533.1999999993</v>
          </cell>
          <cell r="L644">
            <v>7372305.9000000004</v>
          </cell>
          <cell r="M644">
            <v>7789560</v>
          </cell>
          <cell r="N644">
            <v>7218305.7999999998</v>
          </cell>
          <cell r="O644">
            <v>7551362</v>
          </cell>
          <cell r="P644">
            <v>7247832.6999999993</v>
          </cell>
          <cell r="Q644">
            <v>7542723</v>
          </cell>
        </row>
        <row r="645">
          <cell r="C645" t="str">
            <v>Huntington</v>
          </cell>
          <cell r="E645">
            <v>64434418.500000007</v>
          </cell>
          <cell r="F645">
            <v>5771334</v>
          </cell>
          <cell r="G645">
            <v>5219311.8</v>
          </cell>
          <cell r="H645">
            <v>5870156.5999999996</v>
          </cell>
          <cell r="I645">
            <v>5403022</v>
          </cell>
          <cell r="J645">
            <v>5063826.3</v>
          </cell>
          <cell r="K645">
            <v>4738760</v>
          </cell>
          <cell r="L645">
            <v>5736227.5</v>
          </cell>
          <cell r="M645">
            <v>5942623.2000000002</v>
          </cell>
          <cell r="N645">
            <v>5242991.3</v>
          </cell>
          <cell r="O645">
            <v>4156391.5999999996</v>
          </cell>
          <cell r="P645">
            <v>5535665.5999999996</v>
          </cell>
          <cell r="Q645">
            <v>5754108.5999999996</v>
          </cell>
        </row>
        <row r="646">
          <cell r="C646" t="str">
            <v>Jim Bridger</v>
          </cell>
          <cell r="E646">
            <v>104388999.39999999</v>
          </cell>
          <cell r="F646">
            <v>8836476.3000000007</v>
          </cell>
          <cell r="G646">
            <v>8102606.9000000004</v>
          </cell>
          <cell r="H646">
            <v>8967999.5</v>
          </cell>
          <cell r="I646">
            <v>7434786.5</v>
          </cell>
          <cell r="J646">
            <v>6629043.9000000004</v>
          </cell>
          <cell r="K646">
            <v>7444089.7000000002</v>
          </cell>
          <cell r="L646">
            <v>9708434.9000000004</v>
          </cell>
          <cell r="M646">
            <v>9724187.1999999993</v>
          </cell>
          <cell r="N646">
            <v>9395928.8000000007</v>
          </cell>
          <cell r="O646">
            <v>9723032.3000000007</v>
          </cell>
          <cell r="P646">
            <v>9185609.1000000015</v>
          </cell>
          <cell r="Q646">
            <v>9236804.3000000007</v>
          </cell>
        </row>
        <row r="647">
          <cell r="C647" t="str">
            <v>Naughton</v>
          </cell>
          <cell r="E647">
            <v>55696848.180000007</v>
          </cell>
          <cell r="F647">
            <v>4877802.7</v>
          </cell>
          <cell r="G647">
            <v>4254197.4399999995</v>
          </cell>
          <cell r="H647">
            <v>3506359.54</v>
          </cell>
          <cell r="I647">
            <v>4688773.0999999996</v>
          </cell>
          <cell r="J647">
            <v>4824311.5</v>
          </cell>
          <cell r="K647">
            <v>4625691.0999999996</v>
          </cell>
          <cell r="L647">
            <v>4892445.4000000004</v>
          </cell>
          <cell r="M647">
            <v>4897465.5</v>
          </cell>
          <cell r="N647">
            <v>4705931.5</v>
          </cell>
          <cell r="O647">
            <v>4835412.5999999996</v>
          </cell>
          <cell r="P647">
            <v>4716288.3000000007</v>
          </cell>
          <cell r="Q647">
            <v>4872169.5</v>
          </cell>
        </row>
        <row r="648">
          <cell r="C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C649" t="str">
            <v>Ramp Loss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C650" t="str">
            <v>Wyodak</v>
          </cell>
          <cell r="E650">
            <v>24896148.999999996</v>
          </cell>
          <cell r="F650">
            <v>2215356</v>
          </cell>
          <cell r="G650">
            <v>2000507.2</v>
          </cell>
          <cell r="H650">
            <v>2213099.7999999998</v>
          </cell>
          <cell r="I650">
            <v>2142965</v>
          </cell>
          <cell r="J650">
            <v>1260445.1000000001</v>
          </cell>
          <cell r="K650">
            <v>2098811</v>
          </cell>
          <cell r="L650">
            <v>2170117.7999999998</v>
          </cell>
          <cell r="M650">
            <v>2169540.5</v>
          </cell>
          <cell r="N650">
            <v>2098772</v>
          </cell>
          <cell r="O650">
            <v>2168623.2000000002</v>
          </cell>
          <cell r="P650">
            <v>2143146.2000000002</v>
          </cell>
          <cell r="Q650">
            <v>2214765.2000000002</v>
          </cell>
        </row>
        <row r="652">
          <cell r="C652" t="str">
            <v>Hermiston Purchase p99563</v>
          </cell>
          <cell r="E652">
            <v>9791949.915000001</v>
          </cell>
          <cell r="F652">
            <v>930529.65</v>
          </cell>
          <cell r="G652">
            <v>817014.45</v>
          </cell>
          <cell r="H652">
            <v>911997</v>
          </cell>
          <cell r="I652">
            <v>757731.625</v>
          </cell>
          <cell r="J652">
            <v>303150.31000000006</v>
          </cell>
          <cell r="K652">
            <v>184655.31</v>
          </cell>
          <cell r="L652">
            <v>846056.7</v>
          </cell>
          <cell r="M652">
            <v>1073600.1499999999</v>
          </cell>
          <cell r="N652">
            <v>937360.95</v>
          </cell>
          <cell r="O652">
            <v>1110698.5</v>
          </cell>
          <cell r="P652">
            <v>932873.8</v>
          </cell>
          <cell r="Q652">
            <v>986281.47</v>
          </cell>
        </row>
        <row r="653">
          <cell r="C653" t="str">
            <v>West Valley Toll</v>
          </cell>
          <cell r="E653">
            <v>2049686.9836000002</v>
          </cell>
          <cell r="F653">
            <v>232996.90399999998</v>
          </cell>
          <cell r="G653">
            <v>30597.301699999996</v>
          </cell>
          <cell r="H653">
            <v>0</v>
          </cell>
          <cell r="I653">
            <v>34524.230500000005</v>
          </cell>
          <cell r="J653">
            <v>41069.110399999998</v>
          </cell>
          <cell r="K653">
            <v>72484.516000000003</v>
          </cell>
          <cell r="L653">
            <v>282737.717</v>
          </cell>
          <cell r="M653">
            <v>385820.41000000003</v>
          </cell>
          <cell r="N653">
            <v>316280.07</v>
          </cell>
          <cell r="O653">
            <v>298608.96500000003</v>
          </cell>
          <cell r="P653">
            <v>179983.66999999998</v>
          </cell>
          <cell r="Q653">
            <v>174584.08899999998</v>
          </cell>
        </row>
        <row r="655">
          <cell r="C655" t="str">
            <v>Chehalis</v>
          </cell>
          <cell r="E655">
            <v>14561827.345999999</v>
          </cell>
          <cell r="F655">
            <v>1462832.2</v>
          </cell>
          <cell r="G655">
            <v>16013.745999999999</v>
          </cell>
          <cell r="H655">
            <v>0</v>
          </cell>
          <cell r="I655">
            <v>1208366.1000000001</v>
          </cell>
          <cell r="J655">
            <v>0</v>
          </cell>
          <cell r="K655">
            <v>0</v>
          </cell>
          <cell r="L655">
            <v>1698211.6</v>
          </cell>
          <cell r="M655">
            <v>2316114.5</v>
          </cell>
          <cell r="N655">
            <v>2158187.7999999998</v>
          </cell>
          <cell r="O655">
            <v>2418658</v>
          </cell>
          <cell r="P655">
            <v>1769745.8</v>
          </cell>
          <cell r="Q655">
            <v>1513697.6</v>
          </cell>
        </row>
        <row r="656">
          <cell r="C656" t="str">
            <v>Currant Creek</v>
          </cell>
          <cell r="E656">
            <v>20092830.209000003</v>
          </cell>
          <cell r="F656">
            <v>1795190.67</v>
          </cell>
          <cell r="G656">
            <v>1611319.0140000002</v>
          </cell>
          <cell r="H656">
            <v>1746320.71</v>
          </cell>
          <cell r="I656">
            <v>1642835.75</v>
          </cell>
          <cell r="J656">
            <v>1667843.416</v>
          </cell>
          <cell r="K656">
            <v>1614418.7549999999</v>
          </cell>
          <cell r="L656">
            <v>1703266.95</v>
          </cell>
          <cell r="M656">
            <v>1715048.75</v>
          </cell>
          <cell r="N656">
            <v>1480320.69</v>
          </cell>
          <cell r="O656">
            <v>1668899.7200000002</v>
          </cell>
          <cell r="P656">
            <v>1689536.62</v>
          </cell>
          <cell r="Q656">
            <v>1757829.1640000001</v>
          </cell>
        </row>
        <row r="657">
          <cell r="C657" t="str">
            <v>Gadsby</v>
          </cell>
          <cell r="E657">
            <v>1223742.1071000001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413487.86</v>
          </cell>
          <cell r="M657">
            <v>535188.21</v>
          </cell>
          <cell r="N657">
            <v>261875.71</v>
          </cell>
          <cell r="O657">
            <v>13190.327099999999</v>
          </cell>
          <cell r="P657">
            <v>0</v>
          </cell>
          <cell r="Q657">
            <v>0</v>
          </cell>
        </row>
        <row r="658">
          <cell r="C658" t="str">
            <v>Gadsby CT</v>
          </cell>
          <cell r="E658">
            <v>3249487.03</v>
          </cell>
          <cell r="F658">
            <v>276745.815</v>
          </cell>
          <cell r="G658">
            <v>240992.065</v>
          </cell>
          <cell r="H658">
            <v>276745.815</v>
          </cell>
          <cell r="I658">
            <v>267818.565</v>
          </cell>
          <cell r="J658">
            <v>276745.815</v>
          </cell>
          <cell r="K658">
            <v>267818.565</v>
          </cell>
          <cell r="L658">
            <v>276745.815</v>
          </cell>
          <cell r="M658">
            <v>276745.815</v>
          </cell>
          <cell r="N658">
            <v>267818.565</v>
          </cell>
          <cell r="O658">
            <v>276745.815</v>
          </cell>
          <cell r="P658">
            <v>267818.565</v>
          </cell>
          <cell r="Q658">
            <v>276745.815</v>
          </cell>
        </row>
        <row r="659">
          <cell r="C659" t="str">
            <v>Hermiston</v>
          </cell>
          <cell r="E659">
            <v>9791949.915000001</v>
          </cell>
          <cell r="F659">
            <v>930529.65</v>
          </cell>
          <cell r="G659">
            <v>817014.45</v>
          </cell>
          <cell r="H659">
            <v>911997</v>
          </cell>
          <cell r="I659">
            <v>757731.625</v>
          </cell>
          <cell r="J659">
            <v>303150.31000000006</v>
          </cell>
          <cell r="K659">
            <v>184655.31</v>
          </cell>
          <cell r="L659">
            <v>846056.7</v>
          </cell>
          <cell r="M659">
            <v>1073600.1499999999</v>
          </cell>
          <cell r="N659">
            <v>937360.95</v>
          </cell>
          <cell r="O659">
            <v>1110698.5</v>
          </cell>
          <cell r="P659">
            <v>932873.8</v>
          </cell>
          <cell r="Q659">
            <v>986281.47</v>
          </cell>
        </row>
        <row r="660">
          <cell r="C660" t="str">
            <v>Lake Side</v>
          </cell>
          <cell r="E660">
            <v>18974949.640000001</v>
          </cell>
          <cell r="F660">
            <v>1785253.17</v>
          </cell>
          <cell r="G660">
            <v>1556774.35</v>
          </cell>
          <cell r="H660">
            <v>1765012.57</v>
          </cell>
          <cell r="I660">
            <v>1503629.49</v>
          </cell>
          <cell r="J660">
            <v>1153507.73</v>
          </cell>
          <cell r="K660">
            <v>634045.93299999996</v>
          </cell>
          <cell r="L660">
            <v>2016570.14</v>
          </cell>
          <cell r="M660">
            <v>2107933.7799999998</v>
          </cell>
          <cell r="N660">
            <v>1965236.763</v>
          </cell>
          <cell r="O660">
            <v>1062630.54</v>
          </cell>
          <cell r="P660">
            <v>1703826.66</v>
          </cell>
          <cell r="Q660">
            <v>1720528.5140000002</v>
          </cell>
        </row>
        <row r="661">
          <cell r="C661" t="str">
            <v>Lake Side II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C662" t="str">
            <v>Little Mountain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4">
          <cell r="C664" t="str">
            <v>Not Used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864">
          <cell r="J864" t="str">
            <v>Mills / kWh</v>
          </cell>
        </row>
        <row r="868">
          <cell r="C868" t="str">
            <v>Black Hills s27013/s28160</v>
          </cell>
          <cell r="E868">
            <v>35.677985783322299</v>
          </cell>
          <cell r="F868">
            <v>35.269851490438427</v>
          </cell>
          <cell r="G868">
            <v>37.195244769171417</v>
          </cell>
          <cell r="H868">
            <v>35.239948888211394</v>
          </cell>
          <cell r="I868">
            <v>35.715382857678065</v>
          </cell>
          <cell r="J868">
            <v>36.730444243498965</v>
          </cell>
          <cell r="K868">
            <v>36.492532198104563</v>
          </cell>
          <cell r="L868">
            <v>35.078628110836739</v>
          </cell>
          <cell r="M868">
            <v>34.892052648665398</v>
          </cell>
          <cell r="N868">
            <v>36.025934213911391</v>
          </cell>
          <cell r="O868">
            <v>35.124989693956302</v>
          </cell>
          <cell r="P868">
            <v>35.701872954973446</v>
          </cell>
          <cell r="Q868">
            <v>34.970668015779566</v>
          </cell>
        </row>
        <row r="869">
          <cell r="C869" t="str">
            <v>BPA Wind s42818</v>
          </cell>
          <cell r="E869">
            <v>68.99995866191064</v>
          </cell>
          <cell r="F869">
            <v>68.999994910996634</v>
          </cell>
          <cell r="G869">
            <v>69.000115678196892</v>
          </cell>
          <cell r="H869">
            <v>68.999848228888794</v>
          </cell>
          <cell r="I869">
            <v>69.000085315677268</v>
          </cell>
          <cell r="J869">
            <v>68.999976394678981</v>
          </cell>
          <cell r="K869">
            <v>68.999913708053398</v>
          </cell>
          <cell r="L869">
            <v>68.999905582173739</v>
          </cell>
          <cell r="M869">
            <v>69.000005092160436</v>
          </cell>
          <cell r="N869">
            <v>68.999819045655215</v>
          </cell>
          <cell r="O869">
            <v>68.999855038760998</v>
          </cell>
          <cell r="P869">
            <v>68.999925993154022</v>
          </cell>
          <cell r="Q869">
            <v>68.99997389817969</v>
          </cell>
        </row>
        <row r="870">
          <cell r="C870" t="str">
            <v>East Area Sales (WCA Sale)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</row>
        <row r="871">
          <cell r="C871" t="str">
            <v>Hurricane Sale s393046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</row>
        <row r="872">
          <cell r="C872" t="str">
            <v>LADWP (IPP Layoff)</v>
          </cell>
          <cell r="E872">
            <v>52.510800610309325</v>
          </cell>
          <cell r="F872">
            <v>52.510841816025739</v>
          </cell>
          <cell r="G872">
            <v>52.510712846358302</v>
          </cell>
          <cell r="H872">
            <v>52.51088238636008</v>
          </cell>
          <cell r="I872">
            <v>52.51112753344038</v>
          </cell>
          <cell r="J872">
            <v>52.51115519159417</v>
          </cell>
          <cell r="K872">
            <v>52.510407763284967</v>
          </cell>
          <cell r="L872">
            <v>52.51067207465838</v>
          </cell>
          <cell r="M872">
            <v>52.510696263516706</v>
          </cell>
          <cell r="N872">
            <v>52.510943810221519</v>
          </cell>
          <cell r="O872">
            <v>52.510803993705245</v>
          </cell>
          <cell r="P872">
            <v>52.511109353331889</v>
          </cell>
          <cell r="Q872">
            <v>52.510434150585368</v>
          </cell>
        </row>
        <row r="873">
          <cell r="C873" t="str">
            <v>NVE s523485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</row>
        <row r="874">
          <cell r="C874" t="str">
            <v>NVE s811499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</row>
        <row r="875">
          <cell r="C875" t="str">
            <v>Pacific Gas &amp; Electric s524491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</row>
        <row r="876">
          <cell r="C876" t="str">
            <v>PSCO s100035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</row>
        <row r="877">
          <cell r="C877" t="str">
            <v>Salt River Project s322940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C878" t="str">
            <v>SCE s513948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C879" t="str">
            <v>SDG&amp;E s513949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</row>
        <row r="880">
          <cell r="C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</row>
        <row r="881">
          <cell r="C881" t="str">
            <v>SMUD s24296</v>
          </cell>
          <cell r="E881">
            <v>37</v>
          </cell>
          <cell r="F881">
            <v>37</v>
          </cell>
          <cell r="G881">
            <v>37</v>
          </cell>
          <cell r="H881">
            <v>37</v>
          </cell>
          <cell r="I881">
            <v>37</v>
          </cell>
          <cell r="J881">
            <v>0</v>
          </cell>
          <cell r="K881">
            <v>0</v>
          </cell>
          <cell r="L881">
            <v>37</v>
          </cell>
          <cell r="M881">
            <v>37</v>
          </cell>
          <cell r="N881">
            <v>37</v>
          </cell>
          <cell r="O881">
            <v>37</v>
          </cell>
          <cell r="P881">
            <v>37</v>
          </cell>
          <cell r="Q881">
            <v>37</v>
          </cell>
        </row>
        <row r="882">
          <cell r="C882" t="str">
            <v>UAMPS s223863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</row>
        <row r="883">
          <cell r="C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</row>
        <row r="887">
          <cell r="C887" t="str">
            <v>UMPA II s45631</v>
          </cell>
          <cell r="E887">
            <v>43.585902681038355</v>
          </cell>
          <cell r="F887">
            <v>42.567354260089687</v>
          </cell>
          <cell r="G887">
            <v>44.640198609731875</v>
          </cell>
          <cell r="H887">
            <v>42.567354260089687</v>
          </cell>
          <cell r="I887">
            <v>47.508018018018021</v>
          </cell>
          <cell r="J887">
            <v>47.953302752293581</v>
          </cell>
          <cell r="K887">
            <v>45.6878125</v>
          </cell>
          <cell r="L887">
            <v>42.567354260089687</v>
          </cell>
          <cell r="M887">
            <v>42.567469787945583</v>
          </cell>
          <cell r="N887">
            <v>43.212110886986864</v>
          </cell>
          <cell r="O887">
            <v>42.567354260089687</v>
          </cell>
          <cell r="P887">
            <v>43.212196478220577</v>
          </cell>
          <cell r="Q887">
            <v>42.567354260089687</v>
          </cell>
        </row>
        <row r="889">
          <cell r="E889">
            <v>44.193334102190128</v>
          </cell>
          <cell r="F889">
            <v>44.024849769805058</v>
          </cell>
          <cell r="G889">
            <v>45.506321705851157</v>
          </cell>
          <cell r="H889">
            <v>45.732317292107041</v>
          </cell>
          <cell r="I889">
            <v>45.193806693689794</v>
          </cell>
          <cell r="J889">
            <v>47.621041995317619</v>
          </cell>
          <cell r="K889">
            <v>46.945252446536486</v>
          </cell>
          <cell r="L889">
            <v>43.628334109075865</v>
          </cell>
          <cell r="M889">
            <v>42.92339929002366</v>
          </cell>
          <cell r="N889">
            <v>42.495238076493486</v>
          </cell>
          <cell r="O889">
            <v>43.797601208275047</v>
          </cell>
          <cell r="P889">
            <v>43.013637179910056</v>
          </cell>
          <cell r="Q889">
            <v>42.994686064773681</v>
          </cell>
        </row>
        <row r="892">
          <cell r="C892" t="str">
            <v>COB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C893" t="str">
            <v>Colorado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C894" t="str">
            <v>Four Corners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C895" t="str">
            <v>Idaho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C896" t="str">
            <v>Mead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C897" t="str">
            <v>Mid Columbia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C898" t="str">
            <v>Mona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C899" t="str">
            <v>NOB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C900" t="str">
            <v>Palo Verde</v>
          </cell>
          <cell r="E900">
            <v>47.229960629921258</v>
          </cell>
          <cell r="F900">
            <v>32.700000000000003</v>
          </cell>
          <cell r="G900">
            <v>32.700000000000003</v>
          </cell>
          <cell r="H900">
            <v>32.700000000000003</v>
          </cell>
          <cell r="I900">
            <v>0</v>
          </cell>
          <cell r="J900">
            <v>0</v>
          </cell>
          <cell r="K900">
            <v>0</v>
          </cell>
          <cell r="L900">
            <v>80.63</v>
          </cell>
          <cell r="M900">
            <v>80.63</v>
          </cell>
          <cell r="N900">
            <v>80.63</v>
          </cell>
          <cell r="O900">
            <v>0</v>
          </cell>
          <cell r="P900">
            <v>0</v>
          </cell>
          <cell r="Q900">
            <v>0</v>
          </cell>
        </row>
        <row r="901">
          <cell r="C901" t="str">
            <v>SP15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C902" t="str">
            <v>Utah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C903" t="str">
            <v>Washington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C904" t="str">
            <v>West Main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C905" t="str">
            <v>Wyoming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7">
          <cell r="C907" t="str">
            <v>STF Trading Margin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C908" t="str">
            <v>STF Index Trades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</row>
        <row r="910">
          <cell r="E910">
            <v>91.998184055118116</v>
          </cell>
          <cell r="F910">
            <v>70.727408536585372</v>
          </cell>
          <cell r="G910">
            <v>76.196805555555557</v>
          </cell>
          <cell r="H910">
            <v>89.483231707317074</v>
          </cell>
          <cell r="I910">
            <v>0</v>
          </cell>
          <cell r="J910">
            <v>0</v>
          </cell>
          <cell r="K910">
            <v>0</v>
          </cell>
          <cell r="L910">
            <v>83.586730769230769</v>
          </cell>
          <cell r="M910">
            <v>83.013333333333335</v>
          </cell>
          <cell r="N910">
            <v>84.305000000000007</v>
          </cell>
          <cell r="O910">
            <v>0</v>
          </cell>
          <cell r="P910">
            <v>0</v>
          </cell>
          <cell r="Q910">
            <v>0</v>
          </cell>
        </row>
        <row r="913">
          <cell r="C913" t="str">
            <v>COB</v>
          </cell>
          <cell r="E913">
            <v>37.37708291864066</v>
          </cell>
          <cell r="F913">
            <v>36.743658476077563</v>
          </cell>
          <cell r="G913">
            <v>35.168265665334928</v>
          </cell>
          <cell r="H913">
            <v>32.935696929856427</v>
          </cell>
          <cell r="I913">
            <v>31.597323673811523</v>
          </cell>
          <cell r="J913">
            <v>22.692075440896065</v>
          </cell>
          <cell r="K913">
            <v>22.598055227394727</v>
          </cell>
          <cell r="L913">
            <v>32.759855329364477</v>
          </cell>
          <cell r="M913">
            <v>40.615683017713884</v>
          </cell>
          <cell r="N913">
            <v>42.580272280828318</v>
          </cell>
          <cell r="O913">
            <v>38.820017316148025</v>
          </cell>
          <cell r="P913">
            <v>42.039873400022366</v>
          </cell>
          <cell r="Q913">
            <v>44.352575880016794</v>
          </cell>
        </row>
        <row r="914">
          <cell r="C914" t="str">
            <v>Four Corners</v>
          </cell>
          <cell r="E914">
            <v>36.381335824702155</v>
          </cell>
          <cell r="F914">
            <v>33.793854216337415</v>
          </cell>
          <cell r="G914">
            <v>32.614426321012651</v>
          </cell>
          <cell r="H914">
            <v>31.77976290669244</v>
          </cell>
          <cell r="I914">
            <v>32.183932926933856</v>
          </cell>
          <cell r="J914">
            <v>27.811896584116838</v>
          </cell>
          <cell r="K914">
            <v>30.126855822470713</v>
          </cell>
          <cell r="L914">
            <v>44.577615944218309</v>
          </cell>
          <cell r="M914">
            <v>45.539741505789181</v>
          </cell>
          <cell r="N914">
            <v>37.932992698975156</v>
          </cell>
          <cell r="O914">
            <v>36.854630788808343</v>
          </cell>
          <cell r="P914">
            <v>35.868994623522198</v>
          </cell>
          <cell r="Q914">
            <v>35.094285658247692</v>
          </cell>
        </row>
        <row r="915">
          <cell r="C915" t="str">
            <v>Mead</v>
          </cell>
          <cell r="E915">
            <v>36.001897773037406</v>
          </cell>
          <cell r="F915">
            <v>34.76322049516974</v>
          </cell>
          <cell r="G915">
            <v>33.857553054467232</v>
          </cell>
          <cell r="H915">
            <v>32.297992012461023</v>
          </cell>
          <cell r="I915">
            <v>32.481906737053798</v>
          </cell>
          <cell r="J915">
            <v>30.663295328670621</v>
          </cell>
          <cell r="K915">
            <v>31.301941257830933</v>
          </cell>
          <cell r="L915">
            <v>42.718612139254432</v>
          </cell>
          <cell r="M915">
            <v>42.910051715331683</v>
          </cell>
          <cell r="N915">
            <v>39.346412516308121</v>
          </cell>
          <cell r="O915">
            <v>38.441194445997333</v>
          </cell>
          <cell r="P915">
            <v>36.730086265005802</v>
          </cell>
          <cell r="Q915">
            <v>36.345218253915256</v>
          </cell>
        </row>
        <row r="916">
          <cell r="C916" t="str">
            <v>Mid Columbia</v>
          </cell>
          <cell r="E916">
            <v>33.411466882561868</v>
          </cell>
          <cell r="F916">
            <v>32.782750921950942</v>
          </cell>
          <cell r="G916">
            <v>30.223694454034892</v>
          </cell>
          <cell r="H916">
            <v>26.123245729489192</v>
          </cell>
          <cell r="I916">
            <v>23.40433706415784</v>
          </cell>
          <cell r="J916">
            <v>0</v>
          </cell>
          <cell r="K916">
            <v>0</v>
          </cell>
          <cell r="L916">
            <v>22.070043032211853</v>
          </cell>
          <cell r="M916">
            <v>29.630720249963385</v>
          </cell>
          <cell r="N916">
            <v>35.50113535835392</v>
          </cell>
          <cell r="O916">
            <v>34.061419742257087</v>
          </cell>
          <cell r="P916">
            <v>38.417954203343498</v>
          </cell>
          <cell r="Q916">
            <v>40.658051590485314</v>
          </cell>
        </row>
        <row r="917">
          <cell r="C917" t="str">
            <v>Mona</v>
          </cell>
          <cell r="E917">
            <v>36.539646630334019</v>
          </cell>
          <cell r="F917">
            <v>32.56680867151664</v>
          </cell>
          <cell r="G917">
            <v>31.928598022416658</v>
          </cell>
          <cell r="H917">
            <v>29.830927513453315</v>
          </cell>
          <cell r="I917">
            <v>33.353114337790203</v>
          </cell>
          <cell r="J917">
            <v>30.660205964590943</v>
          </cell>
          <cell r="K917">
            <v>33.134085999789846</v>
          </cell>
          <cell r="L917">
            <v>44.720004254471434</v>
          </cell>
          <cell r="M917">
            <v>45.814126872150425</v>
          </cell>
          <cell r="N917">
            <v>39.32778090592543</v>
          </cell>
          <cell r="O917">
            <v>35.981053766948392</v>
          </cell>
          <cell r="P917">
            <v>32.576159360476979</v>
          </cell>
          <cell r="Q917">
            <v>31.557908745001811</v>
          </cell>
        </row>
        <row r="918">
          <cell r="C918" t="str">
            <v>NOB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</row>
        <row r="919">
          <cell r="C919" t="str">
            <v>Palo Verde</v>
          </cell>
          <cell r="E919">
            <v>33.34295654176784</v>
          </cell>
          <cell r="F919">
            <v>34.475184878779821</v>
          </cell>
          <cell r="G919">
            <v>33.864411356639224</v>
          </cell>
          <cell r="H919">
            <v>32.320964089035542</v>
          </cell>
          <cell r="I919">
            <v>30.449856089648279</v>
          </cell>
          <cell r="J919">
            <v>28.779144684135606</v>
          </cell>
          <cell r="K919">
            <v>31.305768451741677</v>
          </cell>
          <cell r="L919">
            <v>34.615088168519016</v>
          </cell>
          <cell r="M919">
            <v>34.976214666450225</v>
          </cell>
          <cell r="N919">
            <v>33.611365653874365</v>
          </cell>
          <cell r="O919">
            <v>36.914382543927871</v>
          </cell>
          <cell r="P919">
            <v>35.288321814658303</v>
          </cell>
          <cell r="Q919">
            <v>35.297101652089182</v>
          </cell>
        </row>
        <row r="920">
          <cell r="C920" t="str">
            <v>SP15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</row>
        <row r="921">
          <cell r="C921" t="str">
            <v>Trapped Energy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</row>
        <row r="923">
          <cell r="E923">
            <v>35.006480419045396</v>
          </cell>
          <cell r="F923">
            <v>34.228384279437677</v>
          </cell>
          <cell r="G923">
            <v>33.097402780295042</v>
          </cell>
          <cell r="H923">
            <v>31.555462428046511</v>
          </cell>
          <cell r="I923">
            <v>30.424639426988392</v>
          </cell>
          <cell r="J923">
            <v>28.511267276924208</v>
          </cell>
          <cell r="K923">
            <v>30.793876137170219</v>
          </cell>
          <cell r="L923">
            <v>38.36519888887721</v>
          </cell>
          <cell r="M923">
            <v>40.677003379812284</v>
          </cell>
          <cell r="N923">
            <v>37.386477704969288</v>
          </cell>
          <cell r="O923">
            <v>36.835973248142295</v>
          </cell>
          <cell r="P923">
            <v>36.976344249924281</v>
          </cell>
          <cell r="Q923">
            <v>37.53601838691565</v>
          </cell>
        </row>
        <row r="925">
          <cell r="E925">
            <v>37.073445347870923</v>
          </cell>
          <cell r="F925">
            <v>36.8446999628367</v>
          </cell>
          <cell r="G925">
            <v>36.216798940619285</v>
          </cell>
          <cell r="H925">
            <v>35.747936407536478</v>
          </cell>
          <cell r="I925">
            <v>31.803759942642706</v>
          </cell>
          <cell r="J925">
            <v>30.737625862169768</v>
          </cell>
          <cell r="K925">
            <v>32.937027807354994</v>
          </cell>
          <cell r="L925">
            <v>40.130959429080434</v>
          </cell>
          <cell r="M925">
            <v>41.899829833698675</v>
          </cell>
          <cell r="N925">
            <v>38.851267822496652</v>
          </cell>
          <cell r="O925">
            <v>38.545266757837084</v>
          </cell>
          <cell r="P925">
            <v>38.362066671008677</v>
          </cell>
          <cell r="Q925">
            <v>38.774158410064338</v>
          </cell>
        </row>
        <row r="929">
          <cell r="C929" t="str">
            <v>APS Supplemental p27875</v>
          </cell>
          <cell r="E929">
            <v>29.085555415063222</v>
          </cell>
          <cell r="F929">
            <v>26.06206029411765</v>
          </cell>
          <cell r="G929">
            <v>27.151434812286691</v>
          </cell>
          <cell r="H929">
            <v>26.704372013651877</v>
          </cell>
          <cell r="I929">
            <v>28.87</v>
          </cell>
          <cell r="J929">
            <v>0</v>
          </cell>
          <cell r="K929">
            <v>0</v>
          </cell>
          <cell r="L929">
            <v>41.89</v>
          </cell>
          <cell r="M929">
            <v>33.78537529411765</v>
          </cell>
          <cell r="N929">
            <v>34.200000000000003</v>
          </cell>
          <cell r="O929">
            <v>0</v>
          </cell>
          <cell r="P929">
            <v>28.511433108108111</v>
          </cell>
          <cell r="Q929">
            <v>27.673346835443038</v>
          </cell>
        </row>
        <row r="930">
          <cell r="C930" t="str">
            <v>Avoided Cost Resource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</row>
        <row r="931">
          <cell r="C931" t="str">
            <v>Blanding Purchase p379174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</row>
        <row r="932">
          <cell r="C932" t="str">
            <v>BPA Reserve Purchase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</row>
        <row r="933">
          <cell r="C933" t="str">
            <v>Chehalis Station Service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</row>
        <row r="934">
          <cell r="C934" t="str">
            <v xml:space="preserve">Combine Hills Wind p160595 </v>
          </cell>
          <cell r="E934">
            <v>38.539998801343046</v>
          </cell>
          <cell r="F934">
            <v>38.539858377289157</v>
          </cell>
          <cell r="G934">
            <v>38.540065676535029</v>
          </cell>
          <cell r="H934">
            <v>38.540210181120401</v>
          </cell>
          <cell r="I934">
            <v>38.539991319413204</v>
          </cell>
          <cell r="J934">
            <v>38.54013085938815</v>
          </cell>
          <cell r="K934">
            <v>38.540040890262347</v>
          </cell>
          <cell r="L934">
            <v>38.539989165256372</v>
          </cell>
          <cell r="M934">
            <v>38.540112930897635</v>
          </cell>
          <cell r="N934">
            <v>38.539874081688239</v>
          </cell>
          <cell r="O934">
            <v>38.53984871313218</v>
          </cell>
          <cell r="P934">
            <v>38.539900880291306</v>
          </cell>
          <cell r="Q934">
            <v>38.539947085913518</v>
          </cell>
        </row>
        <row r="935">
          <cell r="C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</row>
        <row r="936">
          <cell r="C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</row>
        <row r="937">
          <cell r="C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</row>
        <row r="938">
          <cell r="C938" t="str">
            <v>Deseret Purchase p194277</v>
          </cell>
          <cell r="E938">
            <v>45.907804458075049</v>
          </cell>
          <cell r="F938">
            <v>43.047787006976577</v>
          </cell>
          <cell r="G938">
            <v>45.550173026919545</v>
          </cell>
          <cell r="H938">
            <v>43.047787006976577</v>
          </cell>
          <cell r="I938">
            <v>51.2859684640841</v>
          </cell>
          <cell r="J938">
            <v>64.943985322983579</v>
          </cell>
          <cell r="K938">
            <v>58.828792657754114</v>
          </cell>
          <cell r="L938">
            <v>43.047787006976577</v>
          </cell>
          <cell r="M938">
            <v>43.047787006976577</v>
          </cell>
          <cell r="N938">
            <v>43.826307102069947</v>
          </cell>
          <cell r="O938">
            <v>43.047787006976577</v>
          </cell>
          <cell r="P938">
            <v>43.826307102069947</v>
          </cell>
          <cell r="Q938">
            <v>43.047787006976577</v>
          </cell>
        </row>
        <row r="939">
          <cell r="C939" t="str">
            <v>Douglas PUD Settlement p38185</v>
          </cell>
          <cell r="E939">
            <v>29.616861327267817</v>
          </cell>
          <cell r="F939">
            <v>30.735225113589426</v>
          </cell>
          <cell r="G939">
            <v>30.729036219418958</v>
          </cell>
          <cell r="H939">
            <v>30.321099154496544</v>
          </cell>
          <cell r="I939">
            <v>28.802395959902796</v>
          </cell>
          <cell r="J939">
            <v>28.802154817458135</v>
          </cell>
          <cell r="K939">
            <v>28.802323272438443</v>
          </cell>
          <cell r="L939">
            <v>30.1975152192819</v>
          </cell>
          <cell r="M939">
            <v>30.432827130149814</v>
          </cell>
          <cell r="N939">
            <v>29.965655884995506</v>
          </cell>
          <cell r="O939">
            <v>30.149333573487034</v>
          </cell>
          <cell r="P939">
            <v>31.412677696078429</v>
          </cell>
          <cell r="Q939">
            <v>31.216714052287582</v>
          </cell>
        </row>
        <row r="940">
          <cell r="C940" t="str">
            <v>Gemstate p99489</v>
          </cell>
          <cell r="E940">
            <v>62.986883700971006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107.11297190642088</v>
          </cell>
          <cell r="K940">
            <v>15.0421101523385</v>
          </cell>
          <cell r="L940">
            <v>15.856847813589276</v>
          </cell>
          <cell r="M940">
            <v>17.801936841734964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</row>
        <row r="941">
          <cell r="C941" t="str">
            <v>Georgia-Pacific Camas</v>
          </cell>
          <cell r="E941">
            <v>87.409646917784485</v>
          </cell>
          <cell r="F941">
            <v>87.409644813670923</v>
          </cell>
          <cell r="G941">
            <v>87.409656568794986</v>
          </cell>
          <cell r="H941">
            <v>87.409644813670923</v>
          </cell>
          <cell r="I941">
            <v>87.409648470820642</v>
          </cell>
          <cell r="J941">
            <v>87.409644813670923</v>
          </cell>
          <cell r="K941">
            <v>87.409648470820642</v>
          </cell>
          <cell r="L941">
            <v>87.409644813670923</v>
          </cell>
          <cell r="M941">
            <v>87.409644813670923</v>
          </cell>
          <cell r="N941">
            <v>87.409648470820642</v>
          </cell>
          <cell r="O941">
            <v>87.409644813670923</v>
          </cell>
          <cell r="P941">
            <v>87.409648470820642</v>
          </cell>
          <cell r="Q941">
            <v>87.409644813670923</v>
          </cell>
        </row>
        <row r="942">
          <cell r="C942" t="str">
            <v>Grant County 10 aMW p66274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</row>
        <row r="943">
          <cell r="C943" t="str">
            <v>Hermiston Purchase p99563</v>
          </cell>
          <cell r="E943">
            <v>80.370313950981654</v>
          </cell>
          <cell r="F943">
            <v>76.405979369620297</v>
          </cell>
          <cell r="G943">
            <v>81.659435249750103</v>
          </cell>
          <cell r="H943">
            <v>76.84984869344045</v>
          </cell>
          <cell r="I943">
            <v>78.455422793646335</v>
          </cell>
          <cell r="J943">
            <v>152.25812493967643</v>
          </cell>
          <cell r="K943">
            <v>229.88219711448411</v>
          </cell>
          <cell r="L943">
            <v>81.866653252083893</v>
          </cell>
          <cell r="M943">
            <v>69.620184078414823</v>
          </cell>
          <cell r="N943">
            <v>75.943038441650657</v>
          </cell>
          <cell r="O943">
            <v>64.134097564747123</v>
          </cell>
          <cell r="P943">
            <v>76.130204824881332</v>
          </cell>
          <cell r="Q943">
            <v>74.670147959469645</v>
          </cell>
        </row>
        <row r="944">
          <cell r="C944" t="str">
            <v>Hurricane Purchase p393045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</row>
        <row r="945">
          <cell r="C945" t="str">
            <v>Idaho Power p278538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</row>
        <row r="946">
          <cell r="C946" t="str">
            <v>IPP Purchase</v>
          </cell>
          <cell r="E946">
            <v>52.510800610309325</v>
          </cell>
          <cell r="F946">
            <v>52.510841816025739</v>
          </cell>
          <cell r="G946">
            <v>52.510712846358302</v>
          </cell>
          <cell r="H946">
            <v>52.51088238636008</v>
          </cell>
          <cell r="I946">
            <v>52.51112753344038</v>
          </cell>
          <cell r="J946">
            <v>52.51115519159417</v>
          </cell>
          <cell r="K946">
            <v>52.510407763284967</v>
          </cell>
          <cell r="L946">
            <v>52.51067207465838</v>
          </cell>
          <cell r="M946">
            <v>52.510696263516706</v>
          </cell>
          <cell r="N946">
            <v>52.510943810221519</v>
          </cell>
          <cell r="O946">
            <v>52.510803993705245</v>
          </cell>
          <cell r="P946">
            <v>52.511109353331889</v>
          </cell>
          <cell r="Q946">
            <v>52.510434150585368</v>
          </cell>
        </row>
        <row r="947">
          <cell r="C947" t="str">
            <v>Kennecott Generation Incentive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</row>
        <row r="948">
          <cell r="C948" t="str">
            <v>LADWP p491303-4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</row>
        <row r="949">
          <cell r="C949" t="str">
            <v>MagCorp p229846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</row>
        <row r="950">
          <cell r="C950" t="str">
            <v>MagCorp Reserves p510378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</row>
        <row r="951">
          <cell r="C951" t="str">
            <v>Morgan Stanley p189046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</row>
        <row r="952">
          <cell r="C952" t="str">
            <v>Morgan Stanley p272153-6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 t="str">
            <v>Morgan Stanley p272154-7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</row>
        <row r="954">
          <cell r="C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</row>
        <row r="955">
          <cell r="C955" t="str">
            <v>Nucor p346856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</row>
        <row r="956">
          <cell r="C956" t="str">
            <v>P4 Production p137215/p145258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C957" t="str">
            <v>PGE Cove p83984</v>
          </cell>
          <cell r="E957">
            <v>28.75</v>
          </cell>
          <cell r="F957">
            <v>28.353057199211044</v>
          </cell>
          <cell r="G957">
            <v>30.520169851380043</v>
          </cell>
          <cell r="H957">
            <v>28.353057199211044</v>
          </cell>
          <cell r="I957">
            <v>29.040404040404042</v>
          </cell>
          <cell r="J957">
            <v>28.353057199211044</v>
          </cell>
          <cell r="K957">
            <v>29.040404040404042</v>
          </cell>
          <cell r="L957">
            <v>28.353057199211044</v>
          </cell>
          <cell r="M957">
            <v>28.353057199211044</v>
          </cell>
          <cell r="N957">
            <v>29.040404040404042</v>
          </cell>
          <cell r="O957">
            <v>28.353057199211044</v>
          </cell>
          <cell r="P957">
            <v>29.040404040404042</v>
          </cell>
          <cell r="Q957">
            <v>28.353057199211044</v>
          </cell>
        </row>
        <row r="958">
          <cell r="C958" t="str">
            <v>Rock River Wind p100371</v>
          </cell>
          <cell r="E958">
            <v>35.479997256635954</v>
          </cell>
          <cell r="F958">
            <v>35.479900088457725</v>
          </cell>
          <cell r="G958">
            <v>35.480022190003183</v>
          </cell>
          <cell r="H958">
            <v>35.480012304281779</v>
          </cell>
          <cell r="I958">
            <v>35.480094795789775</v>
          </cell>
          <cell r="J958">
            <v>35.479992976902139</v>
          </cell>
          <cell r="K958">
            <v>35.480085003214981</v>
          </cell>
          <cell r="L958">
            <v>35.480055447075522</v>
          </cell>
          <cell r="M958">
            <v>35.480109327346341</v>
          </cell>
          <cell r="N958">
            <v>35.479948016645004</v>
          </cell>
          <cell r="O958">
            <v>35.479885010188269</v>
          </cell>
          <cell r="P958">
            <v>35.480000971922813</v>
          </cell>
          <cell r="Q958">
            <v>35.480004776900053</v>
          </cell>
        </row>
        <row r="959">
          <cell r="C959" t="str">
            <v>Roseburg Forest Products p312292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</row>
        <row r="960">
          <cell r="C960" t="str">
            <v>Small Purchases east</v>
          </cell>
          <cell r="E960">
            <v>39.334638206848794</v>
          </cell>
          <cell r="F960">
            <v>36.04973460952462</v>
          </cell>
          <cell r="G960">
            <v>30.87819484331143</v>
          </cell>
          <cell r="H960">
            <v>36.726908308015751</v>
          </cell>
          <cell r="I960">
            <v>35.15205349794239</v>
          </cell>
          <cell r="J960">
            <v>40.608765699869387</v>
          </cell>
          <cell r="K960">
            <v>54.725593810378186</v>
          </cell>
          <cell r="L960">
            <v>39.915120775217282</v>
          </cell>
          <cell r="M960">
            <v>74.492655038036332</v>
          </cell>
          <cell r="N960">
            <v>72.140028375608551</v>
          </cell>
          <cell r="O960">
            <v>50.487295232385868</v>
          </cell>
          <cell r="P960">
            <v>33.335981275518066</v>
          </cell>
          <cell r="Q960">
            <v>31.877361250285954</v>
          </cell>
        </row>
        <row r="961">
          <cell r="C961" t="str">
            <v>Small Purchases west</v>
          </cell>
          <cell r="E961">
            <v>24.212778254151857</v>
          </cell>
          <cell r="F961">
            <v>22.363523994180021</v>
          </cell>
          <cell r="G961">
            <v>24.545615064472152</v>
          </cell>
          <cell r="H961">
            <v>36.000262576004204</v>
          </cell>
          <cell r="I961">
            <v>25.577415781153977</v>
          </cell>
          <cell r="J961">
            <v>24.556547895965817</v>
          </cell>
          <cell r="K961">
            <v>24.60725108264997</v>
          </cell>
          <cell r="L961">
            <v>23.674515838613658</v>
          </cell>
          <cell r="M961">
            <v>24.063429975389742</v>
          </cell>
          <cell r="N961">
            <v>23.249912567311053</v>
          </cell>
          <cell r="O961">
            <v>23.872573109233901</v>
          </cell>
          <cell r="P961">
            <v>22.178410080616857</v>
          </cell>
          <cell r="Q961">
            <v>21.56509095180547</v>
          </cell>
        </row>
        <row r="962">
          <cell r="C962" t="str">
            <v>Three Buttes Wind p460457</v>
          </cell>
          <cell r="E962">
            <v>63.800018758090978</v>
          </cell>
          <cell r="F962">
            <v>63.800142940430817</v>
          </cell>
          <cell r="G962">
            <v>63.800132298383211</v>
          </cell>
          <cell r="H962">
            <v>63.800015009584527</v>
          </cell>
          <cell r="I962">
            <v>63.800157108694393</v>
          </cell>
          <cell r="J962">
            <v>63.799790719378414</v>
          </cell>
          <cell r="K962">
            <v>63.799985760053417</v>
          </cell>
          <cell r="L962">
            <v>63.800281706669601</v>
          </cell>
          <cell r="M962">
            <v>63.799840027212653</v>
          </cell>
          <cell r="N962">
            <v>63.799791462733531</v>
          </cell>
          <cell r="O962">
            <v>63.800195049636912</v>
          </cell>
          <cell r="P962">
            <v>63.799989619287302</v>
          </cell>
          <cell r="Q962">
            <v>63.799902058961614</v>
          </cell>
        </row>
        <row r="963">
          <cell r="C963" t="str">
            <v>Top of the World Wind p522807</v>
          </cell>
          <cell r="E963">
            <v>65.999967693508054</v>
          </cell>
          <cell r="F963">
            <v>65.9999025595977</v>
          </cell>
          <cell r="G963">
            <v>66.000158450943715</v>
          </cell>
          <cell r="H963">
            <v>66.000020527336986</v>
          </cell>
          <cell r="I963">
            <v>66.000025771868792</v>
          </cell>
          <cell r="J963">
            <v>65.999824495803765</v>
          </cell>
          <cell r="K963">
            <v>65.999820462667927</v>
          </cell>
          <cell r="L963">
            <v>66.000020827200373</v>
          </cell>
          <cell r="M963">
            <v>66.000070660139883</v>
          </cell>
          <cell r="N963">
            <v>66.000021204432599</v>
          </cell>
          <cell r="O963">
            <v>65.999938487133107</v>
          </cell>
          <cell r="P963">
            <v>66.000079772536367</v>
          </cell>
          <cell r="Q963">
            <v>65.999807899708685</v>
          </cell>
        </row>
        <row r="964">
          <cell r="C964" t="str">
            <v>Tri-State Purchase p27057</v>
          </cell>
          <cell r="E964">
            <v>70.035757532117429</v>
          </cell>
          <cell r="F964">
            <v>71.252392292704045</v>
          </cell>
          <cell r="G964">
            <v>81.013386554621846</v>
          </cell>
          <cell r="H964">
            <v>90.739185436593644</v>
          </cell>
          <cell r="I964">
            <v>67.844865731462917</v>
          </cell>
          <cell r="J964">
            <v>77.898816063460586</v>
          </cell>
          <cell r="K964">
            <v>74.198761290322579</v>
          </cell>
          <cell r="L964">
            <v>62.030488543017725</v>
          </cell>
          <cell r="M964">
            <v>61.66382879643897</v>
          </cell>
          <cell r="N964">
            <v>65.545114480667181</v>
          </cell>
          <cell r="O964">
            <v>65.157245236977943</v>
          </cell>
          <cell r="P964">
            <v>66.767664062500003</v>
          </cell>
          <cell r="Q964">
            <v>71.84032452581954</v>
          </cell>
        </row>
        <row r="965">
          <cell r="C965" t="str">
            <v>West Valley Toll</v>
          </cell>
          <cell r="E965">
            <v>141.26708091591635</v>
          </cell>
          <cell r="F965">
            <v>123.94738008574808</v>
          </cell>
          <cell r="G965">
            <v>425.92086107514774</v>
          </cell>
          <cell r="H965">
            <v>0</v>
          </cell>
          <cell r="I965">
            <v>385.07609488650536</v>
          </cell>
          <cell r="J965">
            <v>334.70285753826795</v>
          </cell>
          <cell r="K965">
            <v>223.84482345253656</v>
          </cell>
          <cell r="L965">
            <v>115.48986587475635</v>
          </cell>
          <cell r="M965">
            <v>105.50758974599347</v>
          </cell>
          <cell r="N965">
            <v>111.77612942086205</v>
          </cell>
          <cell r="O965">
            <v>114.32334769142032</v>
          </cell>
          <cell r="P965">
            <v>140.26620007655504</v>
          </cell>
          <cell r="Q965">
            <v>147.23389946233905</v>
          </cell>
        </row>
        <row r="966">
          <cell r="C966" t="str">
            <v>Wolverine Creek Wind p244520</v>
          </cell>
          <cell r="E966">
            <v>56.779985381576367</v>
          </cell>
          <cell r="F966">
            <v>56.780194932982333</v>
          </cell>
          <cell r="G966">
            <v>56.779887332887597</v>
          </cell>
          <cell r="H966">
            <v>56.78000744628924</v>
          </cell>
          <cell r="I966">
            <v>56.779829973173513</v>
          </cell>
          <cell r="J966">
            <v>56.780108476452583</v>
          </cell>
          <cell r="K966">
            <v>56.780186578835114</v>
          </cell>
          <cell r="L966">
            <v>56.779964048905669</v>
          </cell>
          <cell r="M966">
            <v>56.779949047991529</v>
          </cell>
          <cell r="N966">
            <v>56.779730801780474</v>
          </cell>
          <cell r="O966">
            <v>56.779884201884009</v>
          </cell>
          <cell r="P966">
            <v>56.780019802811275</v>
          </cell>
          <cell r="Q966">
            <v>56.780001946644923</v>
          </cell>
        </row>
        <row r="969">
          <cell r="E969">
            <v>71.431821559393867</v>
          </cell>
          <cell r="F969">
            <v>68.40211388355533</v>
          </cell>
          <cell r="G969">
            <v>71.488897458434479</v>
          </cell>
          <cell r="H969">
            <v>68.750482543480658</v>
          </cell>
          <cell r="I969">
            <v>73.206462243714881</v>
          </cell>
          <cell r="J969">
            <v>85.700682764381042</v>
          </cell>
          <cell r="K969">
            <v>84.677952878948787</v>
          </cell>
          <cell r="L969">
            <v>71.948685961945372</v>
          </cell>
          <cell r="M969">
            <v>68.196423477030038</v>
          </cell>
          <cell r="N969">
            <v>71.656704035387605</v>
          </cell>
          <cell r="O969">
            <v>66.464799831922164</v>
          </cell>
          <cell r="P969">
            <v>69.794907750584741</v>
          </cell>
          <cell r="Q969">
            <v>68.395228296160965</v>
          </cell>
        </row>
        <row r="972">
          <cell r="C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</row>
        <row r="973">
          <cell r="C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</row>
        <row r="977">
          <cell r="C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</row>
        <row r="978">
          <cell r="C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3">
          <cell r="C983" t="str">
            <v>QF California</v>
          </cell>
          <cell r="E983">
            <v>130.45249976482614</v>
          </cell>
          <cell r="F983">
            <v>127.82836851319553</v>
          </cell>
          <cell r="G983">
            <v>125.64546335083183</v>
          </cell>
          <cell r="H983">
            <v>123.73669190818647</v>
          </cell>
          <cell r="I983">
            <v>122.70326010253417</v>
          </cell>
          <cell r="J983">
            <v>123.38457048231487</v>
          </cell>
          <cell r="K983">
            <v>126.52168001788935</v>
          </cell>
          <cell r="L983">
            <v>150.10101084006573</v>
          </cell>
          <cell r="M983">
            <v>191.09829088234451</v>
          </cell>
          <cell r="N983">
            <v>210.40067619568515</v>
          </cell>
          <cell r="O983">
            <v>219.85448996361336</v>
          </cell>
          <cell r="P983">
            <v>173.78237471623058</v>
          </cell>
          <cell r="Q983">
            <v>138.81083007504705</v>
          </cell>
        </row>
        <row r="984">
          <cell r="C984" t="str">
            <v>QF Idaho</v>
          </cell>
          <cell r="E984">
            <v>59.931756852304808</v>
          </cell>
          <cell r="F984">
            <v>59.670684884053053</v>
          </cell>
          <cell r="G984">
            <v>59.668797776285125</v>
          </cell>
          <cell r="H984">
            <v>59.287904673413877</v>
          </cell>
          <cell r="I984">
            <v>59.146726465520196</v>
          </cell>
          <cell r="J984">
            <v>58.647056438326153</v>
          </cell>
          <cell r="K984">
            <v>58.718107160421653</v>
          </cell>
          <cell r="L984">
            <v>61.114840262730993</v>
          </cell>
          <cell r="M984">
            <v>61.310507991413829</v>
          </cell>
          <cell r="N984">
            <v>60.46340659620607</v>
          </cell>
          <cell r="O984">
            <v>60.718250023998898</v>
          </cell>
          <cell r="P984">
            <v>60.400960399449637</v>
          </cell>
          <cell r="Q984">
            <v>60.943309648033718</v>
          </cell>
        </row>
        <row r="985">
          <cell r="C985" t="str">
            <v>QF Oregon</v>
          </cell>
          <cell r="E985">
            <v>81.995923597817679</v>
          </cell>
          <cell r="F985">
            <v>84.736549060630196</v>
          </cell>
          <cell r="G985">
            <v>84.324677654555771</v>
          </cell>
          <cell r="H985">
            <v>82.174287371074413</v>
          </cell>
          <cell r="I985">
            <v>82.594464340067887</v>
          </cell>
          <cell r="J985">
            <v>79.867365295527179</v>
          </cell>
          <cell r="K985">
            <v>80.137524328913202</v>
          </cell>
          <cell r="L985">
            <v>80.247318671203317</v>
          </cell>
          <cell r="M985">
            <v>80.086829363943281</v>
          </cell>
          <cell r="N985">
            <v>79.763456843852836</v>
          </cell>
          <cell r="O985">
            <v>82.016731045509957</v>
          </cell>
          <cell r="P985">
            <v>83.866303498183683</v>
          </cell>
          <cell r="Q985">
            <v>85.517914710834674</v>
          </cell>
        </row>
        <row r="986">
          <cell r="C986" t="str">
            <v>QF Utah</v>
          </cell>
          <cell r="E986">
            <v>56.441653686794247</v>
          </cell>
          <cell r="F986">
            <v>55.548543879952327</v>
          </cell>
          <cell r="G986">
            <v>56.573967019436715</v>
          </cell>
          <cell r="H986">
            <v>57.10265198883657</v>
          </cell>
          <cell r="I986">
            <v>57.1819958405761</v>
          </cell>
          <cell r="J986">
            <v>55.66689668503011</v>
          </cell>
          <cell r="K986">
            <v>56.151336515579402</v>
          </cell>
          <cell r="L986">
            <v>57.751186363187365</v>
          </cell>
          <cell r="M986">
            <v>56.168896392795361</v>
          </cell>
          <cell r="N986">
            <v>56.519907645715186</v>
          </cell>
          <cell r="O986">
            <v>56.839175019000386</v>
          </cell>
          <cell r="P986">
            <v>56.194278621023322</v>
          </cell>
          <cell r="Q986">
            <v>55.460475204476417</v>
          </cell>
        </row>
        <row r="987">
          <cell r="C987" t="str">
            <v>QF Washington</v>
          </cell>
          <cell r="E987">
            <v>54.599935513473959</v>
          </cell>
          <cell r="F987">
            <v>54.599999999999994</v>
          </cell>
          <cell r="G987">
            <v>54.6</v>
          </cell>
          <cell r="H987">
            <v>54.599412119384986</v>
          </cell>
          <cell r="I987">
            <v>54.6</v>
          </cell>
          <cell r="J987">
            <v>54.6</v>
          </cell>
          <cell r="K987">
            <v>54.6</v>
          </cell>
          <cell r="L987">
            <v>54.600000000000009</v>
          </cell>
          <cell r="M987">
            <v>54.600000000000009</v>
          </cell>
          <cell r="N987">
            <v>54.6</v>
          </cell>
          <cell r="O987">
            <v>54.599999999999994</v>
          </cell>
          <cell r="P987">
            <v>54.599394181479269</v>
          </cell>
          <cell r="Q987">
            <v>54.599999999999994</v>
          </cell>
        </row>
        <row r="988">
          <cell r="C988" t="str">
            <v>QF Wyoming</v>
          </cell>
          <cell r="E988">
            <v>67.383385102971488</v>
          </cell>
          <cell r="F988">
            <v>174.1086741575873</v>
          </cell>
          <cell r="G988">
            <v>178.63803724676575</v>
          </cell>
          <cell r="H988">
            <v>187.00112980232544</v>
          </cell>
          <cell r="I988">
            <v>82.532196399623999</v>
          </cell>
          <cell r="J988">
            <v>55.828389852111364</v>
          </cell>
          <cell r="K988">
            <v>55.975952521083869</v>
          </cell>
          <cell r="L988">
            <v>55.602060096827209</v>
          </cell>
          <cell r="M988">
            <v>55.872123340557749</v>
          </cell>
          <cell r="N988">
            <v>57.168889141809963</v>
          </cell>
          <cell r="O988">
            <v>73.264039409132636</v>
          </cell>
          <cell r="P988">
            <v>183.4275004943739</v>
          </cell>
          <cell r="Q988">
            <v>174.18569855530248</v>
          </cell>
        </row>
        <row r="989">
          <cell r="C989" t="str">
            <v>Biomass p234159 QF</v>
          </cell>
          <cell r="E989">
            <v>68.405849091579071</v>
          </cell>
          <cell r="F989">
            <v>68.399109936412458</v>
          </cell>
          <cell r="G989">
            <v>68.654819009996771</v>
          </cell>
          <cell r="H989">
            <v>68.399079579537045</v>
          </cell>
          <cell r="I989">
            <v>68.80311903685849</v>
          </cell>
          <cell r="J989">
            <v>68.092281255733695</v>
          </cell>
          <cell r="K989">
            <v>68.330135180380012</v>
          </cell>
          <cell r="L989">
            <v>68.399099817453987</v>
          </cell>
          <cell r="M989">
            <v>68.835786838947399</v>
          </cell>
          <cell r="N989">
            <v>67.523558479437725</v>
          </cell>
          <cell r="O989">
            <v>68.835807040722727</v>
          </cell>
          <cell r="P989">
            <v>68.352044025157227</v>
          </cell>
          <cell r="Q989">
            <v>68.002892567028596</v>
          </cell>
        </row>
        <row r="990">
          <cell r="C990" t="str">
            <v>Blue Mountain Wind QF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</row>
        <row r="991">
          <cell r="C991" t="str">
            <v>Butter Creek Wind QF</v>
          </cell>
          <cell r="E991">
            <v>56.290067030847965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56.290067030847965</v>
          </cell>
        </row>
        <row r="992">
          <cell r="C992" t="str">
            <v>Chevron Wind p499335 QF</v>
          </cell>
          <cell r="E992">
            <v>67.979878998423303</v>
          </cell>
          <cell r="F992">
            <v>66.806295365048499</v>
          </cell>
          <cell r="G992">
            <v>67.177788465335325</v>
          </cell>
          <cell r="H992">
            <v>66.690106188350867</v>
          </cell>
          <cell r="I992">
            <v>54.397591696874535</v>
          </cell>
          <cell r="J992">
            <v>56.871284381940676</v>
          </cell>
          <cell r="K992">
            <v>71.470104006358795</v>
          </cell>
          <cell r="L992">
            <v>93.101647506634279</v>
          </cell>
          <cell r="M992">
            <v>98.931998542671977</v>
          </cell>
          <cell r="N992">
            <v>75.853410416229224</v>
          </cell>
          <cell r="O992">
            <v>64.123466424537014</v>
          </cell>
          <cell r="P992">
            <v>63.715933765693386</v>
          </cell>
          <cell r="Q992">
            <v>63.864834064077982</v>
          </cell>
        </row>
        <row r="993">
          <cell r="C993" t="str">
            <v>Co-Gen II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C994" t="str">
            <v>DCFP p316701 QF</v>
          </cell>
          <cell r="E994">
            <v>29.441569804833296</v>
          </cell>
          <cell r="F994">
            <v>31.864868272026975</v>
          </cell>
          <cell r="G994">
            <v>30.320502976223207</v>
          </cell>
          <cell r="H994">
            <v>27.057132099686488</v>
          </cell>
          <cell r="I994">
            <v>25.212897818489992</v>
          </cell>
          <cell r="J994">
            <v>18.885295603540524</v>
          </cell>
          <cell r="K994">
            <v>16.722782263511764</v>
          </cell>
          <cell r="L994">
            <v>28.437967367119398</v>
          </cell>
          <cell r="M994">
            <v>35.402848598170415</v>
          </cell>
          <cell r="N994">
            <v>35.33683190707459</v>
          </cell>
          <cell r="O994">
            <v>33.448133950029685</v>
          </cell>
          <cell r="P994">
            <v>35.978227077073441</v>
          </cell>
          <cell r="Q994">
            <v>38.306066193225405</v>
          </cell>
        </row>
        <row r="995">
          <cell r="C995" t="str">
            <v>Co-Gen II p349170 QF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C996" t="str">
            <v>Evergreen BioPower p351030 QF</v>
          </cell>
          <cell r="E996">
            <v>64.688514751112223</v>
          </cell>
          <cell r="F996">
            <v>64.692316364479595</v>
          </cell>
          <cell r="G996">
            <v>64.879378852383553</v>
          </cell>
          <cell r="H996">
            <v>64.594821018182685</v>
          </cell>
          <cell r="I996">
            <v>65.029264133229873</v>
          </cell>
          <cell r="J996">
            <v>64.636699993395865</v>
          </cell>
          <cell r="K996">
            <v>64.513530408065591</v>
          </cell>
          <cell r="L996">
            <v>64.692348416029304</v>
          </cell>
          <cell r="M996">
            <v>65.123971864612386</v>
          </cell>
          <cell r="N996">
            <v>64.067027506988239</v>
          </cell>
          <cell r="O996">
            <v>65.09773471137089</v>
          </cell>
          <cell r="P996">
            <v>64.64415763291467</v>
          </cell>
          <cell r="Q996">
            <v>63.953329629148229</v>
          </cell>
        </row>
        <row r="997">
          <cell r="C997" t="str">
            <v>ExxonMobil p255042 QF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</row>
        <row r="998">
          <cell r="C998" t="str">
            <v>Five Pine Wind QF</v>
          </cell>
          <cell r="E998">
            <v>60.558552686398016</v>
          </cell>
          <cell r="F998">
            <v>60.237075861085252</v>
          </cell>
          <cell r="G998">
            <v>61.922268774500886</v>
          </cell>
          <cell r="H998">
            <v>52.980360866102096</v>
          </cell>
          <cell r="I998">
            <v>51.750048357310547</v>
          </cell>
          <cell r="J998">
            <v>46.65698481482756</v>
          </cell>
          <cell r="K998">
            <v>47.262519648708313</v>
          </cell>
          <cell r="L998">
            <v>65.397847408940706</v>
          </cell>
          <cell r="M998">
            <v>70.24516317906911</v>
          </cell>
          <cell r="N998">
            <v>63.558910629075058</v>
          </cell>
          <cell r="O998">
            <v>67.981085295747221</v>
          </cell>
          <cell r="P998">
            <v>63.343683381836605</v>
          </cell>
          <cell r="Q998">
            <v>77.685489631256573</v>
          </cell>
        </row>
        <row r="999">
          <cell r="C999" t="str">
            <v>Kennecott Refinery QF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</row>
        <row r="1000">
          <cell r="C1000" t="str">
            <v>Kennecott Smelter QF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</row>
        <row r="1001">
          <cell r="C1001" t="str">
            <v>Mountain Wind 1 p367721 QF</v>
          </cell>
          <cell r="E1001">
            <v>55.562733077960601</v>
          </cell>
          <cell r="F1001">
            <v>61.043444073082938</v>
          </cell>
          <cell r="G1001">
            <v>58.082851057892363</v>
          </cell>
          <cell r="H1001">
            <v>52.285630587271392</v>
          </cell>
          <cell r="I1001">
            <v>47.812145094264245</v>
          </cell>
          <cell r="J1001">
            <v>49.463040704823129</v>
          </cell>
          <cell r="K1001">
            <v>50.746548101337979</v>
          </cell>
          <cell r="L1001">
            <v>63.357197313776439</v>
          </cell>
          <cell r="M1001">
            <v>66.133139422860367</v>
          </cell>
          <cell r="N1001">
            <v>56.927904922819913</v>
          </cell>
          <cell r="O1001">
            <v>52.728208270745263</v>
          </cell>
          <cell r="P1001">
            <v>52.581389695755043</v>
          </cell>
          <cell r="Q1001">
            <v>57.31166152721854</v>
          </cell>
        </row>
        <row r="1002">
          <cell r="C1002" t="str">
            <v>Mountain Wind 2 p398449 QF</v>
          </cell>
          <cell r="E1002">
            <v>64.43167987972177</v>
          </cell>
          <cell r="F1002">
            <v>69.033301816629063</v>
          </cell>
          <cell r="G1002">
            <v>64.966072075380808</v>
          </cell>
          <cell r="H1002">
            <v>60.729084892227569</v>
          </cell>
          <cell r="I1002">
            <v>53.872686556008667</v>
          </cell>
          <cell r="J1002">
            <v>55.127083366793833</v>
          </cell>
          <cell r="K1002">
            <v>64.129721480034661</v>
          </cell>
          <cell r="L1002">
            <v>86.19146145362059</v>
          </cell>
          <cell r="M1002">
            <v>83.150464005003911</v>
          </cell>
          <cell r="N1002">
            <v>67.302240985897953</v>
          </cell>
          <cell r="O1002">
            <v>57.620806901197923</v>
          </cell>
          <cell r="P1002">
            <v>60.04379017341298</v>
          </cell>
          <cell r="Q1002">
            <v>64.737971470044315</v>
          </cell>
        </row>
        <row r="1003">
          <cell r="C1003" t="str">
            <v>North Point Wind QF</v>
          </cell>
          <cell r="E1003">
            <v>60.557527798005282</v>
          </cell>
          <cell r="F1003">
            <v>60.236599179061777</v>
          </cell>
          <cell r="G1003">
            <v>61.918950840187954</v>
          </cell>
          <cell r="H1003">
            <v>52.969088191130652</v>
          </cell>
          <cell r="I1003">
            <v>51.758687615542883</v>
          </cell>
          <cell r="J1003">
            <v>46.597512458116007</v>
          </cell>
          <cell r="K1003">
            <v>47.262071102571753</v>
          </cell>
          <cell r="L1003">
            <v>65.372274590042394</v>
          </cell>
          <cell r="M1003">
            <v>70.252392552214175</v>
          </cell>
          <cell r="N1003">
            <v>63.556059249771998</v>
          </cell>
          <cell r="O1003">
            <v>67.985702984429835</v>
          </cell>
          <cell r="P1003">
            <v>63.328461948776585</v>
          </cell>
          <cell r="Q1003">
            <v>77.683807794129379</v>
          </cell>
        </row>
        <row r="1004">
          <cell r="C1004" t="str">
            <v>Oregon Wind Farm QF</v>
          </cell>
          <cell r="E1004">
            <v>67.964441261754587</v>
          </cell>
          <cell r="F1004">
            <v>69.179604343375047</v>
          </cell>
          <cell r="G1004">
            <v>68.941670044765502</v>
          </cell>
          <cell r="H1004">
            <v>68.599599426570165</v>
          </cell>
          <cell r="I1004">
            <v>68.443509646866033</v>
          </cell>
          <cell r="J1004">
            <v>67.598208376873671</v>
          </cell>
          <cell r="K1004">
            <v>67.485886615574742</v>
          </cell>
          <cell r="L1004">
            <v>67.131898068553767</v>
          </cell>
          <cell r="M1004">
            <v>67.162504539584134</v>
          </cell>
          <cell r="N1004">
            <v>66.918102219095445</v>
          </cell>
          <cell r="O1004">
            <v>68.188663896831244</v>
          </cell>
          <cell r="P1004">
            <v>68.675965162366467</v>
          </cell>
          <cell r="Q1004">
            <v>69.267624684491125</v>
          </cell>
        </row>
        <row r="1005">
          <cell r="C1005" t="str">
            <v>Pioneer Wind Park I QF</v>
          </cell>
          <cell r="E1005">
            <v>62.58999452650005</v>
          </cell>
          <cell r="F1005">
            <v>59.7517104125332</v>
          </cell>
          <cell r="G1005">
            <v>69.200597284929074</v>
          </cell>
          <cell r="H1005">
            <v>67.320655335904661</v>
          </cell>
          <cell r="I1005">
            <v>57.343800253888162</v>
          </cell>
          <cell r="J1005">
            <v>57.380908927759812</v>
          </cell>
          <cell r="K1005">
            <v>55.566130710321183</v>
          </cell>
          <cell r="L1005">
            <v>53.275068448852913</v>
          </cell>
          <cell r="M1005">
            <v>55.955592576652059</v>
          </cell>
          <cell r="N1005">
            <v>70.289513609768292</v>
          </cell>
          <cell r="O1005">
            <v>66.441158488987867</v>
          </cell>
          <cell r="P1005">
            <v>65.380401795040655</v>
          </cell>
          <cell r="Q1005">
            <v>62.9501835911923</v>
          </cell>
        </row>
        <row r="1006">
          <cell r="C1006" t="str">
            <v>Pioneer Wind Park II QF</v>
          </cell>
          <cell r="E1006">
            <v>64.884117513018055</v>
          </cell>
          <cell r="F1006">
            <v>61.527370648422874</v>
          </cell>
          <cell r="G1006">
            <v>71.383558216420283</v>
          </cell>
          <cell r="H1006">
            <v>69.53212381204186</v>
          </cell>
          <cell r="I1006">
            <v>60.206821147208451</v>
          </cell>
          <cell r="J1006">
            <v>60.149853054265435</v>
          </cell>
          <cell r="K1006">
            <v>58.013594183275153</v>
          </cell>
          <cell r="L1006">
            <v>55.950952372953928</v>
          </cell>
          <cell r="M1006">
            <v>57.961084497250205</v>
          </cell>
          <cell r="N1006">
            <v>72.088544046493922</v>
          </cell>
          <cell r="O1006">
            <v>69.213688766831893</v>
          </cell>
          <cell r="P1006">
            <v>67.961310101414227</v>
          </cell>
          <cell r="Q1006">
            <v>64.85523247685677</v>
          </cell>
        </row>
        <row r="1007">
          <cell r="C1007" t="str">
            <v>Power County North Wind QF p575612</v>
          </cell>
          <cell r="E1007">
            <v>60.941712885526975</v>
          </cell>
          <cell r="F1007">
            <v>60.274680845288188</v>
          </cell>
          <cell r="G1007">
            <v>61.98314154767732</v>
          </cell>
          <cell r="H1007">
            <v>53.087938830781219</v>
          </cell>
          <cell r="I1007">
            <v>52.225170872940708</v>
          </cell>
          <cell r="J1007">
            <v>47.137377194366202</v>
          </cell>
          <cell r="K1007">
            <v>48.339546093293805</v>
          </cell>
          <cell r="L1007">
            <v>66.587869142474261</v>
          </cell>
          <cell r="M1007">
            <v>70.938161362529968</v>
          </cell>
          <cell r="N1007">
            <v>63.759255480048722</v>
          </cell>
          <cell r="O1007">
            <v>68.227471140165136</v>
          </cell>
          <cell r="P1007">
            <v>63.540637105411086</v>
          </cell>
          <cell r="Q1007">
            <v>77.769224282189398</v>
          </cell>
        </row>
        <row r="1008">
          <cell r="C1008" t="str">
            <v>Power County South Wind QF p575614</v>
          </cell>
          <cell r="E1008">
            <v>60.932466409189608</v>
          </cell>
          <cell r="F1008">
            <v>60.275019841333695</v>
          </cell>
          <cell r="G1008">
            <v>61.979638436291857</v>
          </cell>
          <cell r="H1008">
            <v>53.089543372882865</v>
          </cell>
          <cell r="I1008">
            <v>52.228153572367241</v>
          </cell>
          <cell r="J1008">
            <v>47.121645871123775</v>
          </cell>
          <cell r="K1008">
            <v>48.362642116560231</v>
          </cell>
          <cell r="L1008">
            <v>66.576266799090448</v>
          </cell>
          <cell r="M1008">
            <v>70.94581207787283</v>
          </cell>
          <cell r="N1008">
            <v>63.751902000975612</v>
          </cell>
          <cell r="O1008">
            <v>68.219148393279099</v>
          </cell>
          <cell r="P1008">
            <v>63.539451632503081</v>
          </cell>
          <cell r="Q1008">
            <v>77.775149048178861</v>
          </cell>
        </row>
        <row r="1009">
          <cell r="C1009" t="str">
            <v>Roseburg Dillard QF</v>
          </cell>
          <cell r="E1009">
            <v>37.25492787399449</v>
          </cell>
          <cell r="F1009">
            <v>35.590976569455627</v>
          </cell>
          <cell r="G1009">
            <v>33.984777042988682</v>
          </cell>
          <cell r="H1009">
            <v>31.610460505767367</v>
          </cell>
          <cell r="I1009">
            <v>30.720951966140927</v>
          </cell>
          <cell r="J1009">
            <v>0</v>
          </cell>
          <cell r="K1009">
            <v>0</v>
          </cell>
          <cell r="L1009">
            <v>33.051276528820424</v>
          </cell>
          <cell r="M1009">
            <v>40.631156650098504</v>
          </cell>
          <cell r="N1009">
            <v>39.688010539481205</v>
          </cell>
          <cell r="O1009">
            <v>37.182336594917388</v>
          </cell>
          <cell r="P1009">
            <v>39.505211106145914</v>
          </cell>
          <cell r="Q1009">
            <v>42.044512672712202</v>
          </cell>
        </row>
        <row r="1010">
          <cell r="C1010" t="str">
            <v>SF Phosphates</v>
          </cell>
          <cell r="E1010">
            <v>63.58533914896443</v>
          </cell>
          <cell r="F1010">
            <v>65.649045453482003</v>
          </cell>
          <cell r="G1010">
            <v>66.832596415482598</v>
          </cell>
          <cell r="H1010">
            <v>63.683627071914252</v>
          </cell>
          <cell r="I1010">
            <v>63.021872074624802</v>
          </cell>
          <cell r="J1010">
            <v>65.218429900182699</v>
          </cell>
          <cell r="K1010">
            <v>63.238939837823985</v>
          </cell>
          <cell r="L1010">
            <v>61.967813175465281</v>
          </cell>
          <cell r="M1010">
            <v>62.169630969593513</v>
          </cell>
          <cell r="N1010">
            <v>62.281083495627129</v>
          </cell>
          <cell r="O1010">
            <v>61.800539735665083</v>
          </cell>
          <cell r="P1010">
            <v>64.873815149682756</v>
          </cell>
          <cell r="Q1010">
            <v>65.166423917966441</v>
          </cell>
        </row>
        <row r="1011">
          <cell r="C1011" t="str">
            <v>Spanish Fork Wind 2 p311681 QF</v>
          </cell>
          <cell r="E1011">
            <v>54.080919221633359</v>
          </cell>
          <cell r="F1011">
            <v>56.372649516606835</v>
          </cell>
          <cell r="G1011">
            <v>54.171490813564809</v>
          </cell>
          <cell r="H1011">
            <v>51.589804666192627</v>
          </cell>
          <cell r="I1011">
            <v>47.300904708175864</v>
          </cell>
          <cell r="J1011">
            <v>46.128811998888331</v>
          </cell>
          <cell r="K1011">
            <v>51.08498308048101</v>
          </cell>
          <cell r="L1011">
            <v>60.839953267364521</v>
          </cell>
          <cell r="M1011">
            <v>63.208726188713079</v>
          </cell>
          <cell r="N1011">
            <v>55.091085803003828</v>
          </cell>
          <cell r="O1011">
            <v>51.050230324674196</v>
          </cell>
          <cell r="P1011">
            <v>51.933249011164271</v>
          </cell>
          <cell r="Q1011">
            <v>54.868508611579777</v>
          </cell>
        </row>
        <row r="1012">
          <cell r="C1012" t="str">
            <v>Sunnyside p83997/p59965 QF</v>
          </cell>
          <cell r="E1012">
            <v>66.168700482008305</v>
          </cell>
          <cell r="F1012">
            <v>63.61445728013193</v>
          </cell>
          <cell r="G1012">
            <v>65.376176441891289</v>
          </cell>
          <cell r="H1012">
            <v>64.081973577460658</v>
          </cell>
          <cell r="I1012">
            <v>93.468601476407258</v>
          </cell>
          <cell r="J1012">
            <v>70.076095466968951</v>
          </cell>
          <cell r="K1012">
            <v>63.724689732880464</v>
          </cell>
          <cell r="L1012">
            <v>64.145729472530192</v>
          </cell>
          <cell r="M1012">
            <v>63.951187328162646</v>
          </cell>
          <cell r="N1012">
            <v>64.369853414024334</v>
          </cell>
          <cell r="O1012">
            <v>71.44674961127194</v>
          </cell>
          <cell r="P1012">
            <v>63.909341907495836</v>
          </cell>
          <cell r="Q1012">
            <v>62.92224745230024</v>
          </cell>
        </row>
        <row r="1013">
          <cell r="C1013" t="str">
            <v>Tesoro QF</v>
          </cell>
          <cell r="E1013">
            <v>32.621703999661769</v>
          </cell>
          <cell r="F1013">
            <v>33.719967144563917</v>
          </cell>
          <cell r="G1013">
            <v>31.652911706349204</v>
          </cell>
          <cell r="H1013">
            <v>29.801607925129431</v>
          </cell>
          <cell r="I1013">
            <v>27.554958847736625</v>
          </cell>
          <cell r="J1013">
            <v>24.884478295499804</v>
          </cell>
          <cell r="K1013">
            <v>23.18564814814815</v>
          </cell>
          <cell r="L1013">
            <v>38.844548984468339</v>
          </cell>
          <cell r="M1013">
            <v>41.639045698924733</v>
          </cell>
          <cell r="N1013">
            <v>41.814771090534975</v>
          </cell>
          <cell r="O1013">
            <v>32.923411987256074</v>
          </cell>
          <cell r="P1013">
            <v>33.029020061728396</v>
          </cell>
          <cell r="Q1013">
            <v>32.158181501393869</v>
          </cell>
        </row>
        <row r="1014">
          <cell r="C1014" t="str">
            <v>Threemile Canyon Wind QF p500139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</row>
        <row r="1015">
          <cell r="C1015" t="str">
            <v>US Magnesium QF</v>
          </cell>
          <cell r="E1015">
            <v>40.646427378065844</v>
          </cell>
          <cell r="F1015">
            <v>38.13705905671663</v>
          </cell>
          <cell r="G1015">
            <v>37.120949074074076</v>
          </cell>
          <cell r="H1015">
            <v>34.751894260812968</v>
          </cell>
          <cell r="I1015">
            <v>0</v>
          </cell>
          <cell r="J1015">
            <v>0</v>
          </cell>
          <cell r="K1015">
            <v>0</v>
          </cell>
          <cell r="L1015">
            <v>50.294191874584563</v>
          </cell>
          <cell r="M1015">
            <v>53.640808979232382</v>
          </cell>
          <cell r="N1015">
            <v>51.694020958214431</v>
          </cell>
          <cell r="O1015">
            <v>36.932423971649314</v>
          </cell>
          <cell r="P1015">
            <v>35.869481251249617</v>
          </cell>
          <cell r="Q1015">
            <v>34.567834109780058</v>
          </cell>
        </row>
        <row r="1016">
          <cell r="C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</row>
        <row r="1018">
          <cell r="E1018">
            <v>64.570207650708397</v>
          </cell>
          <cell r="F1018">
            <v>64.04375752188659</v>
          </cell>
          <cell r="G1018">
            <v>65.722807977987898</v>
          </cell>
          <cell r="H1018">
            <v>63.00644596214201</v>
          </cell>
          <cell r="I1018">
            <v>65.262463864634853</v>
          </cell>
          <cell r="J1018">
            <v>62.54540024529107</v>
          </cell>
          <cell r="K1018">
            <v>62.713842148702518</v>
          </cell>
          <cell r="L1018">
            <v>65.535065120157441</v>
          </cell>
          <cell r="M1018">
            <v>66.720543510724426</v>
          </cell>
          <cell r="N1018">
            <v>64.994348923451767</v>
          </cell>
          <cell r="O1018">
            <v>65.011614011200422</v>
          </cell>
          <cell r="P1018">
            <v>63.515782195105373</v>
          </cell>
          <cell r="Q1018">
            <v>66.080516059934894</v>
          </cell>
        </row>
        <row r="1021">
          <cell r="C1021" t="str">
            <v>Canadian Entitlement p60828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</row>
        <row r="1022">
          <cell r="C1022" t="str">
            <v>Chelan - Rocky Reach p60827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</row>
        <row r="1023">
          <cell r="C1023" t="str">
            <v>Douglas - Wells p60828</v>
          </cell>
          <cell r="E1023">
            <v>14.367685347565608</v>
          </cell>
          <cell r="F1023">
            <v>11.687892137768875</v>
          </cell>
          <cell r="G1023">
            <v>16.01056239687292</v>
          </cell>
          <cell r="H1023">
            <v>16.597230850543141</v>
          </cell>
          <cell r="I1023">
            <v>12.719315514776889</v>
          </cell>
          <cell r="J1023">
            <v>10.673822805528498</v>
          </cell>
          <cell r="K1023">
            <v>11.202099633309276</v>
          </cell>
          <cell r="L1023">
            <v>11.539844068676034</v>
          </cell>
          <cell r="M1023">
            <v>15.470776311970928</v>
          </cell>
          <cell r="N1023">
            <v>23.094521564508792</v>
          </cell>
          <cell r="O1023">
            <v>19.707279267631943</v>
          </cell>
          <cell r="P1023">
            <v>17.709832580645667</v>
          </cell>
          <cell r="Q1023">
            <v>15.456261509633014</v>
          </cell>
        </row>
        <row r="1024">
          <cell r="C1024" t="str">
            <v>Grant Displacement p270294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</row>
        <row r="1025">
          <cell r="C1025" t="str">
            <v>Grant Reasonable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</row>
        <row r="1026">
          <cell r="C1026" t="str">
            <v>Grant Meaningful Priority p390668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C1027" t="str">
            <v>Grant Surplus p258951</v>
          </cell>
          <cell r="E1027">
            <v>22.316613044375259</v>
          </cell>
          <cell r="F1027">
            <v>16.755367592890153</v>
          </cell>
          <cell r="G1027">
            <v>22.496218531218357</v>
          </cell>
          <cell r="H1027">
            <v>23.015770814652754</v>
          </cell>
          <cell r="I1027">
            <v>21.25405201319014</v>
          </cell>
          <cell r="J1027">
            <v>21.524907566129077</v>
          </cell>
          <cell r="K1027">
            <v>20.271958467700387</v>
          </cell>
          <cell r="L1027">
            <v>20.232299908884549</v>
          </cell>
          <cell r="M1027">
            <v>24.8240548015178</v>
          </cell>
          <cell r="N1027">
            <v>31.440015899473725</v>
          </cell>
          <cell r="O1027">
            <v>26.946436719944792</v>
          </cell>
          <cell r="P1027">
            <v>24.132330206020367</v>
          </cell>
          <cell r="Q1027">
            <v>21.172311122626212</v>
          </cell>
        </row>
        <row r="1028">
          <cell r="C1028" t="str">
            <v>Grant Power Auction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</row>
        <row r="1029">
          <cell r="C1029" t="str">
            <v>Grant - Priest Rapids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</row>
        <row r="1030">
          <cell r="C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</row>
        <row r="1032">
          <cell r="E1032">
            <v>-1.1448156821828834</v>
          </cell>
          <cell r="F1032">
            <v>-0.96652404950028936</v>
          </cell>
          <cell r="G1032">
            <v>-1.3166438702765291</v>
          </cell>
          <cell r="H1032">
            <v>-1.3598634598587913</v>
          </cell>
          <cell r="I1032">
            <v>-1.0946014414376153</v>
          </cell>
          <cell r="J1032">
            <v>-0.9589299315543125</v>
          </cell>
          <cell r="K1032">
            <v>-0.98252005465671499</v>
          </cell>
          <cell r="L1032">
            <v>-1.0046733468122007</v>
          </cell>
          <cell r="M1032">
            <v>-1.3179868652322029</v>
          </cell>
          <cell r="N1032">
            <v>-1.5646896794280811</v>
          </cell>
          <cell r="O1032">
            <v>-1.3368444600464426</v>
          </cell>
          <cell r="P1032">
            <v>-1.2001886566481093</v>
          </cell>
          <cell r="Q1032">
            <v>-1.0490115203000447</v>
          </cell>
        </row>
        <row r="1035">
          <cell r="C1035" t="str">
            <v>COB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</row>
        <row r="1036">
          <cell r="C1036" t="str">
            <v>Colorado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</row>
        <row r="1037">
          <cell r="C1037" t="str">
            <v>Four Corners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</row>
        <row r="1038">
          <cell r="C1038" t="str">
            <v>Idaho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C1039" t="str">
            <v>Mead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</row>
        <row r="1040">
          <cell r="C1040" t="str">
            <v>Mid Columbia</v>
          </cell>
          <cell r="E1040">
            <v>36.709867075664619</v>
          </cell>
          <cell r="F1040">
            <v>34.9375</v>
          </cell>
          <cell r="G1040">
            <v>34.9375</v>
          </cell>
          <cell r="H1040">
            <v>34.9375</v>
          </cell>
          <cell r="I1040">
            <v>20.874285714285715</v>
          </cell>
          <cell r="J1040">
            <v>20.712751677852349</v>
          </cell>
          <cell r="K1040">
            <v>20.682758620689654</v>
          </cell>
          <cell r="L1040">
            <v>60.55</v>
          </cell>
          <cell r="M1040">
            <v>60.55</v>
          </cell>
          <cell r="N1040">
            <v>60.55</v>
          </cell>
          <cell r="O1040">
            <v>0</v>
          </cell>
          <cell r="P1040">
            <v>0</v>
          </cell>
          <cell r="Q1040">
            <v>0</v>
          </cell>
        </row>
        <row r="1041">
          <cell r="C1041" t="str">
            <v>Mona</v>
          </cell>
          <cell r="E1041">
            <v>77.833333333333329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77.833333333333329</v>
          </cell>
          <cell r="M1041">
            <v>77.833333333333329</v>
          </cell>
          <cell r="N1041">
            <v>77.833333333333329</v>
          </cell>
          <cell r="O1041">
            <v>0</v>
          </cell>
          <cell r="P1041">
            <v>0</v>
          </cell>
          <cell r="Q1041">
            <v>0</v>
          </cell>
        </row>
        <row r="1042">
          <cell r="C1042" t="str">
            <v>NOB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</row>
        <row r="1043">
          <cell r="C1043" t="str">
            <v>Palo Verde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</row>
        <row r="1044">
          <cell r="C1044" t="str">
            <v>SP15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</row>
        <row r="1045">
          <cell r="C1045" t="str">
            <v>Utah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</row>
        <row r="1046">
          <cell r="C1046" t="str">
            <v>Washington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</row>
        <row r="1047">
          <cell r="C1047" t="str">
            <v>West Main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</row>
        <row r="1048">
          <cell r="C1048" t="str">
            <v>Wyoming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</row>
        <row r="1051">
          <cell r="C1051" t="str">
            <v>STF Index Trades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3">
          <cell r="E1053">
            <v>44.567204301075272</v>
          </cell>
          <cell r="F1053">
            <v>34.9375</v>
          </cell>
          <cell r="G1053">
            <v>34.9375</v>
          </cell>
          <cell r="H1053">
            <v>34.9375</v>
          </cell>
          <cell r="I1053">
            <v>20.874285714285715</v>
          </cell>
          <cell r="J1053">
            <v>20.712751677852349</v>
          </cell>
          <cell r="K1053">
            <v>20.682758620689654</v>
          </cell>
          <cell r="L1053">
            <v>67.957142857142856</v>
          </cell>
          <cell r="M1053">
            <v>67.957142857142856</v>
          </cell>
          <cell r="N1053">
            <v>67.957142857142856</v>
          </cell>
          <cell r="O1053">
            <v>0</v>
          </cell>
          <cell r="P1053">
            <v>0</v>
          </cell>
          <cell r="Q1053">
            <v>0</v>
          </cell>
        </row>
        <row r="1056">
          <cell r="C1056" t="str">
            <v>COB</v>
          </cell>
          <cell r="E1056">
            <v>30.065625920985632</v>
          </cell>
          <cell r="F1056">
            <v>37.352154204528766</v>
          </cell>
          <cell r="G1056">
            <v>36.370217425229335</v>
          </cell>
          <cell r="H1056">
            <v>34.007813083782544</v>
          </cell>
          <cell r="I1056">
            <v>34.834687856453449</v>
          </cell>
          <cell r="J1056">
            <v>25.215499908375619</v>
          </cell>
          <cell r="K1056">
            <v>20.791316593460884</v>
          </cell>
          <cell r="L1056">
            <v>34.91629441711661</v>
          </cell>
          <cell r="M1056">
            <v>49.426642808240793</v>
          </cell>
          <cell r="N1056">
            <v>39.311135288695468</v>
          </cell>
          <cell r="O1056">
            <v>38.402367772835596</v>
          </cell>
          <cell r="P1056">
            <v>42.184243693047584</v>
          </cell>
          <cell r="Q1056">
            <v>43.938578235783801</v>
          </cell>
        </row>
        <row r="1057">
          <cell r="C1057" t="str">
            <v>Four Corners</v>
          </cell>
          <cell r="E1057">
            <v>34.143113169637061</v>
          </cell>
          <cell r="F1057">
            <v>33.774532327419394</v>
          </cell>
          <cell r="G1057">
            <v>33.540034221534178</v>
          </cell>
          <cell r="H1057">
            <v>28.409161313810792</v>
          </cell>
          <cell r="I1057">
            <v>26.446824880371434</v>
          </cell>
          <cell r="J1057">
            <v>31.315412797329437</v>
          </cell>
          <cell r="K1057">
            <v>33.774795759254033</v>
          </cell>
          <cell r="L1057">
            <v>46.036234599193314</v>
          </cell>
          <cell r="M1057">
            <v>45.366405556033122</v>
          </cell>
          <cell r="N1057">
            <v>40.579430048204934</v>
          </cell>
          <cell r="O1057">
            <v>37.151881212060964</v>
          </cell>
          <cell r="P1057">
            <v>35.136919931532901</v>
          </cell>
          <cell r="Q1057">
            <v>34.521547896929434</v>
          </cell>
        </row>
        <row r="1058">
          <cell r="C1058" t="str">
            <v>Mead</v>
          </cell>
          <cell r="E1058">
            <v>40.547688139924567</v>
          </cell>
          <cell r="F1058">
            <v>28.306446704452775</v>
          </cell>
          <cell r="G1058">
            <v>29.569999510483143</v>
          </cell>
          <cell r="H1058">
            <v>33.270206366684839</v>
          </cell>
          <cell r="I1058">
            <v>0</v>
          </cell>
          <cell r="J1058">
            <v>16.070000755828421</v>
          </cell>
          <cell r="K1058">
            <v>14.524349213936205</v>
          </cell>
          <cell r="L1058">
            <v>57.042209504416732</v>
          </cell>
          <cell r="M1058">
            <v>58.631888755417414</v>
          </cell>
          <cell r="N1058">
            <v>37.624159235052829</v>
          </cell>
          <cell r="O1058">
            <v>36.761438451298567</v>
          </cell>
          <cell r="P1058">
            <v>38.012827579791789</v>
          </cell>
          <cell r="Q1058">
            <v>33.455983115493567</v>
          </cell>
        </row>
        <row r="1059">
          <cell r="C1059" t="str">
            <v>Mid Columbia</v>
          </cell>
          <cell r="E1059">
            <v>30.631174034040455</v>
          </cell>
          <cell r="F1059">
            <v>37.581525634030513</v>
          </cell>
          <cell r="G1059">
            <v>34.893170974712199</v>
          </cell>
          <cell r="H1059">
            <v>30.566815928135107</v>
          </cell>
          <cell r="I1059">
            <v>27.86909899397212</v>
          </cell>
          <cell r="J1059">
            <v>21.853565556529283</v>
          </cell>
          <cell r="K1059">
            <v>20.119111518652986</v>
          </cell>
          <cell r="L1059">
            <v>35.173459640001717</v>
          </cell>
          <cell r="M1059">
            <v>44.374386787405044</v>
          </cell>
          <cell r="N1059">
            <v>43.133258027825576</v>
          </cell>
          <cell r="O1059">
            <v>38.353051959726386</v>
          </cell>
          <cell r="P1059">
            <v>40.699129116222792</v>
          </cell>
          <cell r="Q1059">
            <v>43.980039974156043</v>
          </cell>
        </row>
        <row r="1060">
          <cell r="C1060" t="str">
            <v>Mona</v>
          </cell>
          <cell r="E1060">
            <v>29.870677403923924</v>
          </cell>
          <cell r="F1060">
            <v>32.748040422748225</v>
          </cell>
          <cell r="G1060">
            <v>31.356157605363062</v>
          </cell>
          <cell r="H1060">
            <v>33.051994012677824</v>
          </cell>
          <cell r="I1060">
            <v>21.602624828068279</v>
          </cell>
          <cell r="J1060">
            <v>19.768734420904551</v>
          </cell>
          <cell r="K1060">
            <v>20.166611850638731</v>
          </cell>
          <cell r="L1060">
            <v>45.102756995764615</v>
          </cell>
          <cell r="M1060">
            <v>37.785649304459199</v>
          </cell>
          <cell r="N1060">
            <v>33.139360991776734</v>
          </cell>
          <cell r="O1060">
            <v>34.926941695367617</v>
          </cell>
          <cell r="P1060">
            <v>37.651108783005455</v>
          </cell>
          <cell r="Q1060">
            <v>38.609975089873735</v>
          </cell>
        </row>
        <row r="1061">
          <cell r="C1061" t="str">
            <v>NOB</v>
          </cell>
          <cell r="E1061">
            <v>30.353137618945738</v>
          </cell>
          <cell r="F1061">
            <v>31.523839097835477</v>
          </cell>
          <cell r="G1061">
            <v>30.614588271307777</v>
          </cell>
          <cell r="H1061">
            <v>0</v>
          </cell>
          <cell r="I1061">
            <v>0</v>
          </cell>
          <cell r="J1061">
            <v>24.008731404031963</v>
          </cell>
          <cell r="K1061">
            <v>35.620402512379933</v>
          </cell>
          <cell r="L1061">
            <v>35.061301132162413</v>
          </cell>
          <cell r="M1061">
            <v>42.960000815593553</v>
          </cell>
          <cell r="N1061">
            <v>32.310002804185253</v>
          </cell>
          <cell r="O1061">
            <v>0</v>
          </cell>
          <cell r="P1061">
            <v>35.46470313517699</v>
          </cell>
          <cell r="Q1061">
            <v>42.676793818837929</v>
          </cell>
        </row>
        <row r="1062">
          <cell r="C1062" t="str">
            <v>Palo Verde</v>
          </cell>
          <cell r="E1062">
            <v>47.365818371948542</v>
          </cell>
          <cell r="F1062">
            <v>27.585152410292704</v>
          </cell>
          <cell r="G1062">
            <v>27.829998411600979</v>
          </cell>
          <cell r="H1062">
            <v>25.166918533154014</v>
          </cell>
          <cell r="I1062">
            <v>0</v>
          </cell>
          <cell r="J1062">
            <v>0</v>
          </cell>
          <cell r="K1062">
            <v>0</v>
          </cell>
          <cell r="L1062">
            <v>55.132645940520618</v>
          </cell>
          <cell r="M1062">
            <v>51.244508727755182</v>
          </cell>
          <cell r="N1062">
            <v>40.002520954230164</v>
          </cell>
          <cell r="O1062">
            <v>0</v>
          </cell>
          <cell r="P1062">
            <v>0</v>
          </cell>
          <cell r="Q1062">
            <v>0</v>
          </cell>
        </row>
        <row r="1063">
          <cell r="C1063" t="str">
            <v>SP15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C1064" t="str">
            <v>Emergency Purchases</v>
          </cell>
          <cell r="E1064">
            <v>21.828364842062577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21.828364842062577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</row>
        <row r="1066">
          <cell r="E1066">
            <v>30.915191016020778</v>
          </cell>
          <cell r="F1066">
            <v>34.512631638458849</v>
          </cell>
          <cell r="G1066">
            <v>33.740012139579704</v>
          </cell>
          <cell r="H1066">
            <v>30.591799803072366</v>
          </cell>
          <cell r="I1066">
            <v>25.956325781918711</v>
          </cell>
          <cell r="J1066">
            <v>22.327783225849473</v>
          </cell>
          <cell r="K1066">
            <v>20.704022802314874</v>
          </cell>
          <cell r="L1066">
            <v>36.979226640152255</v>
          </cell>
          <cell r="M1066">
            <v>44.94501832176087</v>
          </cell>
          <cell r="N1066">
            <v>39.999905175608042</v>
          </cell>
          <cell r="O1066">
            <v>37.34740071831272</v>
          </cell>
          <cell r="P1066">
            <v>38.308290697441876</v>
          </cell>
          <cell r="Q1066">
            <v>38.135343029390476</v>
          </cell>
        </row>
        <row r="1071">
          <cell r="C1071" t="str">
            <v>Blundell</v>
          </cell>
          <cell r="E1071">
            <v>15.252325906424353</v>
          </cell>
          <cell r="F1071">
            <v>15.252325543177484</v>
          </cell>
          <cell r="G1071">
            <v>15.252325533769062</v>
          </cell>
          <cell r="H1071">
            <v>15.252325521228867</v>
          </cell>
          <cell r="I1071">
            <v>15.252325925201614</v>
          </cell>
          <cell r="J1071">
            <v>15.252326885179535</v>
          </cell>
          <cell r="K1071">
            <v>15.25232592273378</v>
          </cell>
          <cell r="L1071">
            <v>15.252325908716996</v>
          </cell>
          <cell r="M1071">
            <v>15.252325914725581</v>
          </cell>
          <cell r="N1071">
            <v>15.252326834636444</v>
          </cell>
          <cell r="O1071">
            <v>15.252325925168902</v>
          </cell>
          <cell r="P1071">
            <v>15.252325528909143</v>
          </cell>
          <cell r="Q1071">
            <v>15.252325532201267</v>
          </cell>
        </row>
        <row r="1073">
          <cell r="C1073" t="str">
            <v>Carbon</v>
          </cell>
          <cell r="E1073">
            <v>20.937175992945768</v>
          </cell>
          <cell r="F1073">
            <v>20.891396982812605</v>
          </cell>
          <cell r="G1073">
            <v>20.915337637274384</v>
          </cell>
          <cell r="H1073">
            <v>20.758625190191779</v>
          </cell>
          <cell r="I1073">
            <v>21.206531371571923</v>
          </cell>
          <cell r="J1073">
            <v>21.241507746014566</v>
          </cell>
          <cell r="K1073">
            <v>21.264218543222725</v>
          </cell>
          <cell r="L1073">
            <v>20.869210218841495</v>
          </cell>
          <cell r="M1073">
            <v>20.756102201994288</v>
          </cell>
          <cell r="N1073">
            <v>20.928852793118878</v>
          </cell>
          <cell r="O1073">
            <v>20.850459457119591</v>
          </cell>
          <cell r="P1073">
            <v>20.946983841881806</v>
          </cell>
          <cell r="Q1073">
            <v>20.897608317834234</v>
          </cell>
        </row>
        <row r="1074">
          <cell r="C1074" t="str">
            <v>Cholla</v>
          </cell>
          <cell r="E1074">
            <v>20.967087424412075</v>
          </cell>
          <cell r="F1074">
            <v>20.936855087771335</v>
          </cell>
          <cell r="G1074">
            <v>20.943531708360137</v>
          </cell>
          <cell r="H1074">
            <v>20.944347518870721</v>
          </cell>
          <cell r="I1074">
            <v>21.066966337395133</v>
          </cell>
          <cell r="J1074">
            <v>21.071796969118797</v>
          </cell>
          <cell r="K1074">
            <v>21.114401158129738</v>
          </cell>
          <cell r="L1074">
            <v>20.94183196279447</v>
          </cell>
          <cell r="M1074">
            <v>20.926004389112524</v>
          </cell>
          <cell r="N1074">
            <v>20.932975979288845</v>
          </cell>
          <cell r="O1074">
            <v>20.933824961320123</v>
          </cell>
          <cell r="P1074">
            <v>20.937833374903622</v>
          </cell>
          <cell r="Q1074">
            <v>20.939553952127653</v>
          </cell>
        </row>
        <row r="1075">
          <cell r="C1075" t="str">
            <v>Colstrip</v>
          </cell>
          <cell r="E1075">
            <v>13.399849914072437</v>
          </cell>
          <cell r="F1075">
            <v>13.392663515942653</v>
          </cell>
          <cell r="G1075">
            <v>13.393213540249922</v>
          </cell>
          <cell r="H1075">
            <v>13.393948016840287</v>
          </cell>
          <cell r="I1075">
            <v>13.427787499949625</v>
          </cell>
          <cell r="J1075">
            <v>13.397120857427458</v>
          </cell>
          <cell r="K1075">
            <v>13.450428156113764</v>
          </cell>
          <cell r="L1075">
            <v>13.392663515942653</v>
          </cell>
          <cell r="M1075">
            <v>13.393305280343217</v>
          </cell>
          <cell r="N1075">
            <v>13.393497999121761</v>
          </cell>
          <cell r="O1075">
            <v>13.392663515942653</v>
          </cell>
          <cell r="P1075">
            <v>13.393497999121761</v>
          </cell>
          <cell r="Q1075">
            <v>13.393305280343217</v>
          </cell>
        </row>
        <row r="1076">
          <cell r="C1076" t="str">
            <v>Craig</v>
          </cell>
          <cell r="E1076">
            <v>17.07442343894056</v>
          </cell>
          <cell r="F1076">
            <v>17.072920327127026</v>
          </cell>
          <cell r="G1076">
            <v>17.072960574200962</v>
          </cell>
          <cell r="H1076">
            <v>17.07301425748366</v>
          </cell>
          <cell r="I1076">
            <v>17.072819086698974</v>
          </cell>
          <cell r="J1076">
            <v>17.099956613808985</v>
          </cell>
          <cell r="K1076">
            <v>17.077094453821811</v>
          </cell>
          <cell r="L1076">
            <v>17.072355943272797</v>
          </cell>
          <cell r="M1076">
            <v>17.072402547387924</v>
          </cell>
          <cell r="N1076">
            <v>17.072416532058028</v>
          </cell>
          <cell r="O1076">
            <v>17.072355943272797</v>
          </cell>
          <cell r="P1076">
            <v>17.072416532058028</v>
          </cell>
          <cell r="Q1076">
            <v>17.072402547387924</v>
          </cell>
        </row>
        <row r="1077">
          <cell r="C1077" t="str">
            <v>Dave Johnston</v>
          </cell>
          <cell r="E1077">
            <v>12.204036587756418</v>
          </cell>
          <cell r="F1077">
            <v>12.430475308930765</v>
          </cell>
          <cell r="G1077">
            <v>12.251227931063362</v>
          </cell>
          <cell r="H1077">
            <v>12.21661178014925</v>
          </cell>
          <cell r="I1077">
            <v>12.159516133479677</v>
          </cell>
          <cell r="J1077">
            <v>12.111681515203236</v>
          </cell>
          <cell r="K1077">
            <v>12.142156852882859</v>
          </cell>
          <cell r="L1077">
            <v>12.124799544717884</v>
          </cell>
          <cell r="M1077">
            <v>12.123896363248091</v>
          </cell>
          <cell r="N1077">
            <v>12.13781417894525</v>
          </cell>
          <cell r="O1077">
            <v>12.173794227767509</v>
          </cell>
          <cell r="P1077">
            <v>12.263995565129692</v>
          </cell>
          <cell r="Q1077">
            <v>12.425173416522668</v>
          </cell>
        </row>
        <row r="1078">
          <cell r="C1078" t="str">
            <v>Hayden</v>
          </cell>
          <cell r="E1078">
            <v>24.330805420415846</v>
          </cell>
          <cell r="F1078">
            <v>24.219993710118636</v>
          </cell>
          <cell r="G1078">
            <v>24.178479084491695</v>
          </cell>
          <cell r="H1078">
            <v>24.102277032252399</v>
          </cell>
          <cell r="I1078">
            <v>24.937245539315199</v>
          </cell>
          <cell r="J1078">
            <v>24.288000096458966</v>
          </cell>
          <cell r="K1078">
            <v>24.893685643520872</v>
          </cell>
          <cell r="L1078">
            <v>24.574891329797236</v>
          </cell>
          <cell r="M1078">
            <v>24.174144034387012</v>
          </cell>
          <cell r="N1078">
            <v>24.218184274603235</v>
          </cell>
          <cell r="O1078">
            <v>24.283188656902858</v>
          </cell>
          <cell r="P1078">
            <v>24.356781560449598</v>
          </cell>
          <cell r="Q1078">
            <v>24.197531566281004</v>
          </cell>
        </row>
        <row r="1079">
          <cell r="C1079" t="str">
            <v>Hunter</v>
          </cell>
          <cell r="E1079">
            <v>19.989956132233537</v>
          </cell>
          <cell r="F1079">
            <v>19.948948613089698</v>
          </cell>
          <cell r="G1079">
            <v>19.938596414079743</v>
          </cell>
          <cell r="H1079">
            <v>19.782669153447085</v>
          </cell>
          <cell r="I1079">
            <v>20.020555851679646</v>
          </cell>
          <cell r="J1079">
            <v>20.23574558131666</v>
          </cell>
          <cell r="K1079">
            <v>20.33721956839014</v>
          </cell>
          <cell r="L1079">
            <v>19.983396455934962</v>
          </cell>
          <cell r="M1079">
            <v>19.901734991847395</v>
          </cell>
          <cell r="N1079">
            <v>19.96454625629822</v>
          </cell>
          <cell r="O1079">
            <v>19.945826710300064</v>
          </cell>
          <cell r="P1079">
            <v>19.955380547788469</v>
          </cell>
          <cell r="Q1079">
            <v>19.940489103493448</v>
          </cell>
        </row>
        <row r="1080">
          <cell r="C1080" t="str">
            <v>Huntington</v>
          </cell>
          <cell r="E1080">
            <v>15.982944278733731</v>
          </cell>
          <cell r="F1080">
            <v>15.961422186390351</v>
          </cell>
          <cell r="G1080">
            <v>15.951493425794675</v>
          </cell>
          <cell r="H1080">
            <v>15.940201640077476</v>
          </cell>
          <cell r="I1080">
            <v>15.98008171981823</v>
          </cell>
          <cell r="J1080">
            <v>16.06622555561276</v>
          </cell>
          <cell r="K1080">
            <v>16.091920107563077</v>
          </cell>
          <cell r="L1080">
            <v>15.969748853843051</v>
          </cell>
          <cell r="M1080">
            <v>15.94714436405561</v>
          </cell>
          <cell r="N1080">
            <v>15.982592073721843</v>
          </cell>
          <cell r="O1080">
            <v>16.025585387538058</v>
          </cell>
          <cell r="P1080">
            <v>15.962253449347919</v>
          </cell>
          <cell r="Q1080">
            <v>15.957300376528869</v>
          </cell>
        </row>
        <row r="1081">
          <cell r="C1081" t="str">
            <v>Jim Bridger</v>
          </cell>
          <cell r="E1081">
            <v>18.863190449826881</v>
          </cell>
          <cell r="F1081">
            <v>18.907219014515647</v>
          </cell>
          <cell r="G1081">
            <v>18.886815764766322</v>
          </cell>
          <cell r="H1081">
            <v>18.850563550288566</v>
          </cell>
          <cell r="I1081">
            <v>18.888508106289198</v>
          </cell>
          <cell r="J1081">
            <v>18.940933442209001</v>
          </cell>
          <cell r="K1081">
            <v>19.064266987599471</v>
          </cell>
          <cell r="L1081">
            <v>18.806470018441622</v>
          </cell>
          <cell r="M1081">
            <v>18.805258538969998</v>
          </cell>
          <cell r="N1081">
            <v>18.806452597109214</v>
          </cell>
          <cell r="O1081">
            <v>18.805319832800823</v>
          </cell>
          <cell r="P1081">
            <v>18.826407638619497</v>
          </cell>
          <cell r="Q1081">
            <v>18.853102008050591</v>
          </cell>
        </row>
        <row r="1082">
          <cell r="C1082" t="str">
            <v>Naughton</v>
          </cell>
          <cell r="E1082">
            <v>20.398255711501374</v>
          </cell>
          <cell r="F1082">
            <v>20.399016397007134</v>
          </cell>
          <cell r="G1082">
            <v>20.394890569478587</v>
          </cell>
          <cell r="H1082">
            <v>20.357709294805886</v>
          </cell>
          <cell r="I1082">
            <v>20.403004449392721</v>
          </cell>
          <cell r="J1082">
            <v>20.405013598262506</v>
          </cell>
          <cell r="K1082">
            <v>20.409774376480193</v>
          </cell>
          <cell r="L1082">
            <v>20.397792584641383</v>
          </cell>
          <cell r="M1082">
            <v>20.396971098961238</v>
          </cell>
          <cell r="N1082">
            <v>20.400780552776606</v>
          </cell>
          <cell r="O1082">
            <v>20.40464137532167</v>
          </cell>
          <cell r="P1082">
            <v>20.399379146736887</v>
          </cell>
          <cell r="Q1082">
            <v>20.399379370005992</v>
          </cell>
        </row>
        <row r="1084">
          <cell r="C1084" t="str">
            <v>Wyodak</v>
          </cell>
          <cell r="E1084">
            <v>9.6630471323633618</v>
          </cell>
          <cell r="F1084">
            <v>9.6549483072086257</v>
          </cell>
          <cell r="G1084">
            <v>9.6551260036678936</v>
          </cell>
          <cell r="H1084">
            <v>9.6557411785787242</v>
          </cell>
          <cell r="I1084">
            <v>9.6552862916883235</v>
          </cell>
          <cell r="J1084">
            <v>9.670961599162812</v>
          </cell>
          <cell r="K1084">
            <v>9.6716940295812623</v>
          </cell>
          <cell r="L1084">
            <v>9.6711977082505953</v>
          </cell>
          <cell r="M1084">
            <v>9.6714103356796546</v>
          </cell>
          <cell r="N1084">
            <v>9.6717107377727416</v>
          </cell>
          <cell r="O1084">
            <v>9.6717510382169785</v>
          </cell>
          <cell r="P1084">
            <v>9.6552178478955994</v>
          </cell>
          <cell r="Q1084">
            <v>9.6551556282773046</v>
          </cell>
        </row>
        <row r="1088">
          <cell r="C1088" t="str">
            <v>Chehalis</v>
          </cell>
        </row>
        <row r="1089">
          <cell r="C1089" t="str">
            <v>Currant Creek</v>
          </cell>
        </row>
        <row r="1090">
          <cell r="C1090" t="str">
            <v>Gadsby</v>
          </cell>
        </row>
        <row r="1091">
          <cell r="C1091" t="str">
            <v>Gadsby CT</v>
          </cell>
        </row>
        <row r="1092">
          <cell r="C1092" t="str">
            <v>Hermiston</v>
          </cell>
        </row>
        <row r="1093">
          <cell r="C1093" t="str">
            <v>Lake Side</v>
          </cell>
        </row>
        <row r="1094">
          <cell r="C1094" t="str">
            <v>Lake Side II</v>
          </cell>
        </row>
        <row r="1095">
          <cell r="C1095" t="str">
            <v>Little Mountain</v>
          </cell>
        </row>
        <row r="1097">
          <cell r="C1097" t="str">
            <v>Not Used</v>
          </cell>
        </row>
      </sheetData>
      <sheetData sheetId="8">
        <row r="587">
          <cell r="E587">
            <v>335670.50444000005</v>
          </cell>
        </row>
      </sheetData>
      <sheetData sheetId="9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10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</sheetData>
      <sheetData sheetId="11" refreshError="1"/>
      <sheetData sheetId="12" refreshError="1"/>
      <sheetData sheetId="13" refreshError="1"/>
      <sheetData sheetId="1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10089804.26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113294066.36</v>
          </cell>
        </row>
        <row r="37">
          <cell r="F37">
            <v>20497839.320696086</v>
          </cell>
        </row>
        <row r="38">
          <cell r="F38">
            <v>0</v>
          </cell>
        </row>
        <row r="39">
          <cell r="F39">
            <v>576392749.83441925</v>
          </cell>
        </row>
        <row r="40">
          <cell r="F40">
            <v>12142318.304329049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13411427.719999999</v>
          </cell>
        </row>
        <row r="57">
          <cell r="F57">
            <v>4088418.01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1190918.3199999998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7304847.5499999998</v>
          </cell>
        </row>
        <row r="65">
          <cell r="F65">
            <v>6823968</v>
          </cell>
        </row>
        <row r="66">
          <cell r="F66">
            <v>87934687.799999997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10683600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177546.29</v>
          </cell>
        </row>
        <row r="81">
          <cell r="F81">
            <v>0</v>
          </cell>
        </row>
        <row r="82">
          <cell r="F82">
            <v>8624737.3200000003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2136787.34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3971243.7399999998</v>
          </cell>
        </row>
        <row r="145">
          <cell r="F145">
            <v>2513729</v>
          </cell>
        </row>
        <row r="146">
          <cell r="F146">
            <v>12520953.800000001</v>
          </cell>
        </row>
        <row r="147">
          <cell r="F147">
            <v>0</v>
          </cell>
        </row>
        <row r="148">
          <cell r="F148">
            <v>8963896.3899999987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9381690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46488750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53061113.449999996</v>
          </cell>
        </row>
        <row r="175">
          <cell r="F175"/>
        </row>
        <row r="176">
          <cell r="F176">
            <v>0</v>
          </cell>
        </row>
        <row r="181">
          <cell r="F181">
            <v>35776042.910433792</v>
          </cell>
        </row>
        <row r="182">
          <cell r="F182">
            <v>2130212.7749094618</v>
          </cell>
        </row>
        <row r="183">
          <cell r="F183">
            <v>0</v>
          </cell>
        </row>
        <row r="184">
          <cell r="F184">
            <v>639947614.55728066</v>
          </cell>
        </row>
        <row r="185">
          <cell r="F185">
            <v>10848078.210000001</v>
          </cell>
        </row>
        <row r="186">
          <cell r="F186">
            <v>6290586.0900000008</v>
          </cell>
        </row>
        <row r="187">
          <cell r="F187">
            <v>-4852971.78</v>
          </cell>
        </row>
        <row r="188">
          <cell r="F188">
            <v>-330176.25</v>
          </cell>
        </row>
        <row r="191">
          <cell r="F191"/>
        </row>
        <row r="197">
          <cell r="F197">
            <v>83433830.5</v>
          </cell>
        </row>
        <row r="198">
          <cell r="F198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5549418.7050000001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131635309.54626223</v>
          </cell>
        </row>
        <row r="212">
          <cell r="F212">
            <v>-10598648.666810535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/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52038224.699999996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2">
          <cell r="F232"/>
        </row>
        <row r="233">
          <cell r="F233">
            <v>0</v>
          </cell>
        </row>
        <row r="245">
          <cell r="F245">
            <v>0</v>
          </cell>
        </row>
        <row r="246">
          <cell r="F246">
            <v>21160795.998999994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389649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7">
          <cell r="F277">
            <v>1846099</v>
          </cell>
        </row>
        <row r="278">
          <cell r="F278">
            <v>383504.04342975514</v>
          </cell>
        </row>
        <row r="279">
          <cell r="F279">
            <v>0</v>
          </cell>
        </row>
        <row r="280">
          <cell r="F280">
            <v>10949062.215254525</v>
          </cell>
        </row>
        <row r="281">
          <cell r="F281">
            <v>325052.30912276451</v>
          </cell>
        </row>
        <row r="285">
          <cell r="F285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145733</v>
          </cell>
        </row>
        <row r="299">
          <cell r="F299">
            <v>117180.22400000002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68692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121849</v>
          </cell>
        </row>
        <row r="307">
          <cell r="F307">
            <v>87600</v>
          </cell>
        </row>
        <row r="308">
          <cell r="F308">
            <v>1702085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245600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12031</v>
          </cell>
        </row>
        <row r="323">
          <cell r="F323">
            <v>0</v>
          </cell>
        </row>
        <row r="324">
          <cell r="F324">
            <v>151589.07999999999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20094.790147199998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4">
          <cell r="F384">
            <v>-61248</v>
          </cell>
        </row>
        <row r="385">
          <cell r="F385">
            <v>389360</v>
          </cell>
        </row>
        <row r="386">
          <cell r="F386">
            <v>257838</v>
          </cell>
        </row>
        <row r="387">
          <cell r="F387">
            <v>442475</v>
          </cell>
        </row>
        <row r="388">
          <cell r="F388">
            <v>0</v>
          </cell>
        </row>
        <row r="389">
          <cell r="F389">
            <v>296610</v>
          </cell>
        </row>
        <row r="390">
          <cell r="F390">
            <v>0</v>
          </cell>
        </row>
        <row r="391">
          <cell r="F391">
            <v>934057</v>
          </cell>
        </row>
        <row r="392">
          <cell r="F392"/>
        </row>
        <row r="398">
          <cell r="F398">
            <v>-267500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0</v>
          </cell>
        </row>
        <row r="404">
          <cell r="F404">
            <v>-9251</v>
          </cell>
        </row>
        <row r="405">
          <cell r="F405">
            <v>0</v>
          </cell>
        </row>
        <row r="406">
          <cell r="F406">
            <v>-21428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8162.492000000002</v>
          </cell>
        </row>
        <row r="414">
          <cell r="F414">
            <v>1667746</v>
          </cell>
        </row>
        <row r="415">
          <cell r="F415">
            <v>0</v>
          </cell>
        </row>
        <row r="416">
          <cell r="F416">
            <v>0</v>
          </cell>
        </row>
        <row r="421">
          <cell r="F421">
            <v>598026.97364802985</v>
          </cell>
        </row>
        <row r="422">
          <cell r="F422">
            <v>44581.405040795915</v>
          </cell>
        </row>
        <row r="423">
          <cell r="F423">
            <v>0</v>
          </cell>
        </row>
        <row r="424">
          <cell r="F424">
            <v>11998488.091459215</v>
          </cell>
        </row>
        <row r="425">
          <cell r="F425">
            <v>248468</v>
          </cell>
        </row>
        <row r="426">
          <cell r="F426">
            <v>168720.8488332</v>
          </cell>
        </row>
        <row r="427">
          <cell r="F427">
            <v>-119642.23675440002</v>
          </cell>
        </row>
        <row r="432">
          <cell r="F432"/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560647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9630308.8984330054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/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1711346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4">
          <cell r="F464">
            <v>3455333</v>
          </cell>
        </row>
        <row r="465">
          <cell r="F465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287843</v>
          </cell>
        </row>
        <row r="478">
          <cell r="F478">
            <v>160766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</sheetData>
      <sheetData sheetId="1"/>
      <sheetData sheetId="2"/>
      <sheetData sheetId="3"/>
      <sheetData sheetId="4">
        <row r="9">
          <cell r="D9">
            <v>-12195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10619994.3245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105603078.63999999</v>
          </cell>
        </row>
        <row r="37">
          <cell r="F37">
            <v>6655905.25</v>
          </cell>
        </row>
        <row r="38">
          <cell r="F38">
            <v>4241724.5</v>
          </cell>
        </row>
        <row r="39">
          <cell r="F39">
            <v>347172876.49764669</v>
          </cell>
        </row>
        <row r="40">
          <cell r="F40">
            <v>10393841.130000001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97062028.049999997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4891895.2699999996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959118.75000000012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5477587.9400000004</v>
          </cell>
        </row>
        <row r="65">
          <cell r="F65">
            <v>6821164</v>
          </cell>
        </row>
        <row r="66">
          <cell r="F66">
            <v>92347394.059899986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10718226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615063.4</v>
          </cell>
        </row>
        <row r="81">
          <cell r="F81">
            <v>0</v>
          </cell>
        </row>
        <row r="82">
          <cell r="F82">
            <v>7726573.1400000006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2187703.9109999998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3831387.0200000005</v>
          </cell>
        </row>
        <row r="145">
          <cell r="F145">
            <v>9046909</v>
          </cell>
        </row>
        <row r="146">
          <cell r="F146">
            <v>10017335.470000001</v>
          </cell>
        </row>
        <row r="147">
          <cell r="F147">
            <v>0</v>
          </cell>
        </row>
        <row r="148">
          <cell r="F148">
            <v>12491362.669999998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13033920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47058000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-1035840.25</v>
          </cell>
        </row>
        <row r="175">
          <cell r="F175"/>
        </row>
        <row r="176">
          <cell r="F176">
            <v>0</v>
          </cell>
        </row>
        <row r="181">
          <cell r="F181">
            <v>8159264.6060835496</v>
          </cell>
        </row>
        <row r="182">
          <cell r="F182">
            <v>341501.47</v>
          </cell>
        </row>
        <row r="183">
          <cell r="F183">
            <v>6677.5</v>
          </cell>
        </row>
        <row r="184">
          <cell r="F184">
            <v>356385406.99325806</v>
          </cell>
        </row>
        <row r="185">
          <cell r="F185">
            <v>4529764.0199999996</v>
          </cell>
        </row>
        <row r="186">
          <cell r="F186">
            <v>2409504.62</v>
          </cell>
        </row>
        <row r="187">
          <cell r="F187">
            <v>-5715194.9500000002</v>
          </cell>
        </row>
        <row r="188">
          <cell r="F188">
            <v>-17645615.800000001</v>
          </cell>
        </row>
        <row r="191">
          <cell r="F191"/>
        </row>
        <row r="197">
          <cell r="F197">
            <v>83376744.230000004</v>
          </cell>
        </row>
        <row r="198">
          <cell r="F198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6566632.3200500002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139956945.66497481</v>
          </cell>
        </row>
        <row r="212">
          <cell r="F212">
            <v>3016033.9286367083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/>
        </row>
        <row r="221">
          <cell r="F221">
            <v>42288408.100000001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56237363.719900005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2">
          <cell r="F232"/>
        </row>
        <row r="233">
          <cell r="F233">
            <v>0</v>
          </cell>
        </row>
        <row r="245">
          <cell r="F245">
            <v>0</v>
          </cell>
        </row>
        <row r="246">
          <cell r="F246">
            <v>21251152.278999995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351740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7">
          <cell r="F277">
            <v>1535124</v>
          </cell>
        </row>
        <row r="278">
          <cell r="F278">
            <v>118725</v>
          </cell>
        </row>
        <row r="279">
          <cell r="F279">
            <v>66169</v>
          </cell>
        </row>
        <row r="280">
          <cell r="F280">
            <v>5589475.9547479786</v>
          </cell>
        </row>
        <row r="281">
          <cell r="F281">
            <v>164553</v>
          </cell>
        </row>
        <row r="285">
          <cell r="F285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1198036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114457.072</v>
          </cell>
        </row>
        <row r="300">
          <cell r="F300">
            <v>173460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52699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86302</v>
          </cell>
        </row>
        <row r="307">
          <cell r="F307">
            <v>87600</v>
          </cell>
        </row>
        <row r="308">
          <cell r="F308">
            <v>1811340.25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246400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12024</v>
          </cell>
        </row>
        <row r="323">
          <cell r="F323">
            <v>0</v>
          </cell>
        </row>
        <row r="324">
          <cell r="F324">
            <v>138293.96799999999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20286.110015039998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4">
          <cell r="F384">
            <v>-60733</v>
          </cell>
        </row>
        <row r="385">
          <cell r="F385">
            <v>340963</v>
          </cell>
        </row>
        <row r="386">
          <cell r="F386">
            <v>339320</v>
          </cell>
        </row>
        <row r="387">
          <cell r="F387">
            <v>443429</v>
          </cell>
        </row>
        <row r="388">
          <cell r="F388">
            <v>0</v>
          </cell>
        </row>
        <row r="389">
          <cell r="F389">
            <v>312742</v>
          </cell>
        </row>
        <row r="390">
          <cell r="F390">
            <v>0</v>
          </cell>
        </row>
        <row r="391">
          <cell r="F391">
            <v>779182</v>
          </cell>
        </row>
        <row r="392">
          <cell r="F392"/>
        </row>
        <row r="398">
          <cell r="F398">
            <v>-267942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0</v>
          </cell>
        </row>
        <row r="404">
          <cell r="F404">
            <v>9530</v>
          </cell>
        </row>
        <row r="405">
          <cell r="F405">
            <v>0</v>
          </cell>
        </row>
        <row r="406">
          <cell r="F406">
            <v>-208292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-16459.599000000006</v>
          </cell>
        </row>
        <row r="414">
          <cell r="F414">
            <v>-50</v>
          </cell>
        </row>
        <row r="415">
          <cell r="F415">
            <v>0</v>
          </cell>
        </row>
        <row r="416">
          <cell r="F416">
            <v>0</v>
          </cell>
        </row>
        <row r="421">
          <cell r="F421">
            <v>159000.17749596387</v>
          </cell>
        </row>
        <row r="422">
          <cell r="F422">
            <v>6507</v>
          </cell>
        </row>
        <row r="423">
          <cell r="F423">
            <v>169</v>
          </cell>
        </row>
        <row r="424">
          <cell r="F424">
            <v>6175661.9112442844</v>
          </cell>
        </row>
        <row r="425">
          <cell r="F425">
            <v>95234</v>
          </cell>
        </row>
        <row r="426">
          <cell r="F426">
            <v>50794.254458399999</v>
          </cell>
        </row>
        <row r="427">
          <cell r="F427">
            <v>-176185.71777599998</v>
          </cell>
        </row>
        <row r="432">
          <cell r="F432"/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617247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9734397.8073102888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/>
        </row>
        <row r="452">
          <cell r="F452">
            <v>588458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1802137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4">
          <cell r="F464">
            <v>3472339</v>
          </cell>
        </row>
        <row r="465">
          <cell r="F465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147308</v>
          </cell>
        </row>
        <row r="476">
          <cell r="F476">
            <v>0</v>
          </cell>
        </row>
        <row r="477">
          <cell r="F477">
            <v>312614</v>
          </cell>
        </row>
        <row r="478">
          <cell r="F478">
            <v>478670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</sheetData>
      <sheetData sheetId="1"/>
      <sheetData sheetId="2"/>
      <sheetData sheetId="3"/>
      <sheetData sheetId="4">
        <row r="9">
          <cell r="D9">
            <v>0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9373756.1899999995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30405861.059999999</v>
          </cell>
        </row>
        <row r="37">
          <cell r="F37">
            <v>2634740.0299718254</v>
          </cell>
        </row>
        <row r="38">
          <cell r="F38">
            <v>19700</v>
          </cell>
        </row>
        <row r="39">
          <cell r="F39">
            <v>153061211.46184781</v>
          </cell>
        </row>
        <row r="40">
          <cell r="F40">
            <v>2292554.29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184330.56000000003</v>
          </cell>
        </row>
        <row r="56">
          <cell r="F56">
            <v>0</v>
          </cell>
        </row>
        <row r="57">
          <cell r="F57">
            <v>3631783.44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719407.12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6333674.8799999999</v>
          </cell>
        </row>
        <row r="65">
          <cell r="F65">
            <v>5754717</v>
          </cell>
        </row>
        <row r="66">
          <cell r="F66">
            <v>89470956.930000007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10683774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896164.83</v>
          </cell>
        </row>
        <row r="81">
          <cell r="F81">
            <v>0</v>
          </cell>
        </row>
        <row r="82">
          <cell r="F82">
            <v>9337270.1999999993</v>
          </cell>
        </row>
        <row r="83">
          <cell r="F83">
            <v>0</v>
          </cell>
        </row>
        <row r="84">
          <cell r="F84">
            <v>41283.869999999995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2513301.9099999997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3686163.8600000008</v>
          </cell>
        </row>
        <row r="145">
          <cell r="F145">
            <v>2778194</v>
          </cell>
        </row>
        <row r="146">
          <cell r="F146">
            <v>12073712.220000003</v>
          </cell>
        </row>
        <row r="147">
          <cell r="F147">
            <v>0</v>
          </cell>
        </row>
        <row r="148">
          <cell r="F148">
            <v>-9179320.9800000004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11377145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49697250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-1643604.3999999994</v>
          </cell>
        </row>
        <row r="175">
          <cell r="F175"/>
        </row>
        <row r="176">
          <cell r="F176">
            <v>0</v>
          </cell>
        </row>
        <row r="181">
          <cell r="F181">
            <v>9514567.5500000007</v>
          </cell>
        </row>
        <row r="182">
          <cell r="F182">
            <v>601843.36</v>
          </cell>
        </row>
        <row r="183">
          <cell r="F183">
            <v>0</v>
          </cell>
        </row>
        <row r="184">
          <cell r="F184">
            <v>153162023.43596861</v>
          </cell>
        </row>
        <row r="185">
          <cell r="F185">
            <v>4854414.67</v>
          </cell>
        </row>
        <row r="186">
          <cell r="F186">
            <v>0</v>
          </cell>
        </row>
        <row r="187">
          <cell r="F187">
            <v>-75033673.099999994</v>
          </cell>
        </row>
        <row r="188">
          <cell r="F188"/>
        </row>
        <row r="191">
          <cell r="F191">
            <v>0</v>
          </cell>
        </row>
        <row r="196">
          <cell r="F196">
            <v>92464686.069999993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4799224.8950000014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146699004.37878805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/>
        </row>
        <row r="220">
          <cell r="F220">
            <v>89420353.109999985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52931526.590000004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/>
        </row>
        <row r="244">
          <cell r="F244">
            <v>0</v>
          </cell>
        </row>
        <row r="245">
          <cell r="F245">
            <v>20621136.416999999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343901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6">
          <cell r="F276">
            <v>797542</v>
          </cell>
        </row>
        <row r="277">
          <cell r="F277">
            <v>56944.377058832441</v>
          </cell>
        </row>
        <row r="278">
          <cell r="F278">
            <v>677</v>
          </cell>
        </row>
        <row r="279">
          <cell r="F279">
            <v>3611834.2771035386</v>
          </cell>
        </row>
        <row r="280">
          <cell r="F280">
            <v>84148</v>
          </cell>
        </row>
        <row r="284">
          <cell r="F284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6936</v>
          </cell>
        </row>
        <row r="297">
          <cell r="F297">
            <v>0</v>
          </cell>
        </row>
        <row r="298">
          <cell r="F298">
            <v>104571.93899999998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38224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86384</v>
          </cell>
        </row>
        <row r="306">
          <cell r="F306">
            <v>87600</v>
          </cell>
        </row>
        <row r="307">
          <cell r="F307">
            <v>1550651.25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245604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12024</v>
          </cell>
        </row>
        <row r="322">
          <cell r="F322">
            <v>0</v>
          </cell>
        </row>
        <row r="323">
          <cell r="F323">
            <v>163560.53699999998</v>
          </cell>
        </row>
        <row r="324">
          <cell r="F324">
            <v>0</v>
          </cell>
        </row>
        <row r="325">
          <cell r="F325">
            <v>1682.049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25715.042000000001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83">
          <cell r="F383">
            <v>-54543</v>
          </cell>
        </row>
        <row r="384">
          <cell r="F384">
            <v>322952</v>
          </cell>
        </row>
        <row r="385">
          <cell r="F385">
            <v>214192</v>
          </cell>
        </row>
        <row r="386">
          <cell r="F386">
            <v>442093</v>
          </cell>
        </row>
        <row r="387">
          <cell r="F387">
            <v>0</v>
          </cell>
        </row>
        <row r="388">
          <cell r="F388">
            <v>73652</v>
          </cell>
        </row>
        <row r="389">
          <cell r="F389">
            <v>0</v>
          </cell>
        </row>
        <row r="390">
          <cell r="F390">
            <v>608996</v>
          </cell>
        </row>
        <row r="391">
          <cell r="F391"/>
        </row>
        <row r="397">
          <cell r="F397">
            <v>-268153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6831</v>
          </cell>
        </row>
        <row r="404">
          <cell r="F404">
            <v>0</v>
          </cell>
        </row>
        <row r="405">
          <cell r="F405">
            <v>-34988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-5947.7930000000033</v>
          </cell>
        </row>
        <row r="413">
          <cell r="F413">
            <v>10</v>
          </cell>
        </row>
        <row r="414">
          <cell r="F414">
            <v>0</v>
          </cell>
        </row>
        <row r="415">
          <cell r="F415">
            <v>0</v>
          </cell>
        </row>
        <row r="420">
          <cell r="F420">
            <v>277078</v>
          </cell>
        </row>
        <row r="421">
          <cell r="F421">
            <v>18571</v>
          </cell>
        </row>
        <row r="422">
          <cell r="F422">
            <v>0</v>
          </cell>
        </row>
        <row r="423">
          <cell r="F423">
            <v>3800851.8461824972</v>
          </cell>
        </row>
        <row r="424">
          <cell r="F424">
            <v>151773</v>
          </cell>
        </row>
        <row r="425">
          <cell r="F425">
            <v>51217.326995519994</v>
          </cell>
        </row>
        <row r="426">
          <cell r="F426">
            <v>-92896.745604240001</v>
          </cell>
        </row>
        <row r="430">
          <cell r="F430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436767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9780606.619588593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/>
        </row>
        <row r="451">
          <cell r="F451">
            <v>1747252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1550620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63">
          <cell r="F463">
            <v>3195324</v>
          </cell>
        </row>
        <row r="464">
          <cell r="F464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237374</v>
          </cell>
        </row>
        <row r="475">
          <cell r="F475">
            <v>0</v>
          </cell>
        </row>
        <row r="476">
          <cell r="F476">
            <v>258767</v>
          </cell>
        </row>
        <row r="477">
          <cell r="F477">
            <v>316552</v>
          </cell>
        </row>
        <row r="478">
          <cell r="F478">
            <v>158279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</sheetData>
      <sheetData sheetId="1"/>
      <sheetData sheetId="2"/>
      <sheetData sheetId="3"/>
      <sheetData sheetId="4">
        <row r="9">
          <cell r="D9">
            <v>0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22907829.000000004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9299242.4199999999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67853345.740771323</v>
          </cell>
        </row>
        <row r="37">
          <cell r="F37">
            <v>2103269.19</v>
          </cell>
        </row>
        <row r="38">
          <cell r="F38">
            <v>0</v>
          </cell>
        </row>
        <row r="39">
          <cell r="F39">
            <v>46401183.491411686</v>
          </cell>
        </row>
        <row r="40">
          <cell r="F40">
            <v>3398245.4887913391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195074</v>
          </cell>
        </row>
        <row r="54">
          <cell r="F54">
            <v>0</v>
          </cell>
        </row>
        <row r="55">
          <cell r="F55">
            <v>235656.77999999997</v>
          </cell>
        </row>
        <row r="56">
          <cell r="F56">
            <v>0</v>
          </cell>
        </row>
        <row r="57">
          <cell r="F57">
            <v>3671563.74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689708.54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7006603.8900000006</v>
          </cell>
        </row>
        <row r="65">
          <cell r="F65">
            <v>6203942</v>
          </cell>
        </row>
        <row r="66">
          <cell r="F66">
            <v>95049108.409999996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10682512.5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126061.13</v>
          </cell>
        </row>
        <row r="81">
          <cell r="F81">
            <v>0</v>
          </cell>
        </row>
        <row r="82">
          <cell r="F82">
            <v>9626854.6900000032</v>
          </cell>
        </row>
        <row r="83">
          <cell r="F83">
            <v>0</v>
          </cell>
        </row>
        <row r="84">
          <cell r="F84">
            <v>1137.9800000000002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2568091.63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3964408.17</v>
          </cell>
        </row>
        <row r="145">
          <cell r="F145">
            <v>2759814</v>
          </cell>
        </row>
        <row r="146">
          <cell r="F146">
            <v>12883451.43</v>
          </cell>
        </row>
        <row r="147">
          <cell r="F147">
            <v>20332744.799999997</v>
          </cell>
        </row>
        <row r="148">
          <cell r="F148">
            <v>-13328633.879999999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-2799498.9999999995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57615000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-1635931.67</v>
          </cell>
        </row>
        <row r="175">
          <cell r="F175"/>
        </row>
        <row r="176">
          <cell r="F176">
            <v>0</v>
          </cell>
        </row>
        <row r="181">
          <cell r="F181">
            <v>12642357.189999998</v>
          </cell>
        </row>
        <row r="182">
          <cell r="F182">
            <v>951114.97000000009</v>
          </cell>
        </row>
        <row r="183">
          <cell r="F183">
            <v>0</v>
          </cell>
        </row>
        <row r="184">
          <cell r="F184">
            <v>81568060.177798286</v>
          </cell>
        </row>
        <row r="185">
          <cell r="F185">
            <v>2419160.41</v>
          </cell>
        </row>
        <row r="186">
          <cell r="F186">
            <v>0</v>
          </cell>
        </row>
        <row r="187">
          <cell r="F187">
            <v>-81923096.84986566</v>
          </cell>
        </row>
        <row r="188">
          <cell r="F188"/>
        </row>
        <row r="191">
          <cell r="F191">
            <v>0</v>
          </cell>
        </row>
        <row r="196">
          <cell r="F196">
            <v>106551424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5388544.79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164698441.96427205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/>
        </row>
        <row r="220">
          <cell r="F220">
            <v>79197670.900000006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58376864.829999998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/>
        </row>
        <row r="244">
          <cell r="F244">
            <v>0</v>
          </cell>
        </row>
        <row r="245">
          <cell r="F245">
            <v>19734438.425999999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653474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337422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6">
          <cell r="F276">
            <v>1073124.9288666765</v>
          </cell>
        </row>
        <row r="277">
          <cell r="F277">
            <v>75824</v>
          </cell>
        </row>
        <row r="278">
          <cell r="F278">
            <v>0</v>
          </cell>
        </row>
        <row r="279">
          <cell r="F279">
            <v>1291176.0238732509</v>
          </cell>
        </row>
        <row r="280">
          <cell r="F280">
            <v>118893.04402043973</v>
          </cell>
        </row>
        <row r="284">
          <cell r="F284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7925.5</v>
          </cell>
        </row>
        <row r="297">
          <cell r="F297">
            <v>0</v>
          </cell>
        </row>
        <row r="298">
          <cell r="F298">
            <v>104662.59199999999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34958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94061</v>
          </cell>
        </row>
        <row r="306">
          <cell r="F306">
            <v>87600</v>
          </cell>
        </row>
        <row r="307">
          <cell r="F307">
            <v>1592856.75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245575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12001</v>
          </cell>
        </row>
        <row r="322">
          <cell r="F322">
            <v>0</v>
          </cell>
        </row>
        <row r="323">
          <cell r="F323">
            <v>168638.14699999997</v>
          </cell>
        </row>
        <row r="324">
          <cell r="F324">
            <v>0</v>
          </cell>
        </row>
        <row r="325">
          <cell r="F325">
            <v>44.838000000000008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24605.856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83">
          <cell r="F383">
            <v>-17655</v>
          </cell>
        </row>
        <row r="384">
          <cell r="F384">
            <v>296985</v>
          </cell>
        </row>
        <row r="385">
          <cell r="F385">
            <v>198970</v>
          </cell>
        </row>
        <row r="386">
          <cell r="F386">
            <v>439840</v>
          </cell>
        </row>
        <row r="387">
          <cell r="F387">
            <v>400768.55766031123</v>
          </cell>
        </row>
        <row r="388">
          <cell r="F388">
            <v>141197.44233968869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/>
        </row>
        <row r="397">
          <cell r="F397">
            <v>-268153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-3393</v>
          </cell>
        </row>
        <row r="404">
          <cell r="F404">
            <v>0</v>
          </cell>
        </row>
        <row r="405">
          <cell r="F405">
            <v>-39190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3023.3689999999951</v>
          </cell>
        </row>
        <row r="413">
          <cell r="F413">
            <v>255</v>
          </cell>
        </row>
        <row r="414">
          <cell r="F414">
            <v>0</v>
          </cell>
        </row>
        <row r="415">
          <cell r="F415">
            <v>0</v>
          </cell>
        </row>
        <row r="420">
          <cell r="F420">
            <v>333554</v>
          </cell>
        </row>
        <row r="421">
          <cell r="F421">
            <v>25639</v>
          </cell>
        </row>
        <row r="422">
          <cell r="F422">
            <v>0</v>
          </cell>
        </row>
        <row r="423">
          <cell r="F423">
            <v>2279737.156672671</v>
          </cell>
        </row>
        <row r="424">
          <cell r="F424">
            <v>70927</v>
          </cell>
        </row>
        <row r="425">
          <cell r="F425">
            <v>147312.23690400002</v>
          </cell>
        </row>
        <row r="426">
          <cell r="F426">
            <v>-406532.54638534517</v>
          </cell>
        </row>
        <row r="430">
          <cell r="F430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596326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9432821.5235690437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/>
        </row>
        <row r="451">
          <cell r="F451">
            <v>1288256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1595689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63">
          <cell r="F463">
            <v>3462802</v>
          </cell>
        </row>
        <row r="464">
          <cell r="F464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212268</v>
          </cell>
        </row>
        <row r="475">
          <cell r="F475">
            <v>0</v>
          </cell>
        </row>
        <row r="476">
          <cell r="F476">
            <v>223558</v>
          </cell>
        </row>
        <row r="477">
          <cell r="F477">
            <v>330943</v>
          </cell>
        </row>
        <row r="478">
          <cell r="F478">
            <v>165475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</sheetData>
      <sheetData sheetId="1"/>
      <sheetData sheetId="2"/>
      <sheetData sheetId="3"/>
      <sheetData sheetId="4">
        <row r="9">
          <cell r="D9">
            <v>0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16621357.41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10144919.84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28202896.793005724</v>
          </cell>
        </row>
        <row r="37">
          <cell r="F37">
            <v>707237</v>
          </cell>
        </row>
        <row r="38">
          <cell r="F38">
            <v>0</v>
          </cell>
        </row>
        <row r="39">
          <cell r="F39">
            <v>33246334.221527018</v>
          </cell>
        </row>
        <row r="40">
          <cell r="F40">
            <v>4102870.03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226904</v>
          </cell>
        </row>
        <row r="54">
          <cell r="F54">
            <v>0</v>
          </cell>
        </row>
        <row r="55">
          <cell r="F55">
            <v>36417.31</v>
          </cell>
        </row>
        <row r="56">
          <cell r="F56">
            <v>0</v>
          </cell>
        </row>
        <row r="57">
          <cell r="F57">
            <v>4814533.5100000007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1699140.1700000002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7049098.7600000007</v>
          </cell>
        </row>
        <row r="65">
          <cell r="F65">
            <v>6367535</v>
          </cell>
        </row>
        <row r="66">
          <cell r="F66">
            <v>95982882.590000004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347747.52</v>
          </cell>
        </row>
        <row r="81">
          <cell r="F81">
            <v>0</v>
          </cell>
        </row>
        <row r="82">
          <cell r="F82">
            <v>5491819.71</v>
          </cell>
        </row>
        <row r="83">
          <cell r="F83">
            <v>0</v>
          </cell>
        </row>
        <row r="84">
          <cell r="F84">
            <v>10.129999999999999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2758335.37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3495315.22</v>
          </cell>
        </row>
        <row r="145">
          <cell r="F145">
            <v>3147941</v>
          </cell>
        </row>
        <row r="146">
          <cell r="F146">
            <v>9487913.7799999975</v>
          </cell>
        </row>
        <row r="147">
          <cell r="F147">
            <v>0</v>
          </cell>
        </row>
        <row r="148">
          <cell r="F148">
            <v>2048585.0399999998</v>
          </cell>
        </row>
        <row r="149">
          <cell r="F149">
            <v>0</v>
          </cell>
        </row>
        <row r="150">
          <cell r="F150">
            <v>-8442417.7200000025</v>
          </cell>
        </row>
        <row r="151">
          <cell r="F151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38410000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/>
        </row>
        <row r="176">
          <cell r="F176">
            <v>0</v>
          </cell>
        </row>
        <row r="181">
          <cell r="F181">
            <v>1219740.743</v>
          </cell>
        </row>
        <row r="182">
          <cell r="F182">
            <v>154963.73000000001</v>
          </cell>
        </row>
        <row r="183">
          <cell r="F183">
            <v>0</v>
          </cell>
        </row>
        <row r="184">
          <cell r="F184">
            <v>120369970.82585293</v>
          </cell>
        </row>
        <row r="185">
          <cell r="F185">
            <v>129005.31</v>
          </cell>
        </row>
        <row r="186">
          <cell r="F186">
            <v>2788134.9</v>
          </cell>
        </row>
        <row r="187">
          <cell r="F187">
            <v>-44225046.850000009</v>
          </cell>
        </row>
        <row r="188">
          <cell r="F188"/>
        </row>
        <row r="191">
          <cell r="F191">
            <v>0</v>
          </cell>
        </row>
        <row r="196">
          <cell r="F196">
            <v>96671030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6198764.585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178405843.61148205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/>
        </row>
        <row r="220">
          <cell r="F220">
            <v>45556010.889999993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59623563.729999997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/>
        </row>
        <row r="244">
          <cell r="F244">
            <v>0</v>
          </cell>
        </row>
        <row r="245">
          <cell r="F245">
            <v>19862419.748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654274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368651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6">
          <cell r="F276">
            <v>982621.83870767709</v>
          </cell>
        </row>
        <row r="277">
          <cell r="F277">
            <v>24639</v>
          </cell>
        </row>
        <row r="278">
          <cell r="F278">
            <v>0</v>
          </cell>
        </row>
        <row r="279">
          <cell r="F279">
            <v>1387439.1054950343</v>
          </cell>
        </row>
        <row r="280">
          <cell r="F280">
            <v>185841</v>
          </cell>
        </row>
        <row r="284">
          <cell r="F284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915.25</v>
          </cell>
        </row>
        <row r="297">
          <cell r="F297">
            <v>0</v>
          </cell>
        </row>
        <row r="298">
          <cell r="F298">
            <v>118643.014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69941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89501</v>
          </cell>
        </row>
        <row r="306">
          <cell r="F306">
            <v>87600</v>
          </cell>
        </row>
        <row r="307">
          <cell r="F307">
            <v>1157119.72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12001</v>
          </cell>
        </row>
        <row r="322">
          <cell r="F322">
            <v>0</v>
          </cell>
        </row>
        <row r="323">
          <cell r="F323">
            <v>96780.61599999998</v>
          </cell>
        </row>
        <row r="324">
          <cell r="F324">
            <v>0</v>
          </cell>
        </row>
        <row r="325">
          <cell r="F325">
            <v>0.38600000000000001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25396.519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83">
          <cell r="F383">
            <v>-14989</v>
          </cell>
        </row>
        <row r="384">
          <cell r="F384">
            <v>364226</v>
          </cell>
        </row>
        <row r="385">
          <cell r="F385">
            <v>254785</v>
          </cell>
        </row>
        <row r="386">
          <cell r="F386">
            <v>344732</v>
          </cell>
        </row>
        <row r="387">
          <cell r="F387">
            <v>0</v>
          </cell>
        </row>
        <row r="388">
          <cell r="F388">
            <v>82571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/>
        </row>
        <row r="397">
          <cell r="F397">
            <v>-102511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1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-21806</v>
          </cell>
        </row>
        <row r="404">
          <cell r="F404">
            <v>0</v>
          </cell>
        </row>
        <row r="405">
          <cell r="F405">
            <v>-35356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4195.7389999999996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20">
          <cell r="F420">
            <v>40236</v>
          </cell>
        </row>
        <row r="421">
          <cell r="F421">
            <v>4157</v>
          </cell>
        </row>
        <row r="422">
          <cell r="F422">
            <v>0</v>
          </cell>
        </row>
        <row r="423">
          <cell r="F423">
            <v>4832527.7168936059</v>
          </cell>
        </row>
        <row r="424">
          <cell r="F424">
            <v>4224</v>
          </cell>
        </row>
        <row r="425">
          <cell r="F425">
            <v>24199.052076</v>
          </cell>
        </row>
        <row r="426">
          <cell r="F426">
            <v>-6200.5916292960001</v>
          </cell>
        </row>
        <row r="430">
          <cell r="F430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512160.5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8561457.7708624024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/>
        </row>
        <row r="451">
          <cell r="F451">
            <v>664323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1161094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63">
          <cell r="F463">
            <v>4060597</v>
          </cell>
        </row>
        <row r="464">
          <cell r="F464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239431</v>
          </cell>
        </row>
        <row r="475">
          <cell r="F475">
            <v>0</v>
          </cell>
        </row>
        <row r="476">
          <cell r="F476">
            <v>234789</v>
          </cell>
        </row>
        <row r="477">
          <cell r="F477">
            <v>404765</v>
          </cell>
        </row>
        <row r="478">
          <cell r="F478">
            <v>194378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</sheetData>
      <sheetData sheetId="1"/>
      <sheetData sheetId="2"/>
      <sheetData sheetId="3"/>
      <sheetData sheetId="4">
        <row r="9">
          <cell r="D9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26"/>
  <sheetViews>
    <sheetView showGridLines="0" tabSelected="1" workbookViewId="0">
      <selection activeCell="D13" sqref="D13"/>
    </sheetView>
  </sheetViews>
  <sheetFormatPr defaultColWidth="8.85546875" defaultRowHeight="11.25" x14ac:dyDescent="0.2"/>
  <cols>
    <col min="1" max="2" width="8.85546875" style="4"/>
    <col min="3" max="3" width="22.28515625" style="4" customWidth="1"/>
    <col min="4" max="6" width="15.28515625" style="4" customWidth="1"/>
    <col min="7" max="7" width="16.5703125" style="4" customWidth="1"/>
    <col min="8" max="8" width="14.140625" style="4" customWidth="1"/>
    <col min="9" max="9" width="12.7109375" style="4" customWidth="1"/>
    <col min="10" max="16384" width="8.85546875" style="4"/>
  </cols>
  <sheetData>
    <row r="6" spans="3:9" ht="12.75" x14ac:dyDescent="0.2">
      <c r="C6" s="1" t="s">
        <v>0</v>
      </c>
      <c r="D6" s="2"/>
      <c r="E6" s="2"/>
      <c r="F6" s="2"/>
      <c r="G6" s="2"/>
      <c r="H6" s="2"/>
      <c r="I6" s="3"/>
    </row>
    <row r="7" spans="3:9" ht="12.75" x14ac:dyDescent="0.2">
      <c r="C7" s="5" t="s">
        <v>1</v>
      </c>
      <c r="D7" s="6"/>
      <c r="E7" s="6"/>
      <c r="F7" s="6"/>
      <c r="G7" s="6"/>
      <c r="H7" s="6"/>
      <c r="I7" s="7"/>
    </row>
    <row r="8" spans="3:9" ht="12.75" x14ac:dyDescent="0.2">
      <c r="C8" s="8"/>
      <c r="D8" s="9">
        <v>2007</v>
      </c>
      <c r="E8" s="9">
        <v>2008</v>
      </c>
      <c r="F8" s="9">
        <v>2009</v>
      </c>
      <c r="G8" s="9">
        <v>2010</v>
      </c>
      <c r="H8" s="9">
        <v>2011</v>
      </c>
      <c r="I8" s="10"/>
    </row>
    <row r="9" spans="3:9" ht="12.75" x14ac:dyDescent="0.2">
      <c r="C9" s="11"/>
      <c r="D9" s="12"/>
      <c r="E9" s="12"/>
      <c r="F9" s="12"/>
      <c r="G9" s="12"/>
      <c r="H9" s="12"/>
      <c r="I9" s="13"/>
    </row>
    <row r="10" spans="3:9" ht="12.75" x14ac:dyDescent="0.2">
      <c r="C10" s="14"/>
      <c r="D10" s="15"/>
      <c r="E10" s="15"/>
      <c r="F10" s="15"/>
      <c r="G10" s="15"/>
      <c r="H10" s="16"/>
      <c r="I10" s="17"/>
    </row>
    <row r="11" spans="3:9" ht="12.75" x14ac:dyDescent="0.2">
      <c r="C11" s="14"/>
      <c r="D11" s="15"/>
      <c r="E11" s="15"/>
      <c r="F11" s="15"/>
      <c r="G11" s="15"/>
      <c r="H11" s="16"/>
      <c r="I11" s="17"/>
    </row>
    <row r="12" spans="3:9" ht="12.75" x14ac:dyDescent="0.2">
      <c r="C12" s="14"/>
      <c r="D12" s="15"/>
      <c r="E12" s="15"/>
      <c r="F12" s="15"/>
      <c r="G12" s="15"/>
      <c r="H12" s="16"/>
      <c r="I12" s="17"/>
    </row>
    <row r="13" spans="3:9" ht="12.75" x14ac:dyDescent="0.2">
      <c r="C13" s="14" t="s">
        <v>2</v>
      </c>
      <c r="D13" s="15">
        <f>'PCAM annual summary'!C7/1000</f>
        <v>91232.630842113314</v>
      </c>
      <c r="E13" s="18">
        <f>'PCAM annual summary'!D7/1000</f>
        <v>92542.025015449079</v>
      </c>
      <c r="F13" s="18">
        <f>'PCAM annual summary'!E7/1000</f>
        <v>95704.332448038738</v>
      </c>
      <c r="G13" s="18">
        <f>'PCAM annual summary'!F7/1000</f>
        <v>109062.03192357838</v>
      </c>
      <c r="H13" s="18">
        <f>'PCAM annual summary'!G7/1000</f>
        <v>115956.48436537836</v>
      </c>
      <c r="I13" s="19" t="s">
        <v>3</v>
      </c>
    </row>
    <row r="14" spans="3:9" ht="12.75" x14ac:dyDescent="0.2">
      <c r="C14" s="14"/>
      <c r="D14" s="15"/>
      <c r="E14" s="18"/>
      <c r="F14" s="18"/>
      <c r="G14" s="18"/>
      <c r="H14" s="20"/>
      <c r="I14" s="19" t="s">
        <v>4</v>
      </c>
    </row>
    <row r="15" spans="3:9" ht="12.75" x14ac:dyDescent="0.2">
      <c r="C15" s="14" t="s">
        <v>5</v>
      </c>
      <c r="D15" s="15">
        <f>'PCAM annual summary'!C9*'PCAM annual summary'!C10/1000</f>
        <v>106816.68507514123</v>
      </c>
      <c r="E15" s="18">
        <f>'PCAM annual summary'!D9*'PCAM annual summary'!D10/1000</f>
        <v>111496.1869797609</v>
      </c>
      <c r="F15" s="18">
        <f>'PCAM annual summary'!E9*'PCAM annual summary'!E10/1000</f>
        <v>107667.2900746957</v>
      </c>
      <c r="G15" s="18">
        <f>'PCAM annual summary'!F9*'PCAM annual summary'!F10/1000</f>
        <v>110474.85754359933</v>
      </c>
      <c r="H15" s="18">
        <f>'PCAM annual summary'!G9*'PCAM annual summary'!G10/1000</f>
        <v>122680.2544617134</v>
      </c>
      <c r="I15" s="21"/>
    </row>
    <row r="16" spans="3:9" ht="12.75" x14ac:dyDescent="0.2">
      <c r="C16" s="14" t="s">
        <v>6</v>
      </c>
      <c r="D16" s="15">
        <f>-'PCAM annual summary'!C14/1000</f>
        <v>15584.0542330279</v>
      </c>
      <c r="E16" s="18">
        <f>-'PCAM annual summary'!D14/1000</f>
        <v>18954.161964311821</v>
      </c>
      <c r="F16" s="18">
        <f>-'PCAM annual summary'!E14/1000</f>
        <v>11962.957626656973</v>
      </c>
      <c r="G16" s="18">
        <f>-'PCAM annual summary'!F14/1000</f>
        <v>1412.8256200209432</v>
      </c>
      <c r="H16" s="18">
        <f>-'PCAM annual summary'!G14/1000</f>
        <v>6723.7700963350499</v>
      </c>
      <c r="I16" s="22">
        <f>SUM(D16:H16)</f>
        <v>54637.769540352689</v>
      </c>
    </row>
    <row r="17" spans="3:9" ht="12.75" x14ac:dyDescent="0.2">
      <c r="C17" s="14"/>
      <c r="D17" s="15"/>
      <c r="E17" s="18"/>
      <c r="F17" s="18"/>
      <c r="G17" s="18"/>
      <c r="H17" s="18"/>
      <c r="I17" s="22"/>
    </row>
    <row r="18" spans="3:9" ht="12.75" x14ac:dyDescent="0.2">
      <c r="C18" s="14"/>
      <c r="E18" s="18" t="s">
        <v>18</v>
      </c>
      <c r="F18" s="18" t="s">
        <v>19</v>
      </c>
      <c r="G18" s="18" t="s">
        <v>20</v>
      </c>
      <c r="H18" s="18" t="s">
        <v>21</v>
      </c>
      <c r="I18" s="22"/>
    </row>
    <row r="19" spans="3:9" ht="12.75" x14ac:dyDescent="0.2">
      <c r="C19" s="14"/>
      <c r="E19" s="18" t="s">
        <v>22</v>
      </c>
      <c r="F19" s="18" t="s">
        <v>23</v>
      </c>
      <c r="G19" s="18" t="s">
        <v>24</v>
      </c>
      <c r="H19" s="18" t="s">
        <v>25</v>
      </c>
      <c r="I19" s="22"/>
    </row>
    <row r="20" spans="3:9" ht="12.75" x14ac:dyDescent="0.2">
      <c r="C20" s="14" t="s">
        <v>26</v>
      </c>
      <c r="E20" s="20" t="s">
        <v>27</v>
      </c>
      <c r="F20" s="20" t="s">
        <v>28</v>
      </c>
      <c r="G20" s="20" t="s">
        <v>29</v>
      </c>
      <c r="H20" s="20" t="s">
        <v>30</v>
      </c>
      <c r="I20" s="22"/>
    </row>
    <row r="21" spans="3:9" ht="12.75" x14ac:dyDescent="0.2">
      <c r="C21" s="14" t="s">
        <v>31</v>
      </c>
      <c r="E21" s="20" t="s">
        <v>32</v>
      </c>
      <c r="F21" s="20" t="s">
        <v>33</v>
      </c>
      <c r="G21" s="20" t="s">
        <v>34</v>
      </c>
      <c r="H21" s="20" t="s">
        <v>35</v>
      </c>
      <c r="I21" s="22"/>
    </row>
    <row r="22" spans="3:9" x14ac:dyDescent="0.2">
      <c r="C22" s="23"/>
      <c r="D22" s="24"/>
      <c r="E22" s="24"/>
      <c r="F22" s="24"/>
      <c r="G22" s="24"/>
      <c r="H22" s="24"/>
      <c r="I22" s="21"/>
    </row>
    <row r="23" spans="3:9" ht="12.75" x14ac:dyDescent="0.2">
      <c r="C23" s="25" t="s">
        <v>7</v>
      </c>
      <c r="D23" s="24"/>
      <c r="E23" s="24"/>
      <c r="F23" s="24"/>
      <c r="G23" s="24"/>
      <c r="H23" s="24"/>
      <c r="I23" s="21"/>
    </row>
    <row r="24" spans="3:9" ht="12.75" x14ac:dyDescent="0.2">
      <c r="C24" s="26"/>
      <c r="D24" s="27"/>
      <c r="E24" s="27"/>
      <c r="F24" s="27"/>
      <c r="G24" s="27"/>
      <c r="H24" s="27"/>
      <c r="I24" s="28"/>
    </row>
    <row r="26" spans="3:9" x14ac:dyDescent="0.2">
      <c r="D26" s="29"/>
      <c r="E26" s="29"/>
      <c r="F26" s="29"/>
      <c r="G26" s="29"/>
      <c r="H26" s="29"/>
      <c r="I26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zoomScale="82" zoomScaleNormal="82" workbookViewId="0">
      <selection activeCell="A27" sqref="A27"/>
    </sheetView>
  </sheetViews>
  <sheetFormatPr defaultColWidth="9.140625" defaultRowHeight="12.75" x14ac:dyDescent="0.2"/>
  <cols>
    <col min="1" max="1" width="55" style="35" customWidth="1"/>
    <col min="2" max="2" width="13" style="35" bestFit="1" customWidth="1"/>
    <col min="3" max="3" width="15.140625" style="35" customWidth="1"/>
    <col min="4" max="8" width="16.5703125" style="35" bestFit="1" customWidth="1"/>
    <col min="9" max="9" width="15.5703125" style="35" customWidth="1"/>
    <col min="10" max="16384" width="9.140625" style="35"/>
  </cols>
  <sheetData>
    <row r="1" spans="1:12" x14ac:dyDescent="0.2">
      <c r="A1" s="199"/>
      <c r="B1" s="200"/>
      <c r="C1" s="201" t="s">
        <v>0</v>
      </c>
      <c r="D1" s="201"/>
      <c r="E1" s="201"/>
      <c r="F1" s="201"/>
      <c r="G1" s="202"/>
    </row>
    <row r="2" spans="1:12" x14ac:dyDescent="0.2">
      <c r="A2" s="203"/>
      <c r="B2" s="204"/>
      <c r="C2" s="205" t="s">
        <v>8</v>
      </c>
      <c r="D2" s="205"/>
      <c r="E2" s="205"/>
      <c r="F2" s="205"/>
      <c r="G2" s="206"/>
    </row>
    <row r="3" spans="1:12" x14ac:dyDescent="0.2">
      <c r="C3" s="207">
        <v>2007</v>
      </c>
      <c r="D3" s="207">
        <f>+C3+1</f>
        <v>2008</v>
      </c>
      <c r="E3" s="207">
        <f t="shared" ref="E3:G3" si="0">+D3+1</f>
        <v>2009</v>
      </c>
      <c r="F3" s="207">
        <f t="shared" si="0"/>
        <v>2010</v>
      </c>
      <c r="G3" s="207">
        <f t="shared" si="0"/>
        <v>2011</v>
      </c>
    </row>
    <row r="4" spans="1:12" x14ac:dyDescent="0.2">
      <c r="F4" s="208"/>
    </row>
    <row r="5" spans="1:12" ht="15" x14ac:dyDescent="0.25">
      <c r="A5" s="209" t="s">
        <v>9</v>
      </c>
      <c r="B5" s="209"/>
      <c r="C5" s="210">
        <f>ROUND(+'Annual Details'!C14,2)</f>
        <v>20.13</v>
      </c>
      <c r="D5" s="211">
        <f>ROUND(+'Annual Details'!D14,2)</f>
        <v>20.25</v>
      </c>
      <c r="E5" s="211">
        <f>ROUND(+'Annual Details'!E14,2)</f>
        <v>20.69</v>
      </c>
      <c r="F5" s="211">
        <f>ROUND(+'Annual Details'!F14,2)</f>
        <v>24.7</v>
      </c>
      <c r="G5" s="211">
        <f>ROUND(+'Annual Details'!G14,2)</f>
        <v>26.02</v>
      </c>
      <c r="I5" s="212"/>
      <c r="J5" s="212"/>
      <c r="K5" s="212"/>
      <c r="L5" s="212"/>
    </row>
    <row r="6" spans="1:12" ht="15" x14ac:dyDescent="0.25">
      <c r="A6" s="35" t="s">
        <v>10</v>
      </c>
      <c r="C6" s="33">
        <f>+C17</f>
        <v>4532172.4213667819</v>
      </c>
      <c r="D6" s="33">
        <f t="shared" ref="D6:G6" si="1">+D17</f>
        <v>4569976.543972794</v>
      </c>
      <c r="E6" s="33">
        <f t="shared" si="1"/>
        <v>4625632.307783409</v>
      </c>
      <c r="F6" s="33">
        <f t="shared" si="1"/>
        <v>4415466.8794971006</v>
      </c>
      <c r="G6" s="33">
        <f t="shared" si="1"/>
        <v>4456436.755010698</v>
      </c>
      <c r="I6" s="212"/>
      <c r="J6" s="212"/>
      <c r="K6" s="212"/>
      <c r="L6" s="212"/>
    </row>
    <row r="7" spans="1:12" ht="15" x14ac:dyDescent="0.25">
      <c r="A7" s="35" t="s">
        <v>11</v>
      </c>
      <c r="C7" s="213">
        <f>+C5*C6</f>
        <v>91232630.842113316</v>
      </c>
      <c r="D7" s="213">
        <f t="shared" ref="D7:G7" si="2">+D5*D6</f>
        <v>92542025.015449077</v>
      </c>
      <c r="E7" s="213">
        <f t="shared" si="2"/>
        <v>95704332.448038742</v>
      </c>
      <c r="F7" s="213">
        <f t="shared" si="2"/>
        <v>109062031.92357838</v>
      </c>
      <c r="G7" s="213">
        <f t="shared" si="2"/>
        <v>115956484.36537836</v>
      </c>
      <c r="I7" s="212"/>
      <c r="J7" s="212"/>
      <c r="K7" s="212"/>
      <c r="L7" s="212"/>
    </row>
    <row r="8" spans="1:12" ht="15" x14ac:dyDescent="0.25">
      <c r="C8" s="33"/>
      <c r="D8" s="33"/>
      <c r="E8" s="33"/>
      <c r="F8" s="33"/>
      <c r="G8" s="33"/>
      <c r="I8" s="212"/>
      <c r="J8" s="212"/>
      <c r="K8" s="212"/>
      <c r="L8" s="212"/>
    </row>
    <row r="9" spans="1:12" ht="15" x14ac:dyDescent="0.25">
      <c r="A9" s="35" t="s">
        <v>12</v>
      </c>
      <c r="C9" s="210">
        <f>+'Annual Details'!C28</f>
        <v>23.568539575316546</v>
      </c>
      <c r="D9" s="210">
        <f>+'Annual Details'!D28</f>
        <v>24.397540317096354</v>
      </c>
      <c r="E9" s="210">
        <f>+'Annual Details'!E28</f>
        <v>23.276231855594592</v>
      </c>
      <c r="F9" s="210">
        <f>+'Annual Details'!F28</f>
        <v>25.019971966403212</v>
      </c>
      <c r="G9" s="210">
        <f>+'Annual Details'!G28</f>
        <v>27.528777183649026</v>
      </c>
      <c r="I9" s="212"/>
      <c r="J9" s="212"/>
      <c r="K9" s="212"/>
      <c r="L9" s="212"/>
    </row>
    <row r="10" spans="1:12" ht="12.75" customHeight="1" x14ac:dyDescent="0.25">
      <c r="A10" s="35" t="s">
        <v>13</v>
      </c>
      <c r="C10" s="33">
        <f>+C17</f>
        <v>4532172.4213667819</v>
      </c>
      <c r="D10" s="33">
        <f>+D17</f>
        <v>4569976.543972794</v>
      </c>
      <c r="E10" s="33">
        <f>+E17</f>
        <v>4625632.307783409</v>
      </c>
      <c r="F10" s="33">
        <f>+F17</f>
        <v>4415466.8794971006</v>
      </c>
      <c r="G10" s="33">
        <f>+G17</f>
        <v>4456436.755010698</v>
      </c>
      <c r="I10" s="212"/>
      <c r="J10" s="212"/>
      <c r="K10" s="212"/>
      <c r="L10" s="212"/>
    </row>
    <row r="11" spans="1:12" ht="12.75" customHeight="1" x14ac:dyDescent="0.25">
      <c r="C11" s="214"/>
      <c r="D11" s="215"/>
      <c r="E11" s="215"/>
      <c r="F11" s="215"/>
      <c r="G11" s="215"/>
      <c r="I11" s="212"/>
      <c r="J11" s="212"/>
      <c r="K11" s="212"/>
      <c r="L11" s="212"/>
    </row>
    <row r="12" spans="1:12" ht="15" x14ac:dyDescent="0.25">
      <c r="A12" s="35" t="s">
        <v>14</v>
      </c>
      <c r="C12" s="216">
        <f>+C5-C9</f>
        <v>-3.4385395753165469</v>
      </c>
      <c r="D12" s="216">
        <f t="shared" ref="D12:G12" si="3">+D5-D9</f>
        <v>-4.1475403170963538</v>
      </c>
      <c r="E12" s="216">
        <f t="shared" si="3"/>
        <v>-2.5862318555945905</v>
      </c>
      <c r="F12" s="216">
        <f t="shared" si="3"/>
        <v>-0.31997196640321235</v>
      </c>
      <c r="G12" s="216">
        <f t="shared" si="3"/>
        <v>-1.5087771836490269</v>
      </c>
      <c r="I12" s="212"/>
      <c r="J12" s="212"/>
      <c r="K12" s="212"/>
      <c r="L12" s="212"/>
    </row>
    <row r="13" spans="1:12" ht="15" x14ac:dyDescent="0.25">
      <c r="C13" s="210"/>
      <c r="D13" s="210"/>
      <c r="E13" s="210"/>
      <c r="F13" s="210"/>
      <c r="G13" s="210"/>
      <c r="I13" s="212"/>
      <c r="J13" s="212"/>
      <c r="K13" s="212"/>
      <c r="L13" s="212"/>
    </row>
    <row r="14" spans="1:12" x14ac:dyDescent="0.2">
      <c r="A14" s="35" t="s">
        <v>15</v>
      </c>
      <c r="C14" s="217">
        <f>+C12*C10</f>
        <v>-15584054.2330279</v>
      </c>
      <c r="D14" s="217">
        <f t="shared" ref="D14:G14" si="4">+D12*D10</f>
        <v>-18954161.96431182</v>
      </c>
      <c r="E14" s="217">
        <f t="shared" si="4"/>
        <v>-11962957.626656974</v>
      </c>
      <c r="F14" s="217">
        <f t="shared" si="4"/>
        <v>-1412825.6200209432</v>
      </c>
      <c r="G14" s="217">
        <f t="shared" si="4"/>
        <v>-6723770.0963350497</v>
      </c>
      <c r="I14" s="212"/>
      <c r="J14" s="212"/>
      <c r="K14" s="212"/>
      <c r="L14" s="212"/>
    </row>
    <row r="15" spans="1:12" x14ac:dyDescent="0.2">
      <c r="I15" s="212"/>
      <c r="J15" s="212"/>
      <c r="K15" s="212"/>
      <c r="L15" s="212"/>
    </row>
    <row r="16" spans="1:12" x14ac:dyDescent="0.2">
      <c r="A16" s="35" t="s">
        <v>16</v>
      </c>
      <c r="C16" s="218">
        <f>+'Annual Details'!C56</f>
        <v>21160795.998999994</v>
      </c>
      <c r="D16" s="218">
        <f>+'Annual Details'!D56</f>
        <v>21251152.278999995</v>
      </c>
      <c r="E16" s="218">
        <f>+'Annual Details'!E56</f>
        <v>20621136.416999999</v>
      </c>
      <c r="F16" s="218">
        <f>+'Annual Details'!F56</f>
        <v>19734438.425999999</v>
      </c>
      <c r="G16" s="218">
        <f>+'Annual Details'!G56</f>
        <v>19862419.748</v>
      </c>
      <c r="I16" s="212"/>
      <c r="J16" s="212"/>
      <c r="K16" s="212"/>
      <c r="L16" s="212"/>
    </row>
    <row r="17" spans="1:12" ht="15" x14ac:dyDescent="0.25">
      <c r="A17" s="35" t="s">
        <v>17</v>
      </c>
      <c r="C17" s="33">
        <v>4532172.4213667819</v>
      </c>
      <c r="D17" s="33">
        <v>4569976.543972794</v>
      </c>
      <c r="E17" s="33">
        <v>4625632.307783409</v>
      </c>
      <c r="F17" s="33">
        <v>4415466.8794971006</v>
      </c>
      <c r="G17" s="33">
        <v>4456436.755010698</v>
      </c>
      <c r="I17" s="212"/>
      <c r="J17" s="212"/>
      <c r="K17" s="212"/>
      <c r="L17" s="212"/>
    </row>
    <row r="18" spans="1:12" ht="15" x14ac:dyDescent="0.25">
      <c r="C18" s="218"/>
      <c r="D18" s="218"/>
      <c r="E18" s="217"/>
      <c r="F18" s="218"/>
      <c r="G18" s="33"/>
      <c r="I18" s="212"/>
      <c r="J18" s="212"/>
      <c r="K18" s="212"/>
      <c r="L18" s="212"/>
    </row>
    <row r="19" spans="1:12" ht="15" x14ac:dyDescent="0.25">
      <c r="C19" s="33"/>
      <c r="D19" s="33"/>
      <c r="E19" s="33"/>
      <c r="F19" s="33"/>
      <c r="G19" s="33"/>
      <c r="I19" s="212"/>
      <c r="J19" s="212"/>
      <c r="K19" s="212"/>
      <c r="L19" s="212"/>
    </row>
    <row r="24" spans="1:12" x14ac:dyDescent="0.2">
      <c r="C24" s="218"/>
      <c r="D24" s="218"/>
      <c r="E24" s="218"/>
      <c r="F24" s="218"/>
      <c r="G24" s="218"/>
    </row>
    <row r="25" spans="1:12" x14ac:dyDescent="0.2">
      <c r="C25" s="218"/>
      <c r="D25" s="218"/>
      <c r="E25" s="218"/>
      <c r="F25" s="218"/>
      <c r="G25" s="218"/>
    </row>
  </sheetData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19" zoomScale="80" zoomScaleNormal="80" workbookViewId="0">
      <selection activeCell="D45" sqref="D45"/>
    </sheetView>
  </sheetViews>
  <sheetFormatPr defaultRowHeight="12.75" x14ac:dyDescent="0.2"/>
  <cols>
    <col min="1" max="1" width="4.85546875" style="36" customWidth="1"/>
    <col min="2" max="2" width="20.85546875" style="30" customWidth="1"/>
    <col min="3" max="3" width="12.85546875" style="36" customWidth="1"/>
    <col min="4" max="4" width="12.28515625" style="36" customWidth="1"/>
    <col min="5" max="5" width="12.28515625" style="36" bestFit="1" customWidth="1"/>
    <col min="6" max="7" width="12.28515625" style="36" customWidth="1"/>
    <col min="8" max="16384" width="9.140625" style="36"/>
  </cols>
  <sheetData>
    <row r="1" spans="1:7" x14ac:dyDescent="0.2">
      <c r="A1" s="37" t="s">
        <v>308</v>
      </c>
    </row>
    <row r="3" spans="1:7" s="37" customFormat="1" x14ac:dyDescent="0.2">
      <c r="B3" s="30"/>
      <c r="C3" s="38">
        <v>2007</v>
      </c>
      <c r="D3" s="38">
        <v>2008</v>
      </c>
      <c r="E3" s="38">
        <v>2009</v>
      </c>
      <c r="F3" s="38">
        <v>2010</v>
      </c>
      <c r="G3" s="38">
        <v>2011</v>
      </c>
    </row>
    <row r="4" spans="1:7" s="39" customFormat="1" x14ac:dyDescent="0.2">
      <c r="B4" s="40"/>
      <c r="C4" s="41"/>
      <c r="D4" s="41"/>
      <c r="E4" s="41"/>
    </row>
    <row r="5" spans="1:7" s="39" customFormat="1" x14ac:dyDescent="0.2">
      <c r="A5" s="42" t="s">
        <v>36</v>
      </c>
      <c r="B5" s="30"/>
      <c r="C5" s="41"/>
      <c r="D5" s="41"/>
      <c r="E5" s="41"/>
    </row>
    <row r="6" spans="1:7" s="39" customFormat="1" ht="15" x14ac:dyDescent="0.25">
      <c r="A6" s="37" t="s">
        <v>37</v>
      </c>
      <c r="B6" s="30" t="s">
        <v>38</v>
      </c>
      <c r="C6" s="43">
        <f>+'Quarterly In-Rate Details'!F11</f>
        <v>669.83141857277064</v>
      </c>
      <c r="D6" s="43">
        <f>+'Quarterly In-Rate Details'!J11</f>
        <v>668.77142835561858</v>
      </c>
      <c r="E6" s="43">
        <f>+'Quarterly In-Rate Details'!N11</f>
        <v>664.85761832305695</v>
      </c>
      <c r="F6" s="44">
        <f>+'Quarterly In-Rate Details'!R11</f>
        <v>272.10657378499997</v>
      </c>
      <c r="G6" s="44">
        <f>+'Quarterly In-Rate Details'!V11</f>
        <v>200.19113772828666</v>
      </c>
    </row>
    <row r="7" spans="1:7" s="39" customFormat="1" ht="15" x14ac:dyDescent="0.25">
      <c r="A7" s="36"/>
      <c r="B7" s="30"/>
      <c r="C7" s="45"/>
      <c r="D7" s="45"/>
      <c r="E7" s="45"/>
      <c r="F7" s="45"/>
      <c r="G7" s="45"/>
    </row>
    <row r="8" spans="1:7" s="39" customFormat="1" ht="15" x14ac:dyDescent="0.25">
      <c r="A8" s="36"/>
      <c r="B8" s="30" t="s">
        <v>39</v>
      </c>
      <c r="C8" s="46">
        <f>+'Quarterly In-Rate Details'!F13</f>
        <v>837.45246382015375</v>
      </c>
      <c r="D8" s="46">
        <f>+'Quarterly In-Rate Details'!J13</f>
        <v>834.49762318682497</v>
      </c>
      <c r="E8" s="46">
        <f>+'Quarterly In-Rate Details'!N13</f>
        <v>823.58744238684153</v>
      </c>
      <c r="F8" s="46">
        <f>+'Quarterly In-Rate Details'!R13</f>
        <v>330.36650953716673</v>
      </c>
      <c r="G8" s="46">
        <f>+'Quarterly In-Rate Details'!V13</f>
        <v>255.28157336566153</v>
      </c>
    </row>
    <row r="9" spans="1:7" s="39" customFormat="1" ht="15" x14ac:dyDescent="0.25">
      <c r="A9" s="36"/>
      <c r="B9" s="30" t="s">
        <v>40</v>
      </c>
      <c r="C9" s="46">
        <f>+'Quarterly In-Rate Details'!F14</f>
        <v>68.273530331482874</v>
      </c>
      <c r="D9" s="46">
        <f>+'Quarterly In-Rate Details'!J14</f>
        <v>72.365066187068493</v>
      </c>
      <c r="E9" s="46">
        <f>+'Quarterly In-Rate Details'!N14</f>
        <v>87.472275499999995</v>
      </c>
      <c r="F9" s="46">
        <f>+'Quarterly In-Rate Details'!R14</f>
        <v>98.8405475</v>
      </c>
      <c r="G9" s="46">
        <f>+'Quarterly In-Rate Details'!V14</f>
        <v>100.70573260547945</v>
      </c>
    </row>
    <row r="10" spans="1:7" s="39" customFormat="1" ht="15" x14ac:dyDescent="0.25">
      <c r="A10" s="36"/>
      <c r="B10" s="30" t="s">
        <v>41</v>
      </c>
      <c r="C10" s="46">
        <f>+'Quarterly In-Rate Details'!F15</f>
        <v>124.17950648460001</v>
      </c>
      <c r="D10" s="46">
        <f>+'Quarterly In-Rate Details'!J15</f>
        <v>124.2465840846487</v>
      </c>
      <c r="E10" s="46">
        <f>+'Quarterly In-Rate Details'!N15</f>
        <v>124.49425522329001</v>
      </c>
      <c r="F10" s="46">
        <f>+'Quarterly In-Rate Details'!R15</f>
        <v>177.25318251245</v>
      </c>
      <c r="G10" s="46">
        <f>+'Quarterly In-Rate Details'!V15</f>
        <v>176.05077316757763</v>
      </c>
    </row>
    <row r="11" spans="1:7" s="39" customFormat="1" ht="15" x14ac:dyDescent="0.25">
      <c r="A11" s="36"/>
      <c r="B11" s="30" t="s">
        <v>42</v>
      </c>
      <c r="C11" s="46">
        <f>+'Quarterly In-Rate Details'!F16</f>
        <v>49.948033671617885</v>
      </c>
      <c r="D11" s="46">
        <f>+'Quarterly In-Rate Details'!J16</f>
        <v>51.962065793618898</v>
      </c>
      <c r="E11" s="46">
        <f>+'Quarterly In-Rate Details'!N16</f>
        <v>59.398492090238022</v>
      </c>
      <c r="F11" s="46">
        <f>+'Quarterly In-Rate Details'!R16</f>
        <v>177.09460737660612</v>
      </c>
      <c r="G11" s="46">
        <f>+'Quarterly In-Rate Details'!V16</f>
        <v>191.47691360294147</v>
      </c>
    </row>
    <row r="12" spans="1:7" s="39" customFormat="1" ht="15" x14ac:dyDescent="0.25">
      <c r="A12" s="36"/>
      <c r="B12" s="30" t="s">
        <v>43</v>
      </c>
      <c r="C12" s="46">
        <f>+'Quarterly In-Rate Details'!F17</f>
        <v>0</v>
      </c>
      <c r="D12" s="46">
        <f>+'Quarterly In-Rate Details'!J17</f>
        <v>0.16740425523075678</v>
      </c>
      <c r="E12" s="46">
        <f>+'Quarterly In-Rate Details'!N17</f>
        <v>0.78551227454432015</v>
      </c>
      <c r="F12" s="46">
        <f>+'Quarterly In-Rate Details'!R17</f>
        <v>3.4714957192568834</v>
      </c>
      <c r="G12" s="46">
        <f>+'Quarterly In-Rate Details'!V17</f>
        <v>6.4602808870025834</v>
      </c>
    </row>
    <row r="13" spans="1:7" s="39" customFormat="1" ht="15" x14ac:dyDescent="0.25">
      <c r="A13" s="36"/>
      <c r="B13" s="47" t="s">
        <v>44</v>
      </c>
      <c r="C13" s="48">
        <f t="shared" ref="C13:D13" si="0">SUM(C8:C12)-C6</f>
        <v>410.02211573508384</v>
      </c>
      <c r="D13" s="48">
        <f t="shared" si="0"/>
        <v>414.46731515177339</v>
      </c>
      <c r="E13" s="48">
        <f t="shared" ref="E13:F13" si="1">SUM(E8:E12)-E6</f>
        <v>430.88035915185708</v>
      </c>
      <c r="F13" s="48">
        <f t="shared" si="1"/>
        <v>514.91976886047973</v>
      </c>
      <c r="G13" s="48">
        <f t="shared" ref="G13" si="2">SUM(G8:G12)-G6</f>
        <v>529.78413590037599</v>
      </c>
    </row>
    <row r="14" spans="1:7" s="51" customFormat="1" ht="15" x14ac:dyDescent="0.25">
      <c r="A14" s="31"/>
      <c r="B14" s="49" t="s">
        <v>45</v>
      </c>
      <c r="C14" s="50">
        <f t="shared" ref="C14:G14" si="3">C13*1000000/C44</f>
        <v>20.125650456804124</v>
      </c>
      <c r="D14" s="50">
        <f t="shared" si="3"/>
        <v>20.248440315667658</v>
      </c>
      <c r="E14" s="50">
        <f t="shared" si="3"/>
        <v>20.692011948426114</v>
      </c>
      <c r="F14" s="50">
        <f t="shared" si="3"/>
        <v>24.697147485019755</v>
      </c>
      <c r="G14" s="50">
        <f t="shared" si="3"/>
        <v>26.016250392415433</v>
      </c>
    </row>
    <row r="15" spans="1:7" s="51" customFormat="1" ht="15" x14ac:dyDescent="0.25">
      <c r="A15" s="31"/>
      <c r="B15" s="30" t="s">
        <v>46</v>
      </c>
      <c r="C15" s="50">
        <f>+C6/(C44/1000000)</f>
        <v>32.878209437587522</v>
      </c>
      <c r="D15" s="50">
        <f t="shared" ref="D15:G15" si="4">+D6/(D44/1000000)</f>
        <v>32.672246656949959</v>
      </c>
      <c r="E15" s="50">
        <f t="shared" si="4"/>
        <v>31.928217404530841</v>
      </c>
      <c r="F15" s="50">
        <f t="shared" si="4"/>
        <v>13.051074343646814</v>
      </c>
      <c r="G15" s="50">
        <f t="shared" si="4"/>
        <v>9.8308394165676152</v>
      </c>
    </row>
    <row r="16" spans="1:7" s="51" customFormat="1" ht="15" x14ac:dyDescent="0.25">
      <c r="A16" s="31"/>
      <c r="B16" s="30" t="s">
        <v>47</v>
      </c>
      <c r="C16" s="50">
        <f>+C14+C15</f>
        <v>53.003859894391645</v>
      </c>
      <c r="D16" s="50">
        <f t="shared" ref="D16:G16" si="5">+D14+D15</f>
        <v>52.920686972617617</v>
      </c>
      <c r="E16" s="50">
        <f t="shared" si="5"/>
        <v>52.620229352956954</v>
      </c>
      <c r="F16" s="50">
        <f t="shared" si="5"/>
        <v>37.748221828666573</v>
      </c>
      <c r="G16" s="50">
        <f t="shared" si="5"/>
        <v>35.84708980898305</v>
      </c>
    </row>
    <row r="17" spans="1:13" s="52" customFormat="1" ht="11.25" x14ac:dyDescent="0.2">
      <c r="B17" s="53"/>
      <c r="C17" s="54"/>
      <c r="D17" s="54"/>
      <c r="E17" s="54"/>
      <c r="F17" s="54"/>
      <c r="G17" s="55"/>
    </row>
    <row r="18" spans="1:13" s="39" customFormat="1" x14ac:dyDescent="0.2"/>
    <row r="19" spans="1:13" s="39" customFormat="1" x14ac:dyDescent="0.2">
      <c r="A19" s="42" t="s">
        <v>48</v>
      </c>
      <c r="B19" s="30"/>
    </row>
    <row r="20" spans="1:13" s="39" customFormat="1" ht="15" x14ac:dyDescent="0.25">
      <c r="A20" s="37" t="s">
        <v>37</v>
      </c>
      <c r="B20" s="30" t="str">
        <f>+B6</f>
        <v>Sales</v>
      </c>
      <c r="C20" s="56">
        <f>INDEX('WA Spreadsheet Actuals'!$D$10:$H$234,MATCH($B20,'WA Spreadsheet Actuals'!$J$10:$J$234,0),MATCH(C$3,'WA Spreadsheet Actuals'!$D$4:$H$4,0))/1000000</f>
        <v>732.41677807944438</v>
      </c>
      <c r="D20" s="56">
        <f>INDEX('WA Spreadsheet Actuals'!$D$10:$H$234,MATCH($B20,'WA Spreadsheet Actuals'!$J$10:$J$234,0),MATCH(D$3,'WA Spreadsheet Actuals'!$D$4:$H$4,0))/1000000</f>
        <v>484.68742034214671</v>
      </c>
      <c r="E20" s="56">
        <f>INDEX('WA Spreadsheet Actuals'!$D$10:$H$234,MATCH($B20,'WA Spreadsheet Actuals'!$J$10:$J$234,0),MATCH(E$3,'WA Spreadsheet Actuals'!$D$4:$H$4,0))/1000000</f>
        <v>197.78782303181961</v>
      </c>
      <c r="F20" s="56">
        <f>INDEX('WA Spreadsheet Actuals'!$D$10:$H$234,MATCH($B20,'WA Spreadsheet Actuals'!$J$10:$J$234,0),MATCH(F$3,'WA Spreadsheet Actuals'!$D$4:$H$4,0))/1000000</f>
        <v>151.96311533097435</v>
      </c>
      <c r="G20" s="56">
        <f>INDEX('WA Spreadsheet Actuals'!$D$10:$H$234,MATCH($B20,'WA Spreadsheet Actuals'!$J$10:$J$234,0),MATCH(G$3,'WA Spreadsheet Actuals'!$D$4:$H$4,0))/1000000</f>
        <v>93.025615294532741</v>
      </c>
      <c r="I20" s="44"/>
      <c r="J20" s="44"/>
      <c r="K20" s="44"/>
      <c r="L20" s="44"/>
      <c r="M20" s="44"/>
    </row>
    <row r="21" spans="1:13" s="39" customFormat="1" ht="15" x14ac:dyDescent="0.25">
      <c r="A21" s="36"/>
      <c r="B21" s="30"/>
      <c r="I21" s="44"/>
      <c r="J21" s="44"/>
      <c r="K21" s="44"/>
      <c r="L21" s="44"/>
      <c r="M21" s="44"/>
    </row>
    <row r="22" spans="1:13" s="39" customFormat="1" ht="15" x14ac:dyDescent="0.25">
      <c r="A22" s="36"/>
      <c r="B22" s="30" t="str">
        <f t="shared" ref="B22:B28" si="6">+B8</f>
        <v>Purchases</v>
      </c>
      <c r="C22" s="56">
        <f>INDEX('WA Spreadsheet Actuals'!$D$10:$H$234,MATCH($B22,'WA Spreadsheet Actuals'!$J$10:$J$234,0),MATCH(C$3,'WA Spreadsheet Actuals'!$D$4:$H$4,0))/1000000</f>
        <v>969.08770124262401</v>
      </c>
      <c r="D22" s="56">
        <f>INDEX('WA Spreadsheet Actuals'!$D$10:$H$234,MATCH($B22,'WA Spreadsheet Actuals'!$J$10:$J$234,0),MATCH(D$3,'WA Spreadsheet Actuals'!$D$4:$H$4,0))/1000000</f>
        <v>671.72113689024161</v>
      </c>
      <c r="E22" s="56">
        <f>INDEX('WA Spreadsheet Actuals'!$D$10:$H$234,MATCH($B22,'WA Spreadsheet Actuals'!$J$10:$J$234,0),MATCH(E$3,'WA Spreadsheet Actuals'!$D$4:$H$4,0))/1000000</f>
        <v>291.45538035596866</v>
      </c>
      <c r="F22" s="56">
        <f>INDEX('WA Spreadsheet Actuals'!$D$10:$H$234,MATCH($B22,'WA Spreadsheet Actuals'!$J$10:$J$234,0),MATCH(F$3,'WA Spreadsheet Actuals'!$D$4:$H$4,0))/1000000</f>
        <v>231.50526503793262</v>
      </c>
      <c r="G22" s="56">
        <f>INDEX('WA Spreadsheet Actuals'!$D$10:$H$234,MATCH($B22,'WA Spreadsheet Actuals'!$J$10:$J$234,0),MATCH(G$3,'WA Spreadsheet Actuals'!$D$4:$H$4,0))/1000000</f>
        <v>253.35853004885291</v>
      </c>
      <c r="I22" s="44"/>
      <c r="J22" s="44"/>
      <c r="K22" s="44"/>
      <c r="L22" s="44"/>
      <c r="M22" s="44"/>
    </row>
    <row r="23" spans="1:13" s="39" customFormat="1" ht="15" x14ac:dyDescent="0.25">
      <c r="A23" s="36"/>
      <c r="B23" s="30" t="str">
        <f t="shared" si="6"/>
        <v>Wheeling</v>
      </c>
      <c r="C23" s="56">
        <f>INDEX('WA Spreadsheet Actuals'!$D$10:$H$234,MATCH($B23,'WA Spreadsheet Actuals'!$J$10:$J$234,0),MATCH(C$3,'WA Spreadsheet Actuals'!$D$4:$H$4,0))/1000000</f>
        <v>83.433830499999999</v>
      </c>
      <c r="D23" s="56">
        <f>INDEX('WA Spreadsheet Actuals'!$D$10:$H$234,MATCH($B23,'WA Spreadsheet Actuals'!$J$10:$J$234,0),MATCH(D$3,'WA Spreadsheet Actuals'!$D$4:$H$4,0))/1000000</f>
        <v>83.37674423</v>
      </c>
      <c r="E23" s="56">
        <f>INDEX('WA Spreadsheet Actuals'!$D$10:$H$234,MATCH($B23,'WA Spreadsheet Actuals'!$J$10:$J$234,0),MATCH(E$3,'WA Spreadsheet Actuals'!$D$4:$H$4,0))/1000000</f>
        <v>92.464686069999999</v>
      </c>
      <c r="F23" s="56">
        <f>INDEX('WA Spreadsheet Actuals'!$D$10:$H$234,MATCH($B23,'WA Spreadsheet Actuals'!$J$10:$J$234,0),MATCH(F$3,'WA Spreadsheet Actuals'!$D$4:$H$4,0))/1000000</f>
        <v>106.551424</v>
      </c>
      <c r="G23" s="56">
        <f>INDEX('WA Spreadsheet Actuals'!$D$10:$H$234,MATCH($B23,'WA Spreadsheet Actuals'!$J$10:$J$234,0),MATCH(G$3,'WA Spreadsheet Actuals'!$D$4:$H$4,0))/1000000</f>
        <v>96.671030000000002</v>
      </c>
      <c r="I23" s="44"/>
      <c r="J23" s="44"/>
      <c r="K23" s="44"/>
      <c r="L23" s="44"/>
      <c r="M23" s="44"/>
    </row>
    <row r="24" spans="1:13" s="39" customFormat="1" ht="15" x14ac:dyDescent="0.25">
      <c r="A24" s="36"/>
      <c r="B24" s="30" t="str">
        <f t="shared" si="6"/>
        <v>Coal</v>
      </c>
      <c r="C24" s="56">
        <f>INDEX('WA Spreadsheet Actuals'!$D$10:$H$234,MATCH($B24,'WA Spreadsheet Actuals'!$J$10:$J$234,0),MATCH(C$3,'WA Spreadsheet Actuals'!$D$4:$H$4,0))/1000000</f>
        <v>126.58607958445171</v>
      </c>
      <c r="D24" s="56">
        <f>INDEX('WA Spreadsheet Actuals'!$D$10:$H$234,MATCH($B24,'WA Spreadsheet Actuals'!$J$10:$J$234,0),MATCH(D$3,'WA Spreadsheet Actuals'!$D$4:$H$4,0))/1000000</f>
        <v>149.5396119136615</v>
      </c>
      <c r="E24" s="56">
        <f>INDEX('WA Spreadsheet Actuals'!$D$10:$H$234,MATCH($B24,'WA Spreadsheet Actuals'!$J$10:$J$234,0),MATCH(E$3,'WA Spreadsheet Actuals'!$D$4:$H$4,0))/1000000</f>
        <v>151.49822927378807</v>
      </c>
      <c r="F24" s="56">
        <f>INDEX('WA Spreadsheet Actuals'!$D$10:$H$234,MATCH($B24,'WA Spreadsheet Actuals'!$J$10:$J$234,0),MATCH(F$3,'WA Spreadsheet Actuals'!$D$4:$H$4,0))/1000000</f>
        <v>170.08698675427203</v>
      </c>
      <c r="G24" s="56">
        <f>INDEX('WA Spreadsheet Actuals'!$D$10:$H$234,MATCH($B24,'WA Spreadsheet Actuals'!$J$10:$J$234,0),MATCH(G$3,'WA Spreadsheet Actuals'!$D$4:$H$4,0))/1000000</f>
        <v>184.60460819648208</v>
      </c>
      <c r="I24" s="44"/>
      <c r="J24" s="44"/>
      <c r="K24" s="44"/>
      <c r="L24" s="44"/>
      <c r="M24" s="44"/>
    </row>
    <row r="25" spans="1:13" s="39" customFormat="1" ht="15" x14ac:dyDescent="0.25">
      <c r="A25" s="36"/>
      <c r="B25" s="30" t="str">
        <f t="shared" si="6"/>
        <v>Gas</v>
      </c>
      <c r="C25" s="56">
        <f>INDEX('WA Spreadsheet Actuals'!$D$10:$H$234,MATCH($B25,'WA Spreadsheet Actuals'!$J$10:$J$234,0),MATCH(C$3,'WA Spreadsheet Actuals'!$D$4:$H$4,0))/1000000</f>
        <v>52.038224699999994</v>
      </c>
      <c r="D25" s="56">
        <f>INDEX('WA Spreadsheet Actuals'!$D$10:$H$234,MATCH($B25,'WA Spreadsheet Actuals'!$J$10:$J$234,0),MATCH(D$3,'WA Spreadsheet Actuals'!$D$4:$H$4,0))/1000000</f>
        <v>98.525771819900001</v>
      </c>
      <c r="E25" s="56">
        <f>INDEX('WA Spreadsheet Actuals'!$D$10:$H$234,MATCH($B25,'WA Spreadsheet Actuals'!$J$10:$J$234,0),MATCH(E$3,'WA Spreadsheet Actuals'!$D$4:$H$4,0))/1000000</f>
        <v>142.35187969999998</v>
      </c>
      <c r="F25" s="56">
        <f>INDEX('WA Spreadsheet Actuals'!$D$10:$H$234,MATCH($B25,'WA Spreadsheet Actuals'!$J$10:$J$234,0),MATCH(F$3,'WA Spreadsheet Actuals'!$D$4:$H$4,0))/1000000</f>
        <v>137.57453573000001</v>
      </c>
      <c r="G25" s="56">
        <f>INDEX('WA Spreadsheet Actuals'!$D$10:$H$234,MATCH($B25,'WA Spreadsheet Actuals'!$J$10:$J$234,0),MATCH(G$3,'WA Spreadsheet Actuals'!$D$4:$H$4,0))/1000000</f>
        <v>105.17957462</v>
      </c>
      <c r="I25" s="44"/>
      <c r="J25" s="44"/>
      <c r="K25" s="44"/>
      <c r="L25" s="44"/>
      <c r="M25" s="44"/>
    </row>
    <row r="26" spans="1:13" s="39" customFormat="1" ht="15" x14ac:dyDescent="0.25">
      <c r="A26" s="36"/>
      <c r="B26" s="30" t="str">
        <f t="shared" si="6"/>
        <v>Other</v>
      </c>
      <c r="C26" s="57">
        <f>INDEX('WA Spreadsheet Actuals'!$D$10:$H$234,MATCH($B26,'WA Spreadsheet Actuals'!$J$10:$J$234,0),MATCH(C$3,'WA Spreadsheet Actuals'!$D$4:$H$4,0))/1000000</f>
        <v>0</v>
      </c>
      <c r="D26" s="57">
        <f>INDEX('WA Spreadsheet Actuals'!$D$10:$H$234,MATCH($B26,'WA Spreadsheet Actuals'!$J$10:$J$234,0),MATCH(D$3,'WA Spreadsheet Actuals'!$D$4:$H$4,0))/1000000</f>
        <v>0</v>
      </c>
      <c r="E26" s="57">
        <f>INDEX('WA Spreadsheet Actuals'!$D$10:$H$234,MATCH($B26,'WA Spreadsheet Actuals'!$J$10:$J$234,0),MATCH(E$3,'WA Spreadsheet Actuals'!$D$4:$H$4,0))/1000000</f>
        <v>0</v>
      </c>
      <c r="F26" s="57">
        <f>INDEX('WA Spreadsheet Actuals'!$D$10:$H$234,MATCH($B26,'WA Spreadsheet Actuals'!$J$10:$J$234,0),MATCH(F$3,'WA Spreadsheet Actuals'!$D$4:$H$4,0))/1000000</f>
        <v>0</v>
      </c>
      <c r="G26" s="57">
        <f>INDEX('WA Spreadsheet Actuals'!$D$10:$H$234,MATCH($B26,'WA Spreadsheet Actuals'!$J$10:$J$234,0),MATCH(G$3,'WA Spreadsheet Actuals'!$D$4:$H$4,0))/1000000</f>
        <v>0</v>
      </c>
      <c r="I26" s="44"/>
      <c r="J26" s="44"/>
      <c r="K26" s="44"/>
      <c r="L26" s="44"/>
      <c r="M26" s="44"/>
    </row>
    <row r="27" spans="1:13" s="39" customFormat="1" ht="15" x14ac:dyDescent="0.25">
      <c r="A27" s="36"/>
      <c r="B27" s="30" t="str">
        <f t="shared" si="6"/>
        <v>NPC</v>
      </c>
      <c r="C27" s="56">
        <f>SUM(C22:C26)-C20</f>
        <v>498.72905794763142</v>
      </c>
      <c r="D27" s="56">
        <f>SUM(D22:D26)-D20</f>
        <v>518.47584451165631</v>
      </c>
      <c r="E27" s="56">
        <f>SUM(E22:E26)-E20</f>
        <v>479.9823523679371</v>
      </c>
      <c r="F27" s="56">
        <f>SUM(F22:F26)-F20</f>
        <v>493.75509619123034</v>
      </c>
      <c r="G27" s="56">
        <f>SUM(G22:G26)-G20</f>
        <v>546.78812757080232</v>
      </c>
      <c r="I27" s="44"/>
      <c r="J27" s="44"/>
      <c r="K27" s="44"/>
      <c r="L27" s="44"/>
      <c r="M27" s="44"/>
    </row>
    <row r="28" spans="1:13" s="52" customFormat="1" x14ac:dyDescent="0.2">
      <c r="A28" s="36"/>
      <c r="B28" s="30" t="str">
        <f t="shared" si="6"/>
        <v>$/MWh</v>
      </c>
      <c r="C28" s="58">
        <f>INDEX('WA Spreadsheet Actuals'!$D$10:$H$240,MATCH($B28,'WA Spreadsheet Actuals'!$J$10:$J$240,0),MATCH(C$3,'WA Spreadsheet Actuals'!$D$4:$H$4,0))</f>
        <v>23.568539575316546</v>
      </c>
      <c r="D28" s="58">
        <f>INDEX('WA Spreadsheet Actuals'!$D$10:$H$240,MATCH($B28,'WA Spreadsheet Actuals'!$J$10:$J$240,0),MATCH(D$3,'WA Spreadsheet Actuals'!$D$4:$H$4,0))</f>
        <v>24.397540317096354</v>
      </c>
      <c r="E28" s="58">
        <f>INDEX('WA Spreadsheet Actuals'!$D$10:$H$240,MATCH($B28,'WA Spreadsheet Actuals'!$J$10:$J$240,0),MATCH(E$3,'WA Spreadsheet Actuals'!$D$4:$H$4,0))</f>
        <v>23.276231855594592</v>
      </c>
      <c r="F28" s="58">
        <f>INDEX('WA Spreadsheet Actuals'!$D$10:$H$240,MATCH($B28,'WA Spreadsheet Actuals'!$J$10:$J$240,0),MATCH(F$3,'WA Spreadsheet Actuals'!$D$4:$H$4,0))</f>
        <v>25.019971966403212</v>
      </c>
      <c r="G28" s="58">
        <f>INDEX('WA Spreadsheet Actuals'!$D$10:$H$240,MATCH($B28,'WA Spreadsheet Actuals'!$J$10:$J$240,0),MATCH(G$3,'WA Spreadsheet Actuals'!$D$4:$H$4,0))</f>
        <v>27.528777183649026</v>
      </c>
    </row>
    <row r="29" spans="1:13" s="52" customFormat="1" ht="15" x14ac:dyDescent="0.25">
      <c r="A29" s="36"/>
      <c r="B29" s="30" t="s">
        <v>46</v>
      </c>
      <c r="C29" s="50">
        <f>+C20/(C56/1000000)</f>
        <v>34.611967248966273</v>
      </c>
      <c r="D29" s="50">
        <f t="shared" ref="D29:G29" si="7">+D20/(D56/1000000)</f>
        <v>22.807583042031375</v>
      </c>
      <c r="E29" s="50">
        <f t="shared" si="7"/>
        <v>9.5915093636044215</v>
      </c>
      <c r="F29" s="50">
        <f t="shared" si="7"/>
        <v>7.700402314502341</v>
      </c>
      <c r="G29" s="50">
        <f t="shared" si="7"/>
        <v>4.6834986106815979</v>
      </c>
    </row>
    <row r="30" spans="1:13" s="52" customFormat="1" ht="15" x14ac:dyDescent="0.25">
      <c r="A30" s="36"/>
      <c r="B30" s="30" t="s">
        <v>47</v>
      </c>
      <c r="C30" s="50">
        <f>+C28+C29</f>
        <v>58.180506824282816</v>
      </c>
      <c r="D30" s="50">
        <f t="shared" ref="D30:G30" si="8">+D28+D29</f>
        <v>47.205123359127725</v>
      </c>
      <c r="E30" s="50">
        <f t="shared" si="8"/>
        <v>32.867741219199011</v>
      </c>
      <c r="F30" s="50">
        <f t="shared" si="8"/>
        <v>32.720374280905553</v>
      </c>
      <c r="G30" s="50">
        <f t="shared" si="8"/>
        <v>32.212275794330623</v>
      </c>
    </row>
    <row r="31" spans="1:13" s="39" customFormat="1" x14ac:dyDescent="0.2">
      <c r="A31" s="52"/>
      <c r="B31" s="53"/>
      <c r="C31" s="59"/>
      <c r="D31" s="59"/>
      <c r="E31" s="59"/>
      <c r="F31" s="59"/>
      <c r="G31" s="59"/>
    </row>
    <row r="32" spans="1:13" s="39" customFormat="1" x14ac:dyDescent="0.2">
      <c r="A32" s="60" t="s">
        <v>49</v>
      </c>
      <c r="B32" s="47"/>
    </row>
    <row r="33" spans="1:7" s="39" customFormat="1" x14ac:dyDescent="0.2">
      <c r="A33" s="61"/>
      <c r="B33" s="62" t="str">
        <f>B20</f>
        <v>Sales</v>
      </c>
      <c r="C33" s="63">
        <f>+C20-C6</f>
        <v>62.58535950667374</v>
      </c>
      <c r="D33" s="63">
        <f t="shared" ref="D33:G33" si="9">+D20-D6</f>
        <v>-184.08400801347187</v>
      </c>
      <c r="E33" s="63">
        <f t="shared" si="9"/>
        <v>-467.06979529123737</v>
      </c>
      <c r="F33" s="63">
        <f t="shared" si="9"/>
        <v>-120.14345845402562</v>
      </c>
      <c r="G33" s="63">
        <f t="shared" si="9"/>
        <v>-107.16552243375392</v>
      </c>
    </row>
    <row r="34" spans="1:7" s="39" customFormat="1" x14ac:dyDescent="0.2">
      <c r="A34" s="61"/>
      <c r="B34" s="62"/>
      <c r="C34" s="63"/>
      <c r="D34" s="63"/>
      <c r="E34" s="63"/>
      <c r="F34" s="63"/>
      <c r="G34" s="63"/>
    </row>
    <row r="35" spans="1:7" s="39" customFormat="1" x14ac:dyDescent="0.2">
      <c r="A35" s="61"/>
      <c r="B35" s="62" t="str">
        <f t="shared" ref="B35:B40" si="10">B22</f>
        <v>Purchases</v>
      </c>
      <c r="C35" s="63">
        <f>+C22-C8</f>
        <v>131.63523742247025</v>
      </c>
      <c r="D35" s="63">
        <f t="shared" ref="D35:G39" si="11">+D22-D8</f>
        <v>-162.77648629658336</v>
      </c>
      <c r="E35" s="63">
        <f t="shared" si="11"/>
        <v>-532.13206203087293</v>
      </c>
      <c r="F35" s="63">
        <f t="shared" si="11"/>
        <v>-98.861244499234118</v>
      </c>
      <c r="G35" s="63">
        <f t="shared" si="11"/>
        <v>-1.9230433168086165</v>
      </c>
    </row>
    <row r="36" spans="1:7" s="39" customFormat="1" x14ac:dyDescent="0.2">
      <c r="A36" s="61"/>
      <c r="B36" s="62" t="str">
        <f t="shared" si="10"/>
        <v>Wheeling</v>
      </c>
      <c r="C36" s="63">
        <f>+C23-C9</f>
        <v>15.160300168517125</v>
      </c>
      <c r="D36" s="63">
        <f t="shared" si="11"/>
        <v>11.011678042931507</v>
      </c>
      <c r="E36" s="63">
        <f t="shared" si="11"/>
        <v>4.9924105700000041</v>
      </c>
      <c r="F36" s="63">
        <f t="shared" si="11"/>
        <v>7.7108764999999977</v>
      </c>
      <c r="G36" s="63">
        <f t="shared" si="11"/>
        <v>-4.0347026054794526</v>
      </c>
    </row>
    <row r="37" spans="1:7" s="39" customFormat="1" x14ac:dyDescent="0.2">
      <c r="A37" s="61"/>
      <c r="B37" s="62" t="str">
        <f t="shared" si="10"/>
        <v>Coal</v>
      </c>
      <c r="C37" s="63">
        <f>+C24-C10</f>
        <v>2.4065730998516983</v>
      </c>
      <c r="D37" s="63">
        <f t="shared" si="11"/>
        <v>25.2930278290128</v>
      </c>
      <c r="E37" s="63">
        <f t="shared" si="11"/>
        <v>27.003974050498059</v>
      </c>
      <c r="F37" s="63">
        <f t="shared" si="11"/>
        <v>-7.1661957581779632</v>
      </c>
      <c r="G37" s="63">
        <f t="shared" si="11"/>
        <v>8.5538350289044445</v>
      </c>
    </row>
    <row r="38" spans="1:7" s="39" customFormat="1" x14ac:dyDescent="0.2">
      <c r="A38" s="61"/>
      <c r="B38" s="62" t="str">
        <f t="shared" si="10"/>
        <v>Gas</v>
      </c>
      <c r="C38" s="63">
        <f>+C25-C11</f>
        <v>2.0901910283821081</v>
      </c>
      <c r="D38" s="63">
        <f t="shared" si="11"/>
        <v>46.563706026281103</v>
      </c>
      <c r="E38" s="63">
        <f t="shared" si="11"/>
        <v>82.953387609761961</v>
      </c>
      <c r="F38" s="63">
        <f t="shared" si="11"/>
        <v>-39.520071646606112</v>
      </c>
      <c r="G38" s="63">
        <f t="shared" si="11"/>
        <v>-86.297338982941469</v>
      </c>
    </row>
    <row r="39" spans="1:7" s="39" customFormat="1" x14ac:dyDescent="0.2">
      <c r="A39" s="61"/>
      <c r="B39" s="62" t="str">
        <f t="shared" si="10"/>
        <v>Other</v>
      </c>
      <c r="C39" s="63">
        <f>+C26-C12</f>
        <v>0</v>
      </c>
      <c r="D39" s="63">
        <f t="shared" si="11"/>
        <v>-0.16740425523075678</v>
      </c>
      <c r="E39" s="63">
        <f t="shared" si="11"/>
        <v>-0.78551227454432015</v>
      </c>
      <c r="F39" s="63">
        <f t="shared" si="11"/>
        <v>-3.4714957192568834</v>
      </c>
      <c r="G39" s="63">
        <f t="shared" si="11"/>
        <v>-6.4602808870025834</v>
      </c>
    </row>
    <row r="40" spans="1:7" s="52" customFormat="1" ht="15" x14ac:dyDescent="0.25">
      <c r="A40" s="61"/>
      <c r="B40" s="47" t="str">
        <f t="shared" si="10"/>
        <v>NPC</v>
      </c>
      <c r="C40" s="48">
        <f t="shared" ref="C40:G40" si="12">SUM(C35:C39)-C33</f>
        <v>88.70694221254746</v>
      </c>
      <c r="D40" s="48">
        <f t="shared" si="12"/>
        <v>104.00852935988318</v>
      </c>
      <c r="E40" s="48">
        <f t="shared" si="12"/>
        <v>49.101993216080132</v>
      </c>
      <c r="F40" s="48">
        <f t="shared" si="12"/>
        <v>-21.164672669249455</v>
      </c>
      <c r="G40" s="48">
        <f t="shared" si="12"/>
        <v>17.003991670426245</v>
      </c>
    </row>
    <row r="41" spans="1:7" s="39" customFormat="1" ht="13.5" thickBot="1" x14ac:dyDescent="0.25">
      <c r="A41" s="64"/>
      <c r="B41" s="65"/>
    </row>
    <row r="42" spans="1:7" s="39" customFormat="1" ht="13.5" thickTop="1" x14ac:dyDescent="0.2">
      <c r="A42" s="66"/>
      <c r="B42" s="67"/>
      <c r="C42" s="66"/>
      <c r="D42" s="66"/>
      <c r="E42" s="66"/>
      <c r="F42" s="66"/>
      <c r="G42" s="66"/>
    </row>
    <row r="43" spans="1:7" x14ac:dyDescent="0.2">
      <c r="A43" s="42" t="s">
        <v>50</v>
      </c>
    </row>
    <row r="44" spans="1:7" x14ac:dyDescent="0.2">
      <c r="B44" s="30" t="s">
        <v>51</v>
      </c>
      <c r="C44" s="68">
        <f>+'Quarterly In-Rate Details'!F23</f>
        <v>20373111.250000004</v>
      </c>
      <c r="D44" s="68">
        <f>+'Quarterly In-Rate Details'!J23</f>
        <v>20469098.29549047</v>
      </c>
      <c r="E44" s="68">
        <f>+'Quarterly In-Rate Details'!N23</f>
        <v>20823512.001916803</v>
      </c>
      <c r="F44" s="68">
        <f>+'Quarterly In-Rate Details'!R23</f>
        <v>20849362.023400001</v>
      </c>
      <c r="G44" s="68">
        <f>+'Quarterly In-Rate Details'!V23</f>
        <v>20363585.371042743</v>
      </c>
    </row>
    <row r="45" spans="1:7" x14ac:dyDescent="0.2">
      <c r="B45" s="30" t="s">
        <v>38</v>
      </c>
      <c r="C45" s="68">
        <f>+'Quarterly In-Rate Details'!F24</f>
        <v>14078956.977358434</v>
      </c>
      <c r="D45" s="68">
        <f>+'Quarterly In-Rate Details'!J24</f>
        <v>13426266.857942324</v>
      </c>
      <c r="E45" s="68">
        <f>+'Quarterly In-Rate Details'!N24</f>
        <v>11016334.109329002</v>
      </c>
      <c r="F45" s="68">
        <f>+'Quarterly In-Rate Details'!R24</f>
        <v>4041485.3050400005</v>
      </c>
      <c r="G45" s="68">
        <f>+'Quarterly In-Rate Details'!V24</f>
        <v>4459396.251709654</v>
      </c>
    </row>
    <row r="46" spans="1:7" x14ac:dyDescent="0.2">
      <c r="C46" s="68"/>
      <c r="D46" s="68"/>
      <c r="E46" s="68"/>
      <c r="F46" s="68"/>
      <c r="G46" s="68"/>
    </row>
    <row r="47" spans="1:7" x14ac:dyDescent="0.2">
      <c r="B47" s="30" t="s">
        <v>39</v>
      </c>
      <c r="C47" s="68">
        <f>+'Quarterly In-Rate Details'!F26</f>
        <v>17139636.865381092</v>
      </c>
      <c r="D47" s="68">
        <f>+'Quarterly In-Rate Details'!J26</f>
        <v>16385885.801255437</v>
      </c>
      <c r="E47" s="68">
        <f>+'Quarterly In-Rate Details'!N26</f>
        <v>13602804.949099172</v>
      </c>
      <c r="F47" s="68">
        <f>+'Quarterly In-Rate Details'!R26</f>
        <v>5506284.2189303664</v>
      </c>
      <c r="G47" s="68">
        <f>+'Quarterly In-Rate Details'!V26</f>
        <v>5222785.7871928457</v>
      </c>
    </row>
    <row r="48" spans="1:7" x14ac:dyDescent="0.2">
      <c r="B48" s="30" t="s">
        <v>52</v>
      </c>
      <c r="C48" s="68">
        <f>+'Quarterly In-Rate Details'!F27</f>
        <v>4128546.7753668297</v>
      </c>
      <c r="D48" s="68">
        <f>+'Quarterly In-Rate Details'!J27</f>
        <v>4082188.3631192632</v>
      </c>
      <c r="E48" s="68">
        <f>+'Quarterly In-Rate Details'!N27</f>
        <v>3911018.8409744026</v>
      </c>
      <c r="F48" s="68">
        <f>+'Quarterly In-Rate Details'!R27</f>
        <v>3654663.834300458</v>
      </c>
      <c r="G48" s="68">
        <f>+'Quarterly In-Rate Details'!V27</f>
        <v>3806657.4023308442</v>
      </c>
    </row>
    <row r="49" spans="1:7" x14ac:dyDescent="0.2">
      <c r="B49" s="30" t="s">
        <v>53</v>
      </c>
      <c r="C49" s="68">
        <f>+'Quarterly In-Rate Details'!F28</f>
        <v>1358456.6259001642</v>
      </c>
      <c r="D49" s="68">
        <f>+'Quarterly In-Rate Details'!J28</f>
        <v>1371419.8197637848</v>
      </c>
      <c r="E49" s="68">
        <f>+'Quarterly In-Rate Details'!N28</f>
        <v>1419283.9201833068</v>
      </c>
      <c r="F49" s="68">
        <f>+'Quarterly In-Rate Details'!R28</f>
        <v>647583.5311695151</v>
      </c>
      <c r="G49" s="68">
        <f>+'Quarterly In-Rate Details'!V28</f>
        <v>751470.23655699997</v>
      </c>
    </row>
    <row r="50" spans="1:7" x14ac:dyDescent="0.2">
      <c r="B50" s="30" t="s">
        <v>54</v>
      </c>
      <c r="C50" s="68">
        <f>+'Quarterly In-Rate Details'!F29</f>
        <v>146988.65205799998</v>
      </c>
      <c r="D50" s="68">
        <f>+'Quarterly In-Rate Details'!J29</f>
        <v>266359.48752606555</v>
      </c>
      <c r="E50" s="68">
        <f>+'Quarterly In-Rate Details'!N29</f>
        <v>707113.34156199999</v>
      </c>
      <c r="F50" s="68">
        <f>+'Quarterly In-Rate Details'!R29</f>
        <v>1174156.8433439999</v>
      </c>
      <c r="G50" s="68">
        <f>+'Quarterly In-Rate Details'!V29</f>
        <v>1160474.0242697918</v>
      </c>
    </row>
    <row r="51" spans="1:7" x14ac:dyDescent="0.2">
      <c r="B51" s="30" t="s">
        <v>41</v>
      </c>
      <c r="C51" s="68">
        <f>+'Quarterly In-Rate Details'!F30</f>
        <v>9915052.1175480001</v>
      </c>
      <c r="D51" s="68">
        <f>+'Quarterly In-Rate Details'!J30</f>
        <v>9994924.9220736716</v>
      </c>
      <c r="E51" s="68">
        <f>+'Quarterly In-Rate Details'!N30</f>
        <v>10289839.892629998</v>
      </c>
      <c r="F51" s="68">
        <f>+'Quarterly In-Rate Details'!R30</f>
        <v>10429405.430130001</v>
      </c>
      <c r="G51" s="68">
        <f>+'Quarterly In-Rate Details'!V30</f>
        <v>10256189.232912373</v>
      </c>
    </row>
    <row r="52" spans="1:7" x14ac:dyDescent="0.2">
      <c r="B52" s="30" t="s">
        <v>42</v>
      </c>
      <c r="C52" s="68">
        <f>+'Quarterly In-Rate Details'!F31</f>
        <v>1763388.37315185</v>
      </c>
      <c r="D52" s="68">
        <f>+'Quarterly In-Rate Details'!J31</f>
        <v>1794587.9434104557</v>
      </c>
      <c r="E52" s="68">
        <f>+'Quarterly In-Rate Details'!N31</f>
        <v>1909786.3566729999</v>
      </c>
      <c r="F52" s="68">
        <f>+'Quarterly In-Rate Details'!R31</f>
        <v>3478749.845706</v>
      </c>
      <c r="G52" s="68">
        <f>+'Quarterly In-Rate Details'!V31</f>
        <v>3625404.4879277591</v>
      </c>
    </row>
    <row r="53" spans="1:7" s="52" customFormat="1" ht="11.25" x14ac:dyDescent="0.2">
      <c r="B53" s="53" t="s">
        <v>55</v>
      </c>
      <c r="C53" s="69">
        <f t="shared" ref="C53" si="13">SUM(C44:C45)-SUM(C47:C52)</f>
        <v>-1.1820474937558174</v>
      </c>
      <c r="D53" s="69">
        <f t="shared" ref="D53:E53" si="14">SUM(D44:D45)-SUM(D47:D52)</f>
        <v>-1.1837158873677254</v>
      </c>
      <c r="E53" s="69">
        <f t="shared" si="14"/>
        <v>-1.1898760758340359</v>
      </c>
      <c r="F53" s="69">
        <f t="shared" ref="F53:G53" si="15">SUM(F44:F45)-SUM(F47:F52)</f>
        <v>3.6248596608638763</v>
      </c>
      <c r="G53" s="69">
        <f t="shared" si="15"/>
        <v>0.45156178623437881</v>
      </c>
    </row>
    <row r="55" spans="1:7" x14ac:dyDescent="0.2">
      <c r="A55" s="42" t="s">
        <v>56</v>
      </c>
    </row>
    <row r="56" spans="1:7" x14ac:dyDescent="0.2">
      <c r="B56" s="30" t="str">
        <f>+B44</f>
        <v>Load</v>
      </c>
      <c r="C56" s="70">
        <f>INDEX('WA Spreadsheet Actuals'!$D$242:$H$483,MATCH($B56,'WA Spreadsheet Actuals'!$J$242:$J$483,0),MATCH(C$3,'WA Spreadsheet Actuals'!$D$4:$H$4,0))</f>
        <v>21160795.998999994</v>
      </c>
      <c r="D56" s="70">
        <f>INDEX('WA Spreadsheet Actuals'!$D$242:$H$483,MATCH($B56,'WA Spreadsheet Actuals'!$J$242:$J$483,0),MATCH(D$3,'WA Spreadsheet Actuals'!$D$4:$H$4,0))</f>
        <v>21251152.278999995</v>
      </c>
      <c r="E56" s="70">
        <f>INDEX('WA Spreadsheet Actuals'!$D$242:$H$483,MATCH($B56,'WA Spreadsheet Actuals'!$J$242:$J$483,0),MATCH(E$3,'WA Spreadsheet Actuals'!$D$4:$H$4,0))</f>
        <v>20621136.416999999</v>
      </c>
      <c r="F56" s="70">
        <f>INDEX('WA Spreadsheet Actuals'!$D$242:$H$483,MATCH($B56,'WA Spreadsheet Actuals'!$J$242:$J$483,0),MATCH(F$3,'WA Spreadsheet Actuals'!$D$4:$H$4,0))</f>
        <v>19734438.425999999</v>
      </c>
      <c r="G56" s="70">
        <f>INDEX('WA Spreadsheet Actuals'!$D$242:$H$483,MATCH($B56,'WA Spreadsheet Actuals'!$J$242:$J$483,0),MATCH(G$3,'WA Spreadsheet Actuals'!$D$4:$H$4,0))</f>
        <v>19862419.748</v>
      </c>
    </row>
    <row r="57" spans="1:7" x14ac:dyDescent="0.2">
      <c r="B57" s="30" t="str">
        <f>+B45</f>
        <v>Sales</v>
      </c>
      <c r="C57" s="70">
        <f>INDEX('WA Spreadsheet Actuals'!$D$242:$H$483,MATCH($B57,'WA Spreadsheet Actuals'!$J$242:$J$483,0),MATCH(C$3,'WA Spreadsheet Actuals'!$D$4:$H$4,0))</f>
        <v>13893366.567807045</v>
      </c>
      <c r="D57" s="70">
        <f>INDEX('WA Spreadsheet Actuals'!$D$242:$H$483,MATCH($B57,'WA Spreadsheet Actuals'!$J$242:$J$483,0),MATCH(D$3,'WA Spreadsheet Actuals'!$D$4:$H$4,0))</f>
        <v>7825786.9547479786</v>
      </c>
      <c r="E57" s="70">
        <f>INDEX('WA Spreadsheet Actuals'!$D$242:$H$483,MATCH($B57,'WA Spreadsheet Actuals'!$J$242:$J$483,0),MATCH(E$3,'WA Spreadsheet Actuals'!$D$4:$H$4,0))</f>
        <v>4895046.6541623715</v>
      </c>
      <c r="F57" s="70">
        <f>INDEX('WA Spreadsheet Actuals'!$D$242:$H$483,MATCH($B57,'WA Spreadsheet Actuals'!$J$242:$J$483,0),MATCH(F$3,'WA Spreadsheet Actuals'!$D$4:$H$4,0))</f>
        <v>3549913.9967603674</v>
      </c>
      <c r="G57" s="70">
        <f>INDEX('WA Spreadsheet Actuals'!$D$242:$H$483,MATCH($B57,'WA Spreadsheet Actuals'!$J$242:$J$483,0),MATCH(G$3,'WA Spreadsheet Actuals'!$D$4:$H$4,0))</f>
        <v>3603465.9442027113</v>
      </c>
    </row>
    <row r="58" spans="1:7" x14ac:dyDescent="0.2">
      <c r="C58" s="71"/>
      <c r="D58" s="71"/>
      <c r="E58" s="71"/>
      <c r="F58" s="71"/>
      <c r="G58" s="71"/>
    </row>
    <row r="59" spans="1:7" x14ac:dyDescent="0.2">
      <c r="A59" s="72"/>
      <c r="B59" s="30" t="str">
        <f t="shared" ref="B59:B64" si="16">+B47</f>
        <v>Purchases</v>
      </c>
      <c r="C59" s="70">
        <f>INDEX('WA Spreadsheet Actuals'!$D$242:$H$483,MATCH($B59,'WA Spreadsheet Actuals'!$J$242:$J$483,0),MATCH(C$3,'WA Spreadsheet Actuals'!$D$4:$H$4,0))-C61</f>
        <v>16988826.668374039</v>
      </c>
      <c r="D59" s="70">
        <f>INDEX('WA Spreadsheet Actuals'!$D$242:$H$483,MATCH($B59,'WA Spreadsheet Actuals'!$J$242:$J$483,0),MATCH(D$3,'WA Spreadsheet Actuals'!$D$4:$H$4,0))-D61</f>
        <v>9768865.4264376871</v>
      </c>
      <c r="E59" s="70">
        <f>INDEX('WA Spreadsheet Actuals'!$D$242:$H$483,MATCH($B59,'WA Spreadsheet Actuals'!$J$242:$J$483,0),MATCH(E$3,'WA Spreadsheet Actuals'!$D$4:$H$4,0))-E61</f>
        <v>6227299.4515737779</v>
      </c>
      <c r="F59" s="70">
        <f>INDEX('WA Spreadsheet Actuals'!$D$242:$H$483,MATCH($B59,'WA Spreadsheet Actuals'!$J$242:$J$483,0),MATCH(F$3,'WA Spreadsheet Actuals'!$D$4:$H$4,0))-F61</f>
        <v>4516107.8991913255</v>
      </c>
      <c r="G59" s="70">
        <f>INDEX('WA Spreadsheet Actuals'!$D$242:$H$483,MATCH($B59,'WA Spreadsheet Actuals'!$J$242:$J$483,0),MATCH(G$3,'WA Spreadsheet Actuals'!$D$4:$H$4,0))-G61</f>
        <v>6401565.42134031</v>
      </c>
    </row>
    <row r="60" spans="1:7" x14ac:dyDescent="0.2">
      <c r="A60" s="72"/>
      <c r="B60" s="30" t="str">
        <f t="shared" si="16"/>
        <v>Owned Hydro</v>
      </c>
      <c r="C60" s="70">
        <f>INDEX('WA Spreadsheet Actuals'!$D$242:$H$483,MATCH($B60,'WA Spreadsheet Actuals'!$J$242:$J$483,0),MATCH(C$3,'WA Spreadsheet Actuals'!$D$4:$H$4,0))</f>
        <v>3455333</v>
      </c>
      <c r="D60" s="70">
        <f>INDEX('WA Spreadsheet Actuals'!$D$242:$H$483,MATCH($B60,'WA Spreadsheet Actuals'!$J$242:$J$483,0),MATCH(D$3,'WA Spreadsheet Actuals'!$D$4:$H$4,0))</f>
        <v>3472339</v>
      </c>
      <c r="E60" s="70">
        <f>INDEX('WA Spreadsheet Actuals'!$D$242:$H$483,MATCH($B60,'WA Spreadsheet Actuals'!$J$242:$J$483,0),MATCH(E$3,'WA Spreadsheet Actuals'!$D$4:$H$4,0))</f>
        <v>3195324</v>
      </c>
      <c r="F60" s="70">
        <f>INDEX('WA Spreadsheet Actuals'!$D$242:$H$483,MATCH($B60,'WA Spreadsheet Actuals'!$J$242:$J$483,0),MATCH(F$3,'WA Spreadsheet Actuals'!$D$4:$H$4,0))</f>
        <v>3462802</v>
      </c>
      <c r="G60" s="70">
        <f>INDEX('WA Spreadsheet Actuals'!$D$242:$H$483,MATCH($B60,'WA Spreadsheet Actuals'!$J$242:$J$483,0),MATCH(G$3,'WA Spreadsheet Actuals'!$D$4:$H$4,0))</f>
        <v>4060597</v>
      </c>
    </row>
    <row r="61" spans="1:7" x14ac:dyDescent="0.2">
      <c r="A61" s="72"/>
      <c r="B61" s="30" t="str">
        <f t="shared" si="16"/>
        <v>Mid C Purchases</v>
      </c>
      <c r="C61" s="70">
        <f>INDEX('WA Spreadsheet Actuals'!$D$242:$H$483,MATCH($B61,'WA Spreadsheet Actuals'!$J$242:$J$483,0),MATCH(C$3,'WA Spreadsheet Actuals'!$D$4:$H$4,0))</f>
        <v>2259092</v>
      </c>
      <c r="D61" s="70">
        <f>INDEX('WA Spreadsheet Actuals'!$D$242:$H$483,MATCH($B61,'WA Spreadsheet Actuals'!$J$242:$J$483,0),MATCH(D$3,'WA Spreadsheet Actuals'!$D$4:$H$4,0))</f>
        <v>2154903</v>
      </c>
      <c r="E61" s="70">
        <f>INDEX('WA Spreadsheet Actuals'!$D$242:$H$483,MATCH($B61,'WA Spreadsheet Actuals'!$J$242:$J$483,0),MATCH(E$3,'WA Spreadsheet Actuals'!$D$4:$H$4,0))</f>
        <v>1607342</v>
      </c>
      <c r="F61" s="70">
        <f>INDEX('WA Spreadsheet Actuals'!$D$242:$H$483,MATCH($B61,'WA Spreadsheet Actuals'!$J$242:$J$483,0),MATCH(F$3,'WA Spreadsheet Actuals'!$D$4:$H$4,0))</f>
        <v>1460106</v>
      </c>
      <c r="G61" s="70">
        <f>INDEX('WA Spreadsheet Actuals'!$D$242:$H$483,MATCH($B61,'WA Spreadsheet Actuals'!$J$242:$J$483,0),MATCH(G$3,'WA Spreadsheet Actuals'!$D$4:$H$4,0))</f>
        <v>1031325</v>
      </c>
    </row>
    <row r="62" spans="1:7" x14ac:dyDescent="0.2">
      <c r="A62" s="72"/>
      <c r="B62" s="30" t="str">
        <f t="shared" si="16"/>
        <v>Wind</v>
      </c>
      <c r="C62" s="70">
        <f>INDEX('WA Spreadsheet Actuals'!$D$242:$H$483,MATCH($B62,'WA Spreadsheet Actuals'!$J$242:$J$483,0),MATCH(C$3,'WA Spreadsheet Actuals'!$D$4:$H$4,0))</f>
        <v>448609</v>
      </c>
      <c r="D62" s="70">
        <f>INDEX('WA Spreadsheet Actuals'!$D$242:$H$483,MATCH($B62,'WA Spreadsheet Actuals'!$J$242:$J$483,0),MATCH(D$3,'WA Spreadsheet Actuals'!$D$4:$H$4,0))</f>
        <v>938592</v>
      </c>
      <c r="E62" s="70">
        <f>INDEX('WA Spreadsheet Actuals'!$D$242:$H$483,MATCH($B62,'WA Spreadsheet Actuals'!$J$242:$J$483,0),MATCH(E$3,'WA Spreadsheet Actuals'!$D$4:$H$4,0))</f>
        <v>970972</v>
      </c>
      <c r="F62" s="70">
        <f>INDEX('WA Spreadsheet Actuals'!$D$242:$H$483,MATCH($B62,'WA Spreadsheet Actuals'!$J$242:$J$483,0),MATCH(F$3,'WA Spreadsheet Actuals'!$D$4:$H$4,0))</f>
        <v>932244</v>
      </c>
      <c r="G62" s="70">
        <f>INDEX('WA Spreadsheet Actuals'!$D$242:$H$483,MATCH($B62,'WA Spreadsheet Actuals'!$J$242:$J$483,0),MATCH(G$3,'WA Spreadsheet Actuals'!$D$4:$H$4,0))</f>
        <v>1073363</v>
      </c>
    </row>
    <row r="63" spans="1:7" x14ac:dyDescent="0.2">
      <c r="A63" s="72"/>
      <c r="B63" s="30" t="str">
        <f t="shared" si="16"/>
        <v>Coal</v>
      </c>
      <c r="C63" s="70">
        <f>INDEX('WA Spreadsheet Actuals'!$D$242:$H$483,MATCH($B63,'WA Spreadsheet Actuals'!$J$242:$J$483,0),MATCH(C$3,'WA Spreadsheet Actuals'!$D$4:$H$4,0))</f>
        <v>10190955.898433005</v>
      </c>
      <c r="D63" s="70">
        <f>INDEX('WA Spreadsheet Actuals'!$D$242:$H$483,MATCH($B63,'WA Spreadsheet Actuals'!$J$242:$J$483,0),MATCH(D$3,'WA Spreadsheet Actuals'!$D$4:$H$4,0))</f>
        <v>10351644.807310289</v>
      </c>
      <c r="E63" s="70">
        <f>INDEX('WA Spreadsheet Actuals'!$D$242:$H$483,MATCH($B63,'WA Spreadsheet Actuals'!$J$242:$J$483,0),MATCH(E$3,'WA Spreadsheet Actuals'!$D$4:$H$4,0))</f>
        <v>10217373.619588593</v>
      </c>
      <c r="F63" s="70">
        <f>INDEX('WA Spreadsheet Actuals'!$D$242:$H$483,MATCH($B63,'WA Spreadsheet Actuals'!$J$242:$J$483,0),MATCH(F$3,'WA Spreadsheet Actuals'!$D$4:$H$4,0))</f>
        <v>10029147.523569044</v>
      </c>
      <c r="G63" s="70">
        <f>INDEX('WA Spreadsheet Actuals'!$D$242:$H$483,MATCH($B63,'WA Spreadsheet Actuals'!$J$242:$J$483,0),MATCH(G$3,'WA Spreadsheet Actuals'!$D$4:$H$4,0))</f>
        <v>9073618.2708624024</v>
      </c>
    </row>
    <row r="64" spans="1:7" x14ac:dyDescent="0.2">
      <c r="B64" s="30" t="str">
        <f t="shared" si="16"/>
        <v>Gas</v>
      </c>
      <c r="C64" s="70">
        <f>INDEX('WA Spreadsheet Actuals'!$D$242:$H$483,MATCH($B64,'WA Spreadsheet Actuals'!$J$242:$J$483,0),MATCH(C$3,'WA Spreadsheet Actuals'!$D$4:$H$4,0))</f>
        <v>1711346</v>
      </c>
      <c r="D64" s="70">
        <f>INDEX('WA Spreadsheet Actuals'!$D$242:$H$483,MATCH($B64,'WA Spreadsheet Actuals'!$J$242:$J$483,0),MATCH(D$3,'WA Spreadsheet Actuals'!$D$4:$H$4,0))</f>
        <v>2390595</v>
      </c>
      <c r="E64" s="70">
        <f>INDEX('WA Spreadsheet Actuals'!$D$242:$H$483,MATCH($B64,'WA Spreadsheet Actuals'!$J$242:$J$483,0),MATCH(E$3,'WA Spreadsheet Actuals'!$D$4:$H$4,0))</f>
        <v>3297872</v>
      </c>
      <c r="F64" s="70">
        <f>INDEX('WA Spreadsheet Actuals'!$D$242:$H$483,MATCH($B64,'WA Spreadsheet Actuals'!$J$242:$J$483,0),MATCH(F$3,'WA Spreadsheet Actuals'!$D$4:$H$4,0))</f>
        <v>2883945</v>
      </c>
      <c r="G64" s="70">
        <f>INDEX('WA Spreadsheet Actuals'!$D$242:$H$483,MATCH($B64,'WA Spreadsheet Actuals'!$J$242:$J$483,0),MATCH(G$3,'WA Spreadsheet Actuals'!$D$4:$H$4,0))</f>
        <v>1825417</v>
      </c>
    </row>
    <row r="65" spans="1:7" x14ac:dyDescent="0.2">
      <c r="A65" s="52"/>
      <c r="B65" s="53" t="s">
        <v>55</v>
      </c>
      <c r="C65" s="73">
        <f>SUM(C56:C57)-SUM(C59:C64)</f>
        <v>0</v>
      </c>
      <c r="D65" s="73">
        <f t="shared" ref="D65:G65" si="17">SUM(D56:D57)-SUM(D59:D64)</f>
        <v>0</v>
      </c>
      <c r="E65" s="73">
        <f t="shared" si="17"/>
        <v>0</v>
      </c>
      <c r="F65" s="73">
        <f t="shared" si="17"/>
        <v>0</v>
      </c>
      <c r="G65" s="73">
        <f t="shared" si="17"/>
        <v>0</v>
      </c>
    </row>
    <row r="66" spans="1:7" x14ac:dyDescent="0.2">
      <c r="A66" s="60" t="s">
        <v>57</v>
      </c>
      <c r="B66" s="47"/>
    </row>
    <row r="67" spans="1:7" ht="15" x14ac:dyDescent="0.25">
      <c r="A67" s="61"/>
      <c r="B67" s="74" t="str">
        <f t="shared" ref="B67:B70" si="18">B56</f>
        <v>Load</v>
      </c>
      <c r="C67" s="32">
        <f>+C56-C44</f>
        <v>787684.74899999052</v>
      </c>
      <c r="D67" s="32">
        <f t="shared" ref="D67:G67" si="19">+D56-D44</f>
        <v>782053.98350952566</v>
      </c>
      <c r="E67" s="32">
        <f t="shared" si="19"/>
        <v>-202375.58491680399</v>
      </c>
      <c r="F67" s="32">
        <f t="shared" si="19"/>
        <v>-1114923.5974000022</v>
      </c>
      <c r="G67" s="32">
        <f t="shared" si="19"/>
        <v>-501165.62304274365</v>
      </c>
    </row>
    <row r="68" spans="1:7" ht="15" x14ac:dyDescent="0.25">
      <c r="A68" s="61"/>
      <c r="B68" s="74" t="str">
        <f t="shared" si="18"/>
        <v>Sales</v>
      </c>
      <c r="C68" s="32">
        <f t="shared" ref="C68:G75" si="20">+C57-C45</f>
        <v>-185590.40955138952</v>
      </c>
      <c r="D68" s="32">
        <f t="shared" si="20"/>
        <v>-5600479.9031943455</v>
      </c>
      <c r="E68" s="32">
        <f t="shared" si="20"/>
        <v>-6121287.4551666304</v>
      </c>
      <c r="F68" s="32">
        <f t="shared" si="20"/>
        <v>-491571.30827963306</v>
      </c>
      <c r="G68" s="32">
        <f t="shared" si="20"/>
        <v>-855930.30750694266</v>
      </c>
    </row>
    <row r="69" spans="1:7" ht="15" x14ac:dyDescent="0.25">
      <c r="A69" s="61"/>
      <c r="B69" s="74"/>
      <c r="C69" s="32"/>
      <c r="D69" s="32"/>
      <c r="E69" s="32"/>
      <c r="F69" s="32"/>
      <c r="G69" s="32"/>
    </row>
    <row r="70" spans="1:7" ht="15" x14ac:dyDescent="0.25">
      <c r="A70" s="61"/>
      <c r="B70" s="74" t="str">
        <f t="shared" si="18"/>
        <v>Purchases</v>
      </c>
      <c r="C70" s="32">
        <f t="shared" si="20"/>
        <v>-150810.1970070526</v>
      </c>
      <c r="D70" s="32">
        <f t="shared" si="20"/>
        <v>-6617020.3748177495</v>
      </c>
      <c r="E70" s="32">
        <f t="shared" si="20"/>
        <v>-7375505.497525394</v>
      </c>
      <c r="F70" s="32">
        <f t="shared" si="20"/>
        <v>-990176.31973904092</v>
      </c>
      <c r="G70" s="32">
        <f t="shared" si="20"/>
        <v>1178779.6341474643</v>
      </c>
    </row>
    <row r="71" spans="1:7" ht="15" x14ac:dyDescent="0.25">
      <c r="A71" s="61"/>
      <c r="B71" s="74" t="str">
        <f>B60</f>
        <v>Owned Hydro</v>
      </c>
      <c r="C71" s="32">
        <f t="shared" si="20"/>
        <v>-673213.77536682971</v>
      </c>
      <c r="D71" s="32">
        <f t="shared" si="20"/>
        <v>-609849.3631192632</v>
      </c>
      <c r="E71" s="32">
        <f t="shared" si="20"/>
        <v>-715694.84097440261</v>
      </c>
      <c r="F71" s="32">
        <f t="shared" si="20"/>
        <v>-191861.83430045797</v>
      </c>
      <c r="G71" s="32">
        <f t="shared" si="20"/>
        <v>253939.5976691558</v>
      </c>
    </row>
    <row r="72" spans="1:7" ht="15" x14ac:dyDescent="0.25">
      <c r="A72" s="61"/>
      <c r="B72" s="74" t="str">
        <f>B61</f>
        <v>Mid C Purchases</v>
      </c>
      <c r="C72" s="32">
        <f t="shared" si="20"/>
        <v>900635.37409983575</v>
      </c>
      <c r="D72" s="32">
        <f t="shared" si="20"/>
        <v>783483.18023621524</v>
      </c>
      <c r="E72" s="32">
        <f t="shared" si="20"/>
        <v>188058.07981669321</v>
      </c>
      <c r="F72" s="32">
        <f t="shared" si="20"/>
        <v>812522.4688304849</v>
      </c>
      <c r="G72" s="32">
        <f t="shared" si="20"/>
        <v>279854.76344300003</v>
      </c>
    </row>
    <row r="73" spans="1:7" ht="15" x14ac:dyDescent="0.25">
      <c r="A73" s="61"/>
      <c r="B73" s="74" t="str">
        <f>B62</f>
        <v>Wind</v>
      </c>
      <c r="C73" s="32">
        <f t="shared" si="20"/>
        <v>301620.34794200002</v>
      </c>
      <c r="D73" s="32">
        <f t="shared" si="20"/>
        <v>672232.51247393445</v>
      </c>
      <c r="E73" s="32">
        <f t="shared" si="20"/>
        <v>263858.65843800001</v>
      </c>
      <c r="F73" s="32">
        <f t="shared" si="20"/>
        <v>-241912.84334399994</v>
      </c>
      <c r="G73" s="32">
        <f t="shared" si="20"/>
        <v>-87111.024269791786</v>
      </c>
    </row>
    <row r="74" spans="1:7" ht="15" x14ac:dyDescent="0.25">
      <c r="A74" s="61"/>
      <c r="B74" s="74" t="str">
        <f>B63</f>
        <v>Coal</v>
      </c>
      <c r="C74" s="32">
        <f t="shared" si="20"/>
        <v>275903.78088500537</v>
      </c>
      <c r="D74" s="32">
        <f t="shared" si="20"/>
        <v>356719.88523661718</v>
      </c>
      <c r="E74" s="32">
        <f t="shared" si="20"/>
        <v>-72466.273041404784</v>
      </c>
      <c r="F74" s="32">
        <f t="shared" si="20"/>
        <v>-400257.90656095743</v>
      </c>
      <c r="G74" s="32">
        <f t="shared" si="20"/>
        <v>-1182570.9620499704</v>
      </c>
    </row>
    <row r="75" spans="1:7" ht="15" x14ac:dyDescent="0.25">
      <c r="A75" s="75"/>
      <c r="B75" s="76" t="str">
        <f>B64</f>
        <v>Gas</v>
      </c>
      <c r="C75" s="34">
        <f t="shared" si="20"/>
        <v>-52042.373151849955</v>
      </c>
      <c r="D75" s="34">
        <f t="shared" si="20"/>
        <v>596007.05658954429</v>
      </c>
      <c r="E75" s="34">
        <f t="shared" si="20"/>
        <v>1388085.6433270001</v>
      </c>
      <c r="F75" s="34">
        <f t="shared" si="20"/>
        <v>-594804.84570599999</v>
      </c>
      <c r="G75" s="34">
        <f t="shared" si="20"/>
        <v>-1799987.4879277591</v>
      </c>
    </row>
  </sheetData>
  <pageMargins left="0.7" right="0.7" top="0.75" bottom="0.75" header="0.3" footer="0.3"/>
  <pageSetup scale="95" orientation="portrait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0"/>
  <sheetViews>
    <sheetView zoomScale="70" zoomScaleNormal="70" workbookViewId="0">
      <selection activeCell="C19" sqref="C19"/>
    </sheetView>
  </sheetViews>
  <sheetFormatPr defaultRowHeight="12.75" outlineLevelCol="1" x14ac:dyDescent="0.2"/>
  <cols>
    <col min="1" max="1" width="4.85546875" style="36" customWidth="1"/>
    <col min="2" max="2" width="18" style="30" bestFit="1" customWidth="1"/>
    <col min="3" max="4" width="12.28515625" style="36" customWidth="1" outlineLevel="1"/>
    <col min="5" max="5" width="12.85546875" style="36" customWidth="1" outlineLevel="1"/>
    <col min="6" max="6" width="12.28515625" style="36" customWidth="1"/>
    <col min="7" max="9" width="12.28515625" style="36" customWidth="1" outlineLevel="1"/>
    <col min="10" max="10" width="12.28515625" style="36" customWidth="1"/>
    <col min="11" max="12" width="12.28515625" style="36" customWidth="1" outlineLevel="1"/>
    <col min="13" max="13" width="12.85546875" style="36" customWidth="1" outlineLevel="1"/>
    <col min="14" max="14" width="12.85546875" style="36" bestFit="1" customWidth="1"/>
    <col min="15" max="17" width="12.28515625" style="36" customWidth="1" outlineLevel="1"/>
    <col min="18" max="18" width="12.28515625" style="36" customWidth="1"/>
    <col min="19" max="21" width="12.28515625" style="36" customWidth="1" outlineLevel="1"/>
    <col min="22" max="22" width="12.28515625" style="36" customWidth="1"/>
    <col min="23" max="24" width="11.28515625" style="36" customWidth="1"/>
    <col min="25" max="16384" width="9.140625" style="36"/>
  </cols>
  <sheetData>
    <row r="1" spans="1:26" x14ac:dyDescent="0.2">
      <c r="A1" s="37" t="s">
        <v>58</v>
      </c>
    </row>
    <row r="2" spans="1:26" x14ac:dyDescent="0.2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6" s="84" customFormat="1" x14ac:dyDescent="0.2">
      <c r="B3" s="85"/>
      <c r="C3" s="86" t="s">
        <v>59</v>
      </c>
      <c r="D3" s="87"/>
      <c r="E3" s="87"/>
      <c r="F3" s="87"/>
      <c r="G3" s="87"/>
      <c r="H3" s="87"/>
      <c r="I3" s="88"/>
      <c r="J3" s="86" t="s">
        <v>60</v>
      </c>
      <c r="K3" s="87"/>
      <c r="L3" s="87"/>
      <c r="M3" s="87"/>
      <c r="N3" s="88"/>
      <c r="O3" s="89" t="s">
        <v>61</v>
      </c>
      <c r="P3" s="90"/>
      <c r="Q3" s="90"/>
      <c r="R3" s="90"/>
      <c r="S3" s="91"/>
      <c r="T3" s="86" t="s">
        <v>62</v>
      </c>
      <c r="U3" s="87"/>
      <c r="V3" s="87"/>
      <c r="W3" s="92"/>
      <c r="X3" s="86" t="s">
        <v>63</v>
      </c>
      <c r="Y3" s="93"/>
      <c r="Z3" s="93"/>
    </row>
    <row r="4" spans="1:26" x14ac:dyDescent="0.2">
      <c r="C4" s="61"/>
      <c r="D4" s="77"/>
      <c r="E4" s="77"/>
      <c r="F4" s="77"/>
      <c r="G4" s="77"/>
      <c r="H4" s="77"/>
      <c r="I4" s="79"/>
      <c r="J4" s="94" t="s">
        <v>64</v>
      </c>
      <c r="K4" s="77"/>
      <c r="L4" s="77"/>
      <c r="M4" s="77"/>
      <c r="N4" s="79"/>
      <c r="O4" s="95" t="s">
        <v>64</v>
      </c>
      <c r="P4" s="80"/>
      <c r="Q4" s="80"/>
      <c r="R4" s="80"/>
      <c r="S4" s="96"/>
      <c r="T4" s="95" t="s">
        <v>64</v>
      </c>
      <c r="U4" s="80"/>
      <c r="V4" s="80"/>
      <c r="W4" s="96"/>
      <c r="X4" s="97" t="s">
        <v>64</v>
      </c>
    </row>
    <row r="5" spans="1:26" x14ac:dyDescent="0.2">
      <c r="C5" s="98"/>
      <c r="D5" s="99"/>
      <c r="E5" s="99"/>
      <c r="F5" s="99"/>
      <c r="G5" s="100"/>
      <c r="H5" s="100"/>
      <c r="I5" s="101"/>
      <c r="J5" s="102">
        <v>39736</v>
      </c>
      <c r="K5" s="99"/>
      <c r="L5" s="99"/>
      <c r="M5" s="99"/>
      <c r="N5" s="103"/>
      <c r="O5" s="102">
        <v>40179</v>
      </c>
      <c r="P5" s="99"/>
      <c r="Q5" s="99"/>
      <c r="R5" s="99"/>
      <c r="S5" s="101"/>
      <c r="T5" s="102">
        <v>40636</v>
      </c>
      <c r="U5" s="99"/>
      <c r="V5" s="99"/>
      <c r="W5" s="104"/>
      <c r="X5" s="105">
        <v>41061</v>
      </c>
    </row>
    <row r="6" spans="1:26" s="37" customFormat="1" x14ac:dyDescent="0.2">
      <c r="B6" s="30"/>
      <c r="C6" s="106">
        <v>2007</v>
      </c>
      <c r="D6" s="38"/>
      <c r="E6" s="38"/>
      <c r="F6" s="107"/>
      <c r="G6" s="108">
        <f>C6+1</f>
        <v>2008</v>
      </c>
      <c r="H6" s="109"/>
      <c r="I6" s="109"/>
      <c r="J6" s="110"/>
      <c r="K6" s="111">
        <f>G6+1</f>
        <v>2009</v>
      </c>
      <c r="L6" s="112"/>
      <c r="M6" s="112"/>
      <c r="N6" s="113"/>
      <c r="O6" s="111">
        <f>K6+1</f>
        <v>2010</v>
      </c>
      <c r="P6" s="112"/>
      <c r="Q6" s="112"/>
      <c r="R6" s="113"/>
      <c r="S6" s="111">
        <f>O6+1</f>
        <v>2011</v>
      </c>
      <c r="T6" s="38"/>
      <c r="U6" s="38"/>
      <c r="V6" s="107"/>
      <c r="W6" s="38">
        <f>S6+1</f>
        <v>2012</v>
      </c>
      <c r="X6" s="38"/>
      <c r="Y6" s="38"/>
      <c r="Z6" s="38"/>
    </row>
    <row r="7" spans="1:26" s="40" customFormat="1" x14ac:dyDescent="0.2">
      <c r="C7" s="114">
        <f>DATE(C6,3,31)</f>
        <v>39172</v>
      </c>
      <c r="D7" s="115">
        <f t="shared" ref="D7:R7" si="0">EDATE(C7,3)</f>
        <v>39263</v>
      </c>
      <c r="E7" s="115">
        <f t="shared" si="0"/>
        <v>39355</v>
      </c>
      <c r="F7" s="116">
        <f t="shared" si="0"/>
        <v>39446</v>
      </c>
      <c r="G7" s="117">
        <f>DATE(G6,3,31)</f>
        <v>39538</v>
      </c>
      <c r="H7" s="118">
        <f t="shared" si="0"/>
        <v>39629</v>
      </c>
      <c r="I7" s="118">
        <f t="shared" si="0"/>
        <v>39721</v>
      </c>
      <c r="J7" s="119">
        <f t="shared" si="0"/>
        <v>39812</v>
      </c>
      <c r="K7" s="114">
        <f>DATE(K6,3,31)</f>
        <v>39903</v>
      </c>
      <c r="L7" s="115">
        <f t="shared" si="0"/>
        <v>39994</v>
      </c>
      <c r="M7" s="115">
        <f t="shared" si="0"/>
        <v>40086</v>
      </c>
      <c r="N7" s="116">
        <f t="shared" si="0"/>
        <v>40177</v>
      </c>
      <c r="O7" s="114">
        <f>DATE(O6,3,31)</f>
        <v>40268</v>
      </c>
      <c r="P7" s="115">
        <f t="shared" si="0"/>
        <v>40359</v>
      </c>
      <c r="Q7" s="115">
        <f t="shared" si="0"/>
        <v>40451</v>
      </c>
      <c r="R7" s="116">
        <f t="shared" si="0"/>
        <v>40542</v>
      </c>
      <c r="S7" s="114">
        <f>DATE(S6,3,31)</f>
        <v>40633</v>
      </c>
      <c r="T7" s="115">
        <f t="shared" ref="T7:V7" si="1">EDATE(S7,3)</f>
        <v>40724</v>
      </c>
      <c r="U7" s="115">
        <f t="shared" si="1"/>
        <v>40816</v>
      </c>
      <c r="V7" s="116">
        <f t="shared" si="1"/>
        <v>40907</v>
      </c>
      <c r="W7" s="120">
        <f>DATE(W6,3,31)</f>
        <v>40999</v>
      </c>
      <c r="X7" s="120">
        <f t="shared" ref="X7:Z7" si="2">EDATE(W7,3)</f>
        <v>41090</v>
      </c>
      <c r="Y7" s="120">
        <f t="shared" si="2"/>
        <v>41182</v>
      </c>
      <c r="Z7" s="120">
        <f t="shared" si="2"/>
        <v>41273</v>
      </c>
    </row>
    <row r="8" spans="1:26" s="40" customFormat="1" x14ac:dyDescent="0.2">
      <c r="C8" s="121" t="s">
        <v>65</v>
      </c>
      <c r="D8" s="122" t="s">
        <v>66</v>
      </c>
      <c r="E8" s="122" t="s">
        <v>67</v>
      </c>
      <c r="F8" s="123" t="s">
        <v>68</v>
      </c>
      <c r="G8" s="121" t="str">
        <f t="shared" ref="G8:Z8" si="3">C8</f>
        <v>Q1</v>
      </c>
      <c r="H8" s="122" t="str">
        <f t="shared" si="3"/>
        <v>Q2</v>
      </c>
      <c r="I8" s="122" t="str">
        <f t="shared" si="3"/>
        <v>Q3</v>
      </c>
      <c r="J8" s="123" t="str">
        <f t="shared" si="3"/>
        <v>Q4</v>
      </c>
      <c r="K8" s="121" t="str">
        <f t="shared" si="3"/>
        <v>Q1</v>
      </c>
      <c r="L8" s="122" t="str">
        <f t="shared" si="3"/>
        <v>Q2</v>
      </c>
      <c r="M8" s="122" t="str">
        <f t="shared" si="3"/>
        <v>Q3</v>
      </c>
      <c r="N8" s="123" t="str">
        <f t="shared" si="3"/>
        <v>Q4</v>
      </c>
      <c r="O8" s="121" t="str">
        <f t="shared" si="3"/>
        <v>Q1</v>
      </c>
      <c r="P8" s="122" t="str">
        <f t="shared" si="3"/>
        <v>Q2</v>
      </c>
      <c r="Q8" s="122" t="str">
        <f t="shared" si="3"/>
        <v>Q3</v>
      </c>
      <c r="R8" s="123" t="str">
        <f t="shared" si="3"/>
        <v>Q4</v>
      </c>
      <c r="S8" s="121" t="str">
        <f t="shared" si="3"/>
        <v>Q1</v>
      </c>
      <c r="T8" s="122" t="str">
        <f t="shared" si="3"/>
        <v>Q2</v>
      </c>
      <c r="U8" s="122" t="str">
        <f t="shared" si="3"/>
        <v>Q3</v>
      </c>
      <c r="V8" s="123" t="str">
        <f t="shared" si="3"/>
        <v>Q4</v>
      </c>
      <c r="W8" s="40" t="str">
        <f t="shared" si="3"/>
        <v>Q1</v>
      </c>
      <c r="X8" s="40" t="str">
        <f t="shared" si="3"/>
        <v>Q2</v>
      </c>
      <c r="Y8" s="40" t="str">
        <f t="shared" si="3"/>
        <v>Q3</v>
      </c>
      <c r="Z8" s="40" t="str">
        <f t="shared" si="3"/>
        <v>Q4</v>
      </c>
    </row>
    <row r="9" spans="1:26" s="39" customFormat="1" ht="15" x14ac:dyDescent="0.25">
      <c r="B9" s="40"/>
      <c r="F9" s="41"/>
      <c r="J9" s="124"/>
      <c r="N9" s="41"/>
      <c r="S9" s="125"/>
    </row>
    <row r="10" spans="1:26" s="39" customFormat="1" ht="38.25" x14ac:dyDescent="0.2">
      <c r="A10" s="42" t="s">
        <v>69</v>
      </c>
      <c r="B10" s="30"/>
      <c r="F10" s="41"/>
      <c r="J10" s="126" t="s">
        <v>70</v>
      </c>
      <c r="N10" s="41"/>
      <c r="T10" s="126" t="s">
        <v>71</v>
      </c>
      <c r="U10" s="126" t="s">
        <v>71</v>
      </c>
      <c r="V10" s="126" t="s">
        <v>71</v>
      </c>
    </row>
    <row r="11" spans="1:26" s="130" customFormat="1" ht="15" x14ac:dyDescent="0.25">
      <c r="A11" s="45"/>
      <c r="B11" s="127" t="s">
        <v>38</v>
      </c>
      <c r="C11" s="128">
        <v>669.83141857277064</v>
      </c>
      <c r="D11" s="45">
        <f t="shared" ref="D11:I17" si="4">C11</f>
        <v>669.83141857277064</v>
      </c>
      <c r="E11" s="45">
        <f t="shared" si="4"/>
        <v>669.83141857277064</v>
      </c>
      <c r="F11" s="45">
        <f t="shared" si="4"/>
        <v>669.83141857277064</v>
      </c>
      <c r="G11" s="45">
        <f t="shared" si="4"/>
        <v>669.83141857277064</v>
      </c>
      <c r="H11" s="45">
        <f t="shared" si="4"/>
        <v>669.83141857277064</v>
      </c>
      <c r="I11" s="45">
        <f t="shared" si="4"/>
        <v>669.83141857277064</v>
      </c>
      <c r="J11" s="129">
        <f>+I11*(J$5-DATE(2008,1,1))/366+K11*(DATE(2009,1,1)-J$5)/366</f>
        <v>668.77142835561858</v>
      </c>
      <c r="K11" s="128">
        <v>664.85761832305695</v>
      </c>
      <c r="L11" s="45">
        <f t="shared" ref="L11:N17" si="5">K11</f>
        <v>664.85761832305695</v>
      </c>
      <c r="M11" s="45">
        <f t="shared" si="5"/>
        <v>664.85761832305695</v>
      </c>
      <c r="N11" s="45">
        <f t="shared" si="5"/>
        <v>664.85761832305695</v>
      </c>
      <c r="O11" s="128">
        <v>272.10657378499997</v>
      </c>
      <c r="P11" s="45">
        <f t="shared" ref="P11:R17" si="6">O11</f>
        <v>272.10657378499997</v>
      </c>
      <c r="Q11" s="45">
        <f t="shared" si="6"/>
        <v>272.10657378499997</v>
      </c>
      <c r="R11" s="45">
        <f t="shared" si="6"/>
        <v>272.10657378499997</v>
      </c>
      <c r="S11" s="45">
        <f>+R11</f>
        <v>272.10657378499997</v>
      </c>
      <c r="T11" s="129">
        <f>+S11*(T$5-DATE(2011,1,1))/365+W11*(DATE(2012,1,1)-T$5)/365</f>
        <v>200.19113772828666</v>
      </c>
      <c r="U11" s="129">
        <f>+T11</f>
        <v>200.19113772828666</v>
      </c>
      <c r="V11" s="129">
        <f>+U11</f>
        <v>200.19113772828666</v>
      </c>
      <c r="W11" s="128">
        <v>175.95589920368002</v>
      </c>
      <c r="X11" s="45">
        <f t="shared" ref="X11" si="7">W11</f>
        <v>175.95589920368002</v>
      </c>
    </row>
    <row r="12" spans="1:26" s="44" customFormat="1" ht="15" x14ac:dyDescent="0.25">
      <c r="A12" s="46"/>
      <c r="B12" s="131"/>
      <c r="C12" s="132"/>
      <c r="D12" s="46"/>
      <c r="E12" s="46"/>
      <c r="F12" s="46"/>
      <c r="G12" s="46"/>
      <c r="H12" s="46"/>
      <c r="I12" s="46"/>
      <c r="J12" s="133"/>
      <c r="K12" s="132"/>
      <c r="L12" s="46"/>
      <c r="M12" s="46"/>
      <c r="N12" s="46"/>
      <c r="O12" s="132"/>
      <c r="P12" s="46"/>
      <c r="Q12" s="46"/>
      <c r="R12" s="46"/>
      <c r="S12" s="46"/>
      <c r="T12" s="129"/>
      <c r="U12" s="129"/>
      <c r="V12" s="129"/>
      <c r="W12" s="132"/>
      <c r="X12" s="46"/>
    </row>
    <row r="13" spans="1:26" s="44" customFormat="1" ht="15" x14ac:dyDescent="0.25">
      <c r="A13" s="46"/>
      <c r="B13" s="131" t="s">
        <v>39</v>
      </c>
      <c r="C13" s="132">
        <v>837.45246382015375</v>
      </c>
      <c r="D13" s="46">
        <f t="shared" si="4"/>
        <v>837.45246382015375</v>
      </c>
      <c r="E13" s="46">
        <f t="shared" si="4"/>
        <v>837.45246382015375</v>
      </c>
      <c r="F13" s="46">
        <f t="shared" si="4"/>
        <v>837.45246382015375</v>
      </c>
      <c r="G13" s="46">
        <f t="shared" si="4"/>
        <v>837.45246382015375</v>
      </c>
      <c r="H13" s="46">
        <f t="shared" si="4"/>
        <v>837.45246382015375</v>
      </c>
      <c r="I13" s="46">
        <f t="shared" si="4"/>
        <v>837.45246382015375</v>
      </c>
      <c r="J13" s="133">
        <f>+I13*(J$5-DATE(2008,1,1))/366+K13*(DATE(2009,1,1)-J$5)/366</f>
        <v>834.49762318682497</v>
      </c>
      <c r="K13" s="132">
        <v>823.58744238684153</v>
      </c>
      <c r="L13" s="46">
        <f t="shared" si="5"/>
        <v>823.58744238684153</v>
      </c>
      <c r="M13" s="46">
        <f t="shared" si="5"/>
        <v>823.58744238684153</v>
      </c>
      <c r="N13" s="46">
        <f t="shared" si="5"/>
        <v>823.58744238684153</v>
      </c>
      <c r="O13" s="132">
        <v>330.36650953716673</v>
      </c>
      <c r="P13" s="46">
        <f t="shared" si="6"/>
        <v>330.36650953716673</v>
      </c>
      <c r="Q13" s="46">
        <f t="shared" si="6"/>
        <v>330.36650953716673</v>
      </c>
      <c r="R13" s="46">
        <f t="shared" si="6"/>
        <v>330.36650953716673</v>
      </c>
      <c r="S13" s="46">
        <f t="shared" ref="S13:S17" si="8">+R13</f>
        <v>330.36650953716673</v>
      </c>
      <c r="T13" s="133">
        <f>+S13*(T$5-DATE(2011,1,1))/365+W13*(DATE(2012,1,1)-T$5)/365</f>
        <v>255.28157336566153</v>
      </c>
      <c r="U13" s="133">
        <f t="shared" ref="U13:V17" si="9">+T13</f>
        <v>255.28157336566153</v>
      </c>
      <c r="V13" s="133">
        <f t="shared" si="9"/>
        <v>255.28157336566153</v>
      </c>
      <c r="W13" s="132">
        <v>229.97822491226052</v>
      </c>
      <c r="X13" s="46">
        <f t="shared" ref="X13:X17" si="10">W13</f>
        <v>229.97822491226052</v>
      </c>
    </row>
    <row r="14" spans="1:26" s="44" customFormat="1" ht="15" x14ac:dyDescent="0.25">
      <c r="A14" s="46"/>
      <c r="B14" s="131" t="s">
        <v>40</v>
      </c>
      <c r="C14" s="132">
        <v>68.273530331482874</v>
      </c>
      <c r="D14" s="46">
        <f t="shared" si="4"/>
        <v>68.273530331482874</v>
      </c>
      <c r="E14" s="46">
        <f t="shared" si="4"/>
        <v>68.273530331482874</v>
      </c>
      <c r="F14" s="46">
        <f t="shared" si="4"/>
        <v>68.273530331482874</v>
      </c>
      <c r="G14" s="46">
        <f t="shared" si="4"/>
        <v>68.273530331482874</v>
      </c>
      <c r="H14" s="46">
        <f t="shared" si="4"/>
        <v>68.273530331482874</v>
      </c>
      <c r="I14" s="46">
        <f t="shared" si="4"/>
        <v>68.273530331482874</v>
      </c>
      <c r="J14" s="133">
        <f>+I14*(J$5-DATE(2008,1,1))/366+K14*(DATE(2009,1,1)-J$5)/366</f>
        <v>72.365066187068493</v>
      </c>
      <c r="K14" s="132">
        <v>87.472275499999995</v>
      </c>
      <c r="L14" s="46">
        <f t="shared" si="5"/>
        <v>87.472275499999995</v>
      </c>
      <c r="M14" s="46">
        <f t="shared" si="5"/>
        <v>87.472275499999995</v>
      </c>
      <c r="N14" s="46">
        <f t="shared" si="5"/>
        <v>87.472275499999995</v>
      </c>
      <c r="O14" s="132">
        <v>98.8405475</v>
      </c>
      <c r="P14" s="46">
        <f t="shared" si="6"/>
        <v>98.8405475</v>
      </c>
      <c r="Q14" s="46">
        <f t="shared" si="6"/>
        <v>98.8405475</v>
      </c>
      <c r="R14" s="46">
        <f t="shared" si="6"/>
        <v>98.8405475</v>
      </c>
      <c r="S14" s="46">
        <f t="shared" si="8"/>
        <v>98.8405475</v>
      </c>
      <c r="T14" s="133">
        <f>+S14*(T$5-DATE(2011,1,1))/365+W14*(DATE(2012,1,1)-T$5)/365</f>
        <v>100.70573260547945</v>
      </c>
      <c r="U14" s="133">
        <f t="shared" si="9"/>
        <v>100.70573260547945</v>
      </c>
      <c r="V14" s="133">
        <f t="shared" si="9"/>
        <v>100.70573260547945</v>
      </c>
      <c r="W14" s="132">
        <v>101.33429315384615</v>
      </c>
      <c r="X14" s="46">
        <f t="shared" si="10"/>
        <v>101.33429315384615</v>
      </c>
    </row>
    <row r="15" spans="1:26" s="44" customFormat="1" ht="15" x14ac:dyDescent="0.25">
      <c r="A15" s="46"/>
      <c r="B15" s="131" t="s">
        <v>41</v>
      </c>
      <c r="C15" s="132">
        <v>124.17950648460001</v>
      </c>
      <c r="D15" s="46">
        <f t="shared" si="4"/>
        <v>124.17950648460001</v>
      </c>
      <c r="E15" s="46">
        <f t="shared" si="4"/>
        <v>124.17950648460001</v>
      </c>
      <c r="F15" s="46">
        <f t="shared" si="4"/>
        <v>124.17950648460001</v>
      </c>
      <c r="G15" s="46">
        <f t="shared" si="4"/>
        <v>124.17950648460001</v>
      </c>
      <c r="H15" s="46">
        <f t="shared" si="4"/>
        <v>124.17950648460001</v>
      </c>
      <c r="I15" s="46">
        <f t="shared" si="4"/>
        <v>124.17950648460001</v>
      </c>
      <c r="J15" s="133">
        <f>+I15*(J$5-DATE(2008,1,1))/366+K15*(DATE(2009,1,1)-J$5)/366</f>
        <v>124.2465840846487</v>
      </c>
      <c r="K15" s="132">
        <v>124.49425522329001</v>
      </c>
      <c r="L15" s="46">
        <f t="shared" si="5"/>
        <v>124.49425522329001</v>
      </c>
      <c r="M15" s="46">
        <f t="shared" si="5"/>
        <v>124.49425522329001</v>
      </c>
      <c r="N15" s="46">
        <f t="shared" si="5"/>
        <v>124.49425522329001</v>
      </c>
      <c r="O15" s="132">
        <v>177.25318251245</v>
      </c>
      <c r="P15" s="46">
        <f t="shared" si="6"/>
        <v>177.25318251245</v>
      </c>
      <c r="Q15" s="46">
        <f t="shared" si="6"/>
        <v>177.25318251245</v>
      </c>
      <c r="R15" s="46">
        <f t="shared" si="6"/>
        <v>177.25318251245</v>
      </c>
      <c r="S15" s="46">
        <f t="shared" si="8"/>
        <v>177.25318251245</v>
      </c>
      <c r="T15" s="133">
        <f>+S15*(T$5-DATE(2011,1,1))/365+W15*(DATE(2012,1,1)-T$5)/365</f>
        <v>176.05077316757763</v>
      </c>
      <c r="U15" s="133">
        <f t="shared" si="9"/>
        <v>176.05077316757763</v>
      </c>
      <c r="V15" s="133">
        <f t="shared" si="9"/>
        <v>176.05077316757763</v>
      </c>
      <c r="W15" s="132">
        <v>175.64556562278548</v>
      </c>
      <c r="X15" s="46">
        <f t="shared" si="10"/>
        <v>175.64556562278548</v>
      </c>
    </row>
    <row r="16" spans="1:26" s="44" customFormat="1" ht="15" x14ac:dyDescent="0.25">
      <c r="A16" s="46"/>
      <c r="B16" s="131" t="s">
        <v>42</v>
      </c>
      <c r="C16" s="132">
        <v>49.948033671617885</v>
      </c>
      <c r="D16" s="46">
        <f t="shared" si="4"/>
        <v>49.948033671617885</v>
      </c>
      <c r="E16" s="46">
        <f t="shared" si="4"/>
        <v>49.948033671617885</v>
      </c>
      <c r="F16" s="46">
        <f t="shared" si="4"/>
        <v>49.948033671617885</v>
      </c>
      <c r="G16" s="46">
        <f t="shared" si="4"/>
        <v>49.948033671617885</v>
      </c>
      <c r="H16" s="46">
        <f t="shared" si="4"/>
        <v>49.948033671617885</v>
      </c>
      <c r="I16" s="46">
        <f t="shared" si="4"/>
        <v>49.948033671617885</v>
      </c>
      <c r="J16" s="133">
        <f>+I16*(J$5-DATE(2008,1,1))/366+K16*(DATE(2009,1,1)-J$5)/366</f>
        <v>51.962065793618898</v>
      </c>
      <c r="K16" s="132">
        <v>59.398492090238022</v>
      </c>
      <c r="L16" s="46">
        <f t="shared" si="5"/>
        <v>59.398492090238022</v>
      </c>
      <c r="M16" s="46">
        <f t="shared" si="5"/>
        <v>59.398492090238022</v>
      </c>
      <c r="N16" s="46">
        <f t="shared" si="5"/>
        <v>59.398492090238022</v>
      </c>
      <c r="O16" s="132">
        <v>177.09460737660612</v>
      </c>
      <c r="P16" s="46">
        <f t="shared" si="6"/>
        <v>177.09460737660612</v>
      </c>
      <c r="Q16" s="46">
        <f t="shared" si="6"/>
        <v>177.09460737660612</v>
      </c>
      <c r="R16" s="46">
        <f t="shared" si="6"/>
        <v>177.09460737660612</v>
      </c>
      <c r="S16" s="46">
        <f t="shared" si="8"/>
        <v>177.09460737660612</v>
      </c>
      <c r="T16" s="133">
        <f>+S16*(T$5-DATE(2011,1,1))/365+W16*(DATE(2012,1,1)-T$5)/365</f>
        <v>191.47691360294147</v>
      </c>
      <c r="U16" s="133">
        <f t="shared" si="9"/>
        <v>191.47691360294147</v>
      </c>
      <c r="V16" s="133">
        <f t="shared" si="9"/>
        <v>191.47691360294147</v>
      </c>
      <c r="W16" s="132">
        <v>196.32369811877606</v>
      </c>
      <c r="X16" s="46">
        <f t="shared" si="10"/>
        <v>196.32369811877606</v>
      </c>
    </row>
    <row r="17" spans="1:24" s="44" customFormat="1" ht="15" x14ac:dyDescent="0.25">
      <c r="A17" s="46"/>
      <c r="B17" s="131" t="s">
        <v>43</v>
      </c>
      <c r="C17" s="132">
        <v>0</v>
      </c>
      <c r="D17" s="46">
        <f t="shared" si="4"/>
        <v>0</v>
      </c>
      <c r="E17" s="46">
        <f t="shared" si="4"/>
        <v>0</v>
      </c>
      <c r="F17" s="46">
        <f t="shared" si="4"/>
        <v>0</v>
      </c>
      <c r="G17" s="46">
        <f t="shared" si="4"/>
        <v>0</v>
      </c>
      <c r="H17" s="46">
        <f t="shared" si="4"/>
        <v>0</v>
      </c>
      <c r="I17" s="46">
        <f t="shared" si="4"/>
        <v>0</v>
      </c>
      <c r="J17" s="133">
        <f>+I17*(J$5-DATE(2008,1,1))/366+K17*(DATE(2009,1,1)-J$5)/366</f>
        <v>0.16740425523075678</v>
      </c>
      <c r="K17" s="132">
        <v>0.78551227454432015</v>
      </c>
      <c r="L17" s="46">
        <f t="shared" si="5"/>
        <v>0.78551227454432015</v>
      </c>
      <c r="M17" s="46">
        <f t="shared" si="5"/>
        <v>0.78551227454432015</v>
      </c>
      <c r="N17" s="46">
        <f t="shared" si="5"/>
        <v>0.78551227454432015</v>
      </c>
      <c r="O17" s="132">
        <v>3.4714957192568834</v>
      </c>
      <c r="P17" s="46">
        <f t="shared" si="6"/>
        <v>3.4714957192568834</v>
      </c>
      <c r="Q17" s="46">
        <f t="shared" si="6"/>
        <v>3.4714957192568834</v>
      </c>
      <c r="R17" s="46">
        <f t="shared" si="6"/>
        <v>3.4714957192568834</v>
      </c>
      <c r="S17" s="46">
        <f t="shared" si="8"/>
        <v>3.4714957192568834</v>
      </c>
      <c r="T17" s="133">
        <f>+S17*(T$5-DATE(2011,1,1))/365+W17*(DATE(2012,1,1)-T$5)/365</f>
        <v>6.4602808870025834</v>
      </c>
      <c r="U17" s="133">
        <f t="shared" si="9"/>
        <v>6.4602808870025834</v>
      </c>
      <c r="V17" s="133">
        <f t="shared" si="9"/>
        <v>6.4602808870025834</v>
      </c>
      <c r="W17" s="132">
        <v>7.4674905406018661</v>
      </c>
      <c r="X17" s="46">
        <f t="shared" si="10"/>
        <v>7.4674905406018661</v>
      </c>
    </row>
    <row r="18" spans="1:24" s="130" customFormat="1" ht="15" x14ac:dyDescent="0.25">
      <c r="A18" s="45"/>
      <c r="B18" s="134" t="s">
        <v>44</v>
      </c>
      <c r="C18" s="81">
        <f t="shared" ref="C18" si="11">SUM(C13:C17)-C11</f>
        <v>410.02211573508384</v>
      </c>
      <c r="D18" s="81">
        <f t="shared" ref="D18:R18" si="12">SUM(D13:D17)-D11</f>
        <v>410.02211573508384</v>
      </c>
      <c r="E18" s="81">
        <f t="shared" si="12"/>
        <v>410.02211573508384</v>
      </c>
      <c r="F18" s="81">
        <f t="shared" si="12"/>
        <v>410.02211573508384</v>
      </c>
      <c r="G18" s="81">
        <f t="shared" si="12"/>
        <v>410.02211573508384</v>
      </c>
      <c r="H18" s="81">
        <f t="shared" si="12"/>
        <v>410.02211573508384</v>
      </c>
      <c r="I18" s="81">
        <f t="shared" si="12"/>
        <v>410.02211573508384</v>
      </c>
      <c r="J18" s="81">
        <f t="shared" si="12"/>
        <v>414.46731515177339</v>
      </c>
      <c r="K18" s="81">
        <f t="shared" ref="K18" si="13">SUM(K13:K17)-K11</f>
        <v>430.88035915185708</v>
      </c>
      <c r="L18" s="81">
        <f t="shared" si="12"/>
        <v>430.88035915185708</v>
      </c>
      <c r="M18" s="81">
        <f t="shared" si="12"/>
        <v>430.88035915185708</v>
      </c>
      <c r="N18" s="81">
        <f t="shared" si="12"/>
        <v>430.88035915185708</v>
      </c>
      <c r="O18" s="81">
        <f t="shared" si="12"/>
        <v>514.91976886047973</v>
      </c>
      <c r="P18" s="81">
        <f t="shared" si="12"/>
        <v>514.91976886047973</v>
      </c>
      <c r="Q18" s="81">
        <f t="shared" si="12"/>
        <v>514.91976886047973</v>
      </c>
      <c r="R18" s="81">
        <f t="shared" si="12"/>
        <v>514.91976886047973</v>
      </c>
      <c r="S18" s="81">
        <f t="shared" ref="S18:X18" si="14">SUM(S13:S17)-S11</f>
        <v>514.91976886047973</v>
      </c>
      <c r="T18" s="81">
        <f t="shared" si="14"/>
        <v>529.78413590037599</v>
      </c>
      <c r="U18" s="81">
        <f t="shared" si="14"/>
        <v>529.78413590037599</v>
      </c>
      <c r="V18" s="81">
        <f t="shared" si="14"/>
        <v>529.78413590037599</v>
      </c>
      <c r="W18" s="81">
        <f t="shared" si="14"/>
        <v>534.79337314459008</v>
      </c>
      <c r="X18" s="81">
        <f t="shared" si="14"/>
        <v>534.79337314459008</v>
      </c>
    </row>
    <row r="19" spans="1:24" s="39" customFormat="1" x14ac:dyDescent="0.2">
      <c r="A19" s="36"/>
      <c r="B19" s="62" t="s">
        <v>45</v>
      </c>
      <c r="C19" s="82"/>
      <c r="D19" s="82"/>
      <c r="E19" s="82"/>
      <c r="F19" s="135">
        <f t="shared" ref="F19:X19" si="15">F18*1000000/F23</f>
        <v>20.125650456804124</v>
      </c>
      <c r="G19" s="135">
        <f t="shared" si="15"/>
        <v>20.125650456804124</v>
      </c>
      <c r="H19" s="135">
        <f t="shared" si="15"/>
        <v>20.125650456804124</v>
      </c>
      <c r="I19" s="135">
        <f t="shared" si="15"/>
        <v>20.125650456804124</v>
      </c>
      <c r="J19" s="135">
        <f t="shared" si="15"/>
        <v>20.248440315667658</v>
      </c>
      <c r="K19" s="135">
        <f t="shared" si="15"/>
        <v>20.692011948426114</v>
      </c>
      <c r="L19" s="135">
        <f t="shared" si="15"/>
        <v>20.692011948426114</v>
      </c>
      <c r="M19" s="135">
        <f t="shared" si="15"/>
        <v>20.692011948426114</v>
      </c>
      <c r="N19" s="135">
        <f t="shared" si="15"/>
        <v>20.692011948426114</v>
      </c>
      <c r="O19" s="135">
        <f t="shared" si="15"/>
        <v>24.697147485019755</v>
      </c>
      <c r="P19" s="135">
        <f t="shared" si="15"/>
        <v>24.697147485019755</v>
      </c>
      <c r="Q19" s="135">
        <f t="shared" si="15"/>
        <v>24.697147485019755</v>
      </c>
      <c r="R19" s="135">
        <f t="shared" si="15"/>
        <v>24.697147485019755</v>
      </c>
      <c r="S19" s="135">
        <f t="shared" si="15"/>
        <v>24.697147485019755</v>
      </c>
      <c r="T19" s="135">
        <f t="shared" si="15"/>
        <v>26.016250392415433</v>
      </c>
      <c r="U19" s="135">
        <f t="shared" si="15"/>
        <v>26.016250392415433</v>
      </c>
      <c r="V19" s="135">
        <f t="shared" si="15"/>
        <v>26.016250392415433</v>
      </c>
      <c r="W19" s="135">
        <f t="shared" si="15"/>
        <v>26.475076191646838</v>
      </c>
      <c r="X19" s="135">
        <f t="shared" si="15"/>
        <v>26.475076191646838</v>
      </c>
    </row>
    <row r="20" spans="1:24" s="52" customFormat="1" ht="12" thickBot="1" x14ac:dyDescent="0.25">
      <c r="B20" s="53" t="s">
        <v>55</v>
      </c>
      <c r="C20" s="52">
        <v>0</v>
      </c>
      <c r="D20" s="52">
        <v>0</v>
      </c>
      <c r="E20" s="52">
        <v>0</v>
      </c>
      <c r="F20" s="69">
        <v>0</v>
      </c>
      <c r="G20" s="52">
        <v>0</v>
      </c>
      <c r="H20" s="52">
        <v>0</v>
      </c>
      <c r="I20" s="52">
        <v>0</v>
      </c>
      <c r="J20" s="69">
        <v>0</v>
      </c>
      <c r="K20" s="52">
        <v>0</v>
      </c>
      <c r="L20" s="52">
        <v>0</v>
      </c>
      <c r="M20" s="52">
        <v>0</v>
      </c>
      <c r="N20" s="69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</row>
    <row r="21" spans="1:24" s="39" customFormat="1" ht="13.5" thickTop="1" x14ac:dyDescent="0.2">
      <c r="A21" s="66"/>
      <c r="B21" s="67"/>
      <c r="C21" s="66"/>
      <c r="D21" s="66"/>
      <c r="E21" s="66"/>
      <c r="F21" s="66"/>
      <c r="G21" s="66"/>
      <c r="H21" s="66"/>
      <c r="J21" s="41"/>
      <c r="N21" s="41"/>
    </row>
    <row r="22" spans="1:24" x14ac:dyDescent="0.2">
      <c r="A22" s="42" t="s">
        <v>50</v>
      </c>
    </row>
    <row r="23" spans="1:24" ht="15" x14ac:dyDescent="0.25">
      <c r="B23" s="30" t="s">
        <v>51</v>
      </c>
      <c r="C23" s="136">
        <v>20373111.250000004</v>
      </c>
      <c r="D23" s="68">
        <f t="shared" ref="D23:S31" si="16">C23</f>
        <v>20373111.250000004</v>
      </c>
      <c r="E23" s="68">
        <f t="shared" si="16"/>
        <v>20373111.250000004</v>
      </c>
      <c r="F23" s="68">
        <f t="shared" si="16"/>
        <v>20373111.250000004</v>
      </c>
      <c r="G23" s="68">
        <f t="shared" si="16"/>
        <v>20373111.250000004</v>
      </c>
      <c r="H23" s="68">
        <f t="shared" si="16"/>
        <v>20373111.250000004</v>
      </c>
      <c r="I23" s="68">
        <f t="shared" si="16"/>
        <v>20373111.250000004</v>
      </c>
      <c r="J23" s="137">
        <f>+I23*(J$5-DATE(2008,1,1))/366+K23*(DATE(2009,1,1)-J$5)/366</f>
        <v>20469098.29549047</v>
      </c>
      <c r="K23" s="136">
        <v>20823512.001916803</v>
      </c>
      <c r="L23" s="68">
        <f t="shared" si="16"/>
        <v>20823512.001916803</v>
      </c>
      <c r="M23" s="68">
        <f t="shared" si="16"/>
        <v>20823512.001916803</v>
      </c>
      <c r="N23" s="68">
        <f t="shared" si="16"/>
        <v>20823512.001916803</v>
      </c>
      <c r="O23" s="136">
        <v>20849362.023400001</v>
      </c>
      <c r="P23" s="68">
        <f t="shared" si="16"/>
        <v>20849362.023400001</v>
      </c>
      <c r="Q23" s="68">
        <f t="shared" si="16"/>
        <v>20849362.023400001</v>
      </c>
      <c r="R23" s="68">
        <f t="shared" si="16"/>
        <v>20849362.023400001</v>
      </c>
      <c r="S23" s="68">
        <f t="shared" si="16"/>
        <v>20849362.023400001</v>
      </c>
      <c r="T23" s="137">
        <f>+S23*(T$5-DATE(2011,1,1))/365+W23*(DATE(2012,1,1)-T$5)/365</f>
        <v>20363585.371042743</v>
      </c>
      <c r="U23" s="137">
        <f>+T23</f>
        <v>20363585.371042743</v>
      </c>
      <c r="V23" s="137">
        <f>+U23</f>
        <v>20363585.371042743</v>
      </c>
      <c r="W23" s="136">
        <v>20199880.4186</v>
      </c>
      <c r="X23" s="68">
        <f t="shared" ref="X23:X24" si="17">W23</f>
        <v>20199880.4186</v>
      </c>
    </row>
    <row r="24" spans="1:24" ht="15" x14ac:dyDescent="0.25">
      <c r="B24" s="30" t="s">
        <v>38</v>
      </c>
      <c r="C24" s="136">
        <v>14078956.977358434</v>
      </c>
      <c r="D24" s="68">
        <f t="shared" si="16"/>
        <v>14078956.977358434</v>
      </c>
      <c r="E24" s="68">
        <f t="shared" si="16"/>
        <v>14078956.977358434</v>
      </c>
      <c r="F24" s="68">
        <f t="shared" si="16"/>
        <v>14078956.977358434</v>
      </c>
      <c r="G24" s="68">
        <f t="shared" si="16"/>
        <v>14078956.977358434</v>
      </c>
      <c r="H24" s="68">
        <f t="shared" si="16"/>
        <v>14078956.977358434</v>
      </c>
      <c r="I24" s="68">
        <f t="shared" si="16"/>
        <v>14078956.977358434</v>
      </c>
      <c r="J24" s="137">
        <f>+I24*(J$5-DATE(2008,1,1))/366+K24*(DATE(2009,1,1)-J$5)/366</f>
        <v>13426266.857942324</v>
      </c>
      <c r="K24" s="136">
        <v>11016334.109329002</v>
      </c>
      <c r="L24" s="68">
        <f t="shared" si="16"/>
        <v>11016334.109329002</v>
      </c>
      <c r="M24" s="68">
        <f t="shared" si="16"/>
        <v>11016334.109329002</v>
      </c>
      <c r="N24" s="68">
        <f t="shared" si="16"/>
        <v>11016334.109329002</v>
      </c>
      <c r="O24" s="136">
        <v>4041485.3050400005</v>
      </c>
      <c r="P24" s="68">
        <f t="shared" si="16"/>
        <v>4041485.3050400005</v>
      </c>
      <c r="Q24" s="68">
        <f t="shared" si="16"/>
        <v>4041485.3050400005</v>
      </c>
      <c r="R24" s="68">
        <f t="shared" si="16"/>
        <v>4041485.3050400005</v>
      </c>
      <c r="S24" s="68">
        <f t="shared" si="16"/>
        <v>4041485.3050400005</v>
      </c>
      <c r="T24" s="137">
        <f>+S24*(T$5-DATE(2011,1,1))/365+W24*(DATE(2012,1,1)-T$5)/365</f>
        <v>4459396.251709654</v>
      </c>
      <c r="U24" s="137">
        <f>+T24</f>
        <v>4459396.251709654</v>
      </c>
      <c r="V24" s="137">
        <f>+U24</f>
        <v>4459396.251709654</v>
      </c>
      <c r="W24" s="136">
        <v>4600230.7099279994</v>
      </c>
      <c r="X24" s="68">
        <f t="shared" si="17"/>
        <v>4600230.7099279994</v>
      </c>
    </row>
    <row r="25" spans="1:24" ht="15" x14ac:dyDescent="0.25">
      <c r="C25" s="136"/>
      <c r="D25" s="68"/>
      <c r="E25" s="68"/>
      <c r="F25" s="68"/>
      <c r="G25" s="68"/>
      <c r="H25" s="68"/>
      <c r="I25" s="68"/>
      <c r="J25" s="138"/>
      <c r="K25" s="136"/>
      <c r="L25" s="68"/>
      <c r="M25" s="68"/>
      <c r="N25" s="68"/>
      <c r="O25" s="136"/>
      <c r="P25" s="68"/>
      <c r="Q25" s="68"/>
      <c r="R25" s="68"/>
      <c r="S25" s="68"/>
      <c r="T25" s="137"/>
      <c r="U25" s="137"/>
      <c r="V25" s="137"/>
      <c r="W25" s="136"/>
      <c r="X25" s="68"/>
    </row>
    <row r="26" spans="1:24" ht="15" x14ac:dyDescent="0.25">
      <c r="B26" s="30" t="s">
        <v>39</v>
      </c>
      <c r="C26" s="136">
        <v>17139636.865381092</v>
      </c>
      <c r="D26" s="68">
        <f t="shared" ref="D26:I31" si="18">C26</f>
        <v>17139636.865381092</v>
      </c>
      <c r="E26" s="68">
        <f t="shared" si="18"/>
        <v>17139636.865381092</v>
      </c>
      <c r="F26" s="68">
        <f t="shared" si="18"/>
        <v>17139636.865381092</v>
      </c>
      <c r="G26" s="68">
        <f t="shared" si="18"/>
        <v>17139636.865381092</v>
      </c>
      <c r="H26" s="68">
        <f t="shared" si="18"/>
        <v>17139636.865381092</v>
      </c>
      <c r="I26" s="68">
        <f t="shared" si="18"/>
        <v>17139636.865381092</v>
      </c>
      <c r="J26" s="137">
        <f t="shared" ref="J26:J31" si="19">+I26*(J$5-DATE(2008,1,1))/366+K26*(DATE(2009,1,1)-J$5)/366</f>
        <v>16385885.801255437</v>
      </c>
      <c r="K26" s="136">
        <v>13602804.949099172</v>
      </c>
      <c r="L26" s="68">
        <f t="shared" ref="L26:N31" si="20">K26</f>
        <v>13602804.949099172</v>
      </c>
      <c r="M26" s="68">
        <f t="shared" si="20"/>
        <v>13602804.949099172</v>
      </c>
      <c r="N26" s="68">
        <f t="shared" si="20"/>
        <v>13602804.949099172</v>
      </c>
      <c r="O26" s="136">
        <v>5506284.2189303664</v>
      </c>
      <c r="P26" s="68">
        <f t="shared" si="16"/>
        <v>5506284.2189303664</v>
      </c>
      <c r="Q26" s="68">
        <f t="shared" si="16"/>
        <v>5506284.2189303664</v>
      </c>
      <c r="R26" s="68">
        <f t="shared" si="16"/>
        <v>5506284.2189303664</v>
      </c>
      <c r="S26" s="68">
        <f t="shared" si="16"/>
        <v>5506284.2189303664</v>
      </c>
      <c r="T26" s="137">
        <f t="shared" ref="T26:T31" si="21">+S26*(T$5-DATE(2011,1,1))/365+W26*(DATE(2012,1,1)-T$5)/365</f>
        <v>5222785.7871928457</v>
      </c>
      <c r="U26" s="137">
        <f t="shared" ref="U26:V31" si="22">+T26</f>
        <v>5222785.7871928457</v>
      </c>
      <c r="V26" s="137">
        <f t="shared" si="22"/>
        <v>5222785.7871928457</v>
      </c>
      <c r="W26" s="136">
        <v>5127247.8541530948</v>
      </c>
      <c r="X26" s="68">
        <f t="shared" ref="X26:X31" si="23">W26</f>
        <v>5127247.8541530948</v>
      </c>
    </row>
    <row r="27" spans="1:24" ht="15" x14ac:dyDescent="0.25">
      <c r="B27" s="30" t="s">
        <v>52</v>
      </c>
      <c r="C27" s="136">
        <v>4128546.7753668297</v>
      </c>
      <c r="D27" s="68">
        <f t="shared" si="18"/>
        <v>4128546.7753668297</v>
      </c>
      <c r="E27" s="68">
        <f t="shared" si="18"/>
        <v>4128546.7753668297</v>
      </c>
      <c r="F27" s="68">
        <f t="shared" si="18"/>
        <v>4128546.7753668297</v>
      </c>
      <c r="G27" s="68">
        <f t="shared" si="18"/>
        <v>4128546.7753668297</v>
      </c>
      <c r="H27" s="68">
        <f t="shared" si="18"/>
        <v>4128546.7753668297</v>
      </c>
      <c r="I27" s="68">
        <f t="shared" si="18"/>
        <v>4128546.7753668297</v>
      </c>
      <c r="J27" s="137">
        <f t="shared" si="19"/>
        <v>4082188.3631192632</v>
      </c>
      <c r="K27" s="136">
        <v>3911018.8409744026</v>
      </c>
      <c r="L27" s="68">
        <f t="shared" si="20"/>
        <v>3911018.8409744026</v>
      </c>
      <c r="M27" s="68">
        <f t="shared" si="20"/>
        <v>3911018.8409744026</v>
      </c>
      <c r="N27" s="68">
        <f t="shared" si="20"/>
        <v>3911018.8409744026</v>
      </c>
      <c r="O27" s="136">
        <v>3654663.834300458</v>
      </c>
      <c r="P27" s="68">
        <f t="shared" si="16"/>
        <v>3654663.834300458</v>
      </c>
      <c r="Q27" s="68">
        <f t="shared" si="16"/>
        <v>3654663.834300458</v>
      </c>
      <c r="R27" s="68">
        <f t="shared" si="16"/>
        <v>3654663.834300458</v>
      </c>
      <c r="S27" s="68">
        <f t="shared" si="16"/>
        <v>3654663.834300458</v>
      </c>
      <c r="T27" s="137">
        <f t="shared" si="21"/>
        <v>3806657.4023308442</v>
      </c>
      <c r="U27" s="137">
        <f t="shared" si="22"/>
        <v>3806657.4023308442</v>
      </c>
      <c r="V27" s="137">
        <f t="shared" si="22"/>
        <v>3806657.4023308442</v>
      </c>
      <c r="W27" s="136">
        <v>3857878.6780040883</v>
      </c>
      <c r="X27" s="68">
        <f t="shared" si="23"/>
        <v>3857878.6780040883</v>
      </c>
    </row>
    <row r="28" spans="1:24" ht="15" x14ac:dyDescent="0.25">
      <c r="B28" s="30" t="s">
        <v>53</v>
      </c>
      <c r="C28" s="136">
        <v>1358456.6259001642</v>
      </c>
      <c r="D28" s="68">
        <f t="shared" si="18"/>
        <v>1358456.6259001642</v>
      </c>
      <c r="E28" s="68">
        <f t="shared" si="18"/>
        <v>1358456.6259001642</v>
      </c>
      <c r="F28" s="68">
        <f t="shared" si="18"/>
        <v>1358456.6259001642</v>
      </c>
      <c r="G28" s="68">
        <f t="shared" si="18"/>
        <v>1358456.6259001642</v>
      </c>
      <c r="H28" s="68">
        <f t="shared" si="18"/>
        <v>1358456.6259001642</v>
      </c>
      <c r="I28" s="68">
        <f t="shared" si="18"/>
        <v>1358456.6259001642</v>
      </c>
      <c r="J28" s="137">
        <f t="shared" si="19"/>
        <v>1371419.8197637848</v>
      </c>
      <c r="K28" s="136">
        <v>1419283.9201833068</v>
      </c>
      <c r="L28" s="68">
        <f t="shared" si="20"/>
        <v>1419283.9201833068</v>
      </c>
      <c r="M28" s="68">
        <f t="shared" si="20"/>
        <v>1419283.9201833068</v>
      </c>
      <c r="N28" s="68">
        <f t="shared" si="20"/>
        <v>1419283.9201833068</v>
      </c>
      <c r="O28" s="136">
        <v>647583.5311695151</v>
      </c>
      <c r="P28" s="68">
        <f t="shared" si="16"/>
        <v>647583.5311695151</v>
      </c>
      <c r="Q28" s="68">
        <f t="shared" si="16"/>
        <v>647583.5311695151</v>
      </c>
      <c r="R28" s="68">
        <f t="shared" si="16"/>
        <v>647583.5311695151</v>
      </c>
      <c r="S28" s="68">
        <f t="shared" si="16"/>
        <v>647583.5311695151</v>
      </c>
      <c r="T28" s="137">
        <f t="shared" si="21"/>
        <v>751470.23655699997</v>
      </c>
      <c r="U28" s="137">
        <f t="shared" si="22"/>
        <v>751470.23655699997</v>
      </c>
      <c r="V28" s="137">
        <f t="shared" si="22"/>
        <v>751470.23655699997</v>
      </c>
      <c r="W28" s="136">
        <v>786479.67573519994</v>
      </c>
      <c r="X28" s="68">
        <f t="shared" si="23"/>
        <v>786479.67573519994</v>
      </c>
    </row>
    <row r="29" spans="1:24" ht="15" x14ac:dyDescent="0.25">
      <c r="B29" s="30" t="s">
        <v>54</v>
      </c>
      <c r="C29" s="136">
        <v>146988.65205799998</v>
      </c>
      <c r="D29" s="68">
        <f t="shared" si="18"/>
        <v>146988.65205799998</v>
      </c>
      <c r="E29" s="68">
        <f t="shared" si="18"/>
        <v>146988.65205799998</v>
      </c>
      <c r="F29" s="68">
        <f t="shared" si="18"/>
        <v>146988.65205799998</v>
      </c>
      <c r="G29" s="68">
        <f t="shared" si="18"/>
        <v>146988.65205799998</v>
      </c>
      <c r="H29" s="68">
        <f t="shared" si="18"/>
        <v>146988.65205799998</v>
      </c>
      <c r="I29" s="68">
        <f t="shared" si="18"/>
        <v>146988.65205799998</v>
      </c>
      <c r="J29" s="137">
        <f t="shared" si="19"/>
        <v>266359.48752606555</v>
      </c>
      <c r="K29" s="136">
        <v>707113.34156199999</v>
      </c>
      <c r="L29" s="68">
        <f>K29</f>
        <v>707113.34156199999</v>
      </c>
      <c r="M29" s="68">
        <f>L29</f>
        <v>707113.34156199999</v>
      </c>
      <c r="N29" s="68">
        <f>M29</f>
        <v>707113.34156199999</v>
      </c>
      <c r="O29" s="136">
        <v>1174156.8433439999</v>
      </c>
      <c r="P29" s="68">
        <f>O29</f>
        <v>1174156.8433439999</v>
      </c>
      <c r="Q29" s="68">
        <f>P29</f>
        <v>1174156.8433439999</v>
      </c>
      <c r="R29" s="68">
        <f>Q29</f>
        <v>1174156.8433439999</v>
      </c>
      <c r="S29" s="68">
        <f>R29</f>
        <v>1174156.8433439999</v>
      </c>
      <c r="T29" s="137">
        <f t="shared" si="21"/>
        <v>1160474.0242697918</v>
      </c>
      <c r="U29" s="137">
        <f t="shared" si="22"/>
        <v>1160474.0242697918</v>
      </c>
      <c r="V29" s="137">
        <f t="shared" si="22"/>
        <v>1160474.0242697918</v>
      </c>
      <c r="W29" s="136">
        <v>1155862.9643619999</v>
      </c>
      <c r="X29" s="68">
        <f t="shared" si="23"/>
        <v>1155862.9643619999</v>
      </c>
    </row>
    <row r="30" spans="1:24" ht="15" x14ac:dyDescent="0.25">
      <c r="B30" s="30" t="s">
        <v>41</v>
      </c>
      <c r="C30" s="136">
        <v>9915052.1175480001</v>
      </c>
      <c r="D30" s="68">
        <f t="shared" si="18"/>
        <v>9915052.1175480001</v>
      </c>
      <c r="E30" s="68">
        <f t="shared" si="18"/>
        <v>9915052.1175480001</v>
      </c>
      <c r="F30" s="68">
        <f t="shared" si="18"/>
        <v>9915052.1175480001</v>
      </c>
      <c r="G30" s="68">
        <f t="shared" si="18"/>
        <v>9915052.1175480001</v>
      </c>
      <c r="H30" s="68">
        <f t="shared" si="18"/>
        <v>9915052.1175480001</v>
      </c>
      <c r="I30" s="68">
        <f t="shared" si="18"/>
        <v>9915052.1175480001</v>
      </c>
      <c r="J30" s="137">
        <f t="shared" si="19"/>
        <v>9994924.9220736716</v>
      </c>
      <c r="K30" s="136">
        <v>10289839.892629998</v>
      </c>
      <c r="L30" s="68">
        <f t="shared" si="20"/>
        <v>10289839.892629998</v>
      </c>
      <c r="M30" s="68">
        <f t="shared" si="20"/>
        <v>10289839.892629998</v>
      </c>
      <c r="N30" s="68">
        <f t="shared" si="20"/>
        <v>10289839.892629998</v>
      </c>
      <c r="O30" s="136">
        <v>10429405.430130001</v>
      </c>
      <c r="P30" s="68">
        <f t="shared" si="16"/>
        <v>10429405.430130001</v>
      </c>
      <c r="Q30" s="68">
        <f t="shared" si="16"/>
        <v>10429405.430130001</v>
      </c>
      <c r="R30" s="68">
        <f t="shared" si="16"/>
        <v>10429405.430130001</v>
      </c>
      <c r="S30" s="68">
        <f t="shared" si="16"/>
        <v>10429405.430130001</v>
      </c>
      <c r="T30" s="137">
        <f t="shared" si="21"/>
        <v>10256189.232912373</v>
      </c>
      <c r="U30" s="137">
        <f t="shared" si="22"/>
        <v>10256189.232912373</v>
      </c>
      <c r="V30" s="137">
        <f t="shared" si="22"/>
        <v>10256189.232912373</v>
      </c>
      <c r="W30" s="136">
        <v>10197816.008941598</v>
      </c>
      <c r="X30" s="68">
        <f t="shared" si="23"/>
        <v>10197816.008941598</v>
      </c>
    </row>
    <row r="31" spans="1:24" ht="15" x14ac:dyDescent="0.25">
      <c r="B31" s="30" t="s">
        <v>42</v>
      </c>
      <c r="C31" s="136">
        <v>1763388.37315185</v>
      </c>
      <c r="D31" s="68">
        <f t="shared" si="18"/>
        <v>1763388.37315185</v>
      </c>
      <c r="E31" s="68">
        <f t="shared" si="18"/>
        <v>1763388.37315185</v>
      </c>
      <c r="F31" s="68">
        <f t="shared" si="18"/>
        <v>1763388.37315185</v>
      </c>
      <c r="G31" s="68">
        <f t="shared" si="18"/>
        <v>1763388.37315185</v>
      </c>
      <c r="H31" s="68">
        <f t="shared" si="18"/>
        <v>1763388.37315185</v>
      </c>
      <c r="I31" s="68">
        <f t="shared" si="18"/>
        <v>1763388.37315185</v>
      </c>
      <c r="J31" s="137">
        <f t="shared" si="19"/>
        <v>1794587.9434104557</v>
      </c>
      <c r="K31" s="136">
        <v>1909786.3566729999</v>
      </c>
      <c r="L31" s="68">
        <f t="shared" si="20"/>
        <v>1909786.3566729999</v>
      </c>
      <c r="M31" s="68">
        <f t="shared" si="20"/>
        <v>1909786.3566729999</v>
      </c>
      <c r="N31" s="68">
        <f t="shared" si="20"/>
        <v>1909786.3566729999</v>
      </c>
      <c r="O31" s="136">
        <v>3478749.845706</v>
      </c>
      <c r="P31" s="68">
        <f t="shared" si="16"/>
        <v>3478749.845706</v>
      </c>
      <c r="Q31" s="68">
        <f t="shared" si="16"/>
        <v>3478749.845706</v>
      </c>
      <c r="R31" s="68">
        <f t="shared" si="16"/>
        <v>3478749.845706</v>
      </c>
      <c r="S31" s="68">
        <f t="shared" si="16"/>
        <v>3478749.845706</v>
      </c>
      <c r="T31" s="137">
        <f t="shared" si="21"/>
        <v>3625404.4879277591</v>
      </c>
      <c r="U31" s="137">
        <f t="shared" si="22"/>
        <v>3625404.4879277591</v>
      </c>
      <c r="V31" s="137">
        <f t="shared" si="22"/>
        <v>3625404.4879277591</v>
      </c>
      <c r="W31" s="136">
        <v>3674826.5651599998</v>
      </c>
      <c r="X31" s="68">
        <f t="shared" si="23"/>
        <v>3674826.5651599998</v>
      </c>
    </row>
    <row r="32" spans="1:24" s="52" customFormat="1" ht="11.25" x14ac:dyDescent="0.2">
      <c r="B32" s="53" t="s">
        <v>55</v>
      </c>
      <c r="D32" s="52">
        <f t="shared" ref="D32:R32" si="24">SUM(D23:D24)-SUM(D26:D31)</f>
        <v>-1.1820474937558174</v>
      </c>
      <c r="E32" s="52">
        <f t="shared" si="24"/>
        <v>-1.1820474937558174</v>
      </c>
      <c r="F32" s="69">
        <f t="shared" si="24"/>
        <v>-1.1820474937558174</v>
      </c>
      <c r="G32" s="52">
        <f t="shared" si="24"/>
        <v>-1.1820474937558174</v>
      </c>
      <c r="H32" s="52">
        <f t="shared" si="24"/>
        <v>-1.1820474937558174</v>
      </c>
      <c r="I32" s="52">
        <f t="shared" si="24"/>
        <v>-1.1820474937558174</v>
      </c>
      <c r="J32" s="69">
        <f t="shared" si="24"/>
        <v>-1.1837158873677254</v>
      </c>
      <c r="K32" s="52">
        <f t="shared" si="24"/>
        <v>-1.1898760758340359</v>
      </c>
      <c r="L32" s="52">
        <f t="shared" si="24"/>
        <v>-1.1898760758340359</v>
      </c>
      <c r="M32" s="52">
        <f t="shared" si="24"/>
        <v>-1.1898760758340359</v>
      </c>
      <c r="N32" s="69">
        <f t="shared" si="24"/>
        <v>-1.1898760758340359</v>
      </c>
      <c r="O32" s="52">
        <f t="shared" si="24"/>
        <v>3.6248596608638763</v>
      </c>
      <c r="P32" s="52">
        <f t="shared" si="24"/>
        <v>3.6248596608638763</v>
      </c>
      <c r="Q32" s="52">
        <f t="shared" si="24"/>
        <v>3.6248596608638763</v>
      </c>
      <c r="R32" s="52">
        <f t="shared" si="24"/>
        <v>3.6248596608638763</v>
      </c>
      <c r="S32" s="52">
        <f t="shared" ref="S32:V32" si="25">SUM(S23:S24)-SUM(S26:S31)</f>
        <v>3.6248596608638763</v>
      </c>
      <c r="T32" s="52">
        <f t="shared" si="25"/>
        <v>0.45156178623437881</v>
      </c>
      <c r="U32" s="52">
        <f t="shared" ref="U32:W32" si="26">SUM(U23:U24)-SUM(U26:U31)</f>
        <v>0.45156178623437881</v>
      </c>
      <c r="V32" s="52">
        <f t="shared" si="25"/>
        <v>0.45156178623437881</v>
      </c>
      <c r="W32" s="52">
        <f t="shared" si="26"/>
        <v>-0.61782798171043396</v>
      </c>
    </row>
    <row r="33" spans="2:26" x14ac:dyDescent="0.2"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2:26" x14ac:dyDescent="0.2">
      <c r="B34" s="53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2:26" x14ac:dyDescent="0.2"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7" spans="2:26" x14ac:dyDescent="0.2"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2:26" x14ac:dyDescent="0.2">
      <c r="H38" s="105"/>
      <c r="S38" s="105"/>
    </row>
    <row r="39" spans="2:26" ht="15" x14ac:dyDescent="0.25">
      <c r="E39" s="105"/>
      <c r="G39" s="105"/>
      <c r="H39" s="105"/>
      <c r="I39" s="105"/>
      <c r="J39" s="139"/>
      <c r="S39" s="105"/>
    </row>
    <row r="40" spans="2:26" ht="15" x14ac:dyDescent="0.25">
      <c r="E40" s="105"/>
      <c r="G40" s="105"/>
      <c r="H40" s="105"/>
      <c r="I40" s="105"/>
      <c r="J40" s="139"/>
      <c r="S40" s="105"/>
    </row>
    <row r="41" spans="2:26" ht="15" x14ac:dyDescent="0.25">
      <c r="E41" s="105"/>
      <c r="G41" s="105"/>
      <c r="H41" s="105"/>
      <c r="I41" s="105"/>
      <c r="J41" s="139"/>
      <c r="S41" s="105"/>
    </row>
    <row r="42" spans="2:26" ht="15" x14ac:dyDescent="0.25">
      <c r="E42" s="105"/>
      <c r="G42" s="105"/>
      <c r="H42" s="105"/>
      <c r="I42" s="105"/>
      <c r="J42" s="139"/>
      <c r="S42" s="105"/>
    </row>
    <row r="43" spans="2:26" ht="15" x14ac:dyDescent="0.25">
      <c r="E43" s="105"/>
      <c r="G43" s="105"/>
      <c r="H43" s="105"/>
      <c r="I43" s="105"/>
      <c r="J43" s="139"/>
      <c r="S43" s="105"/>
    </row>
    <row r="44" spans="2:26" ht="15" x14ac:dyDescent="0.25">
      <c r="E44" s="105"/>
      <c r="G44" s="105"/>
      <c r="H44" s="105"/>
      <c r="I44" s="105"/>
      <c r="J44" s="139"/>
      <c r="S44" s="105"/>
    </row>
    <row r="45" spans="2:26" ht="15" x14ac:dyDescent="0.25">
      <c r="E45" s="105"/>
      <c r="G45" s="105"/>
      <c r="H45" s="105"/>
      <c r="I45" s="105"/>
      <c r="J45" s="139"/>
      <c r="S45" s="105"/>
    </row>
    <row r="46" spans="2:26" ht="15" x14ac:dyDescent="0.25">
      <c r="E46" s="105"/>
      <c r="G46" s="105"/>
      <c r="H46" s="105"/>
      <c r="I46" s="105"/>
      <c r="J46" s="139"/>
      <c r="S46" s="105"/>
    </row>
    <row r="47" spans="2:26" ht="15" x14ac:dyDescent="0.25">
      <c r="E47" s="105"/>
      <c r="G47" s="105"/>
      <c r="H47" s="105"/>
      <c r="I47" s="105"/>
      <c r="J47" s="139"/>
      <c r="S47" s="105"/>
    </row>
    <row r="48" spans="2:26" ht="15" x14ac:dyDescent="0.25">
      <c r="E48" s="105"/>
      <c r="G48" s="105"/>
      <c r="H48" s="105"/>
      <c r="I48" s="105"/>
      <c r="J48" s="139"/>
      <c r="K48" s="140"/>
      <c r="S48" s="105"/>
    </row>
    <row r="49" spans="5:19" ht="15" x14ac:dyDescent="0.25">
      <c r="E49" s="105"/>
      <c r="G49" s="105"/>
      <c r="H49" s="105"/>
      <c r="I49" s="105"/>
      <c r="J49" s="139"/>
      <c r="S49" s="105"/>
    </row>
    <row r="50" spans="5:19" ht="15" x14ac:dyDescent="0.25">
      <c r="E50" s="105"/>
      <c r="G50" s="105"/>
      <c r="H50" s="105"/>
      <c r="I50" s="105"/>
      <c r="J50" s="139"/>
      <c r="S50" s="105"/>
    </row>
    <row r="51" spans="5:19" ht="15" x14ac:dyDescent="0.25">
      <c r="E51" s="105"/>
      <c r="G51" s="105"/>
      <c r="H51" s="105"/>
      <c r="I51" s="105"/>
      <c r="J51" s="139"/>
      <c r="K51" s="140"/>
      <c r="S51" s="105"/>
    </row>
    <row r="52" spans="5:19" x14ac:dyDescent="0.2">
      <c r="E52" s="105"/>
      <c r="G52" s="105"/>
      <c r="H52" s="105"/>
      <c r="I52" s="105"/>
      <c r="S52" s="105"/>
    </row>
    <row r="53" spans="5:19" x14ac:dyDescent="0.2">
      <c r="E53" s="105"/>
      <c r="H53" s="105"/>
      <c r="I53" s="105"/>
      <c r="S53" s="105"/>
    </row>
    <row r="54" spans="5:19" x14ac:dyDescent="0.2">
      <c r="E54" s="105"/>
      <c r="H54" s="105"/>
      <c r="I54" s="105"/>
      <c r="S54" s="105"/>
    </row>
    <row r="55" spans="5:19" x14ac:dyDescent="0.2">
      <c r="E55" s="105"/>
      <c r="S55" s="105"/>
    </row>
    <row r="56" spans="5:19" x14ac:dyDescent="0.2">
      <c r="E56" s="105"/>
      <c r="S56" s="105"/>
    </row>
    <row r="57" spans="5:19" x14ac:dyDescent="0.2">
      <c r="E57" s="105"/>
      <c r="S57" s="105"/>
    </row>
    <row r="58" spans="5:19" x14ac:dyDescent="0.2">
      <c r="E58" s="105"/>
      <c r="S58" s="105"/>
    </row>
    <row r="59" spans="5:19" x14ac:dyDescent="0.2">
      <c r="E59" s="105"/>
      <c r="S59" s="105"/>
    </row>
    <row r="60" spans="5:19" x14ac:dyDescent="0.2">
      <c r="E60" s="105"/>
      <c r="S60" s="105"/>
    </row>
    <row r="61" spans="5:19" x14ac:dyDescent="0.2">
      <c r="E61" s="105"/>
      <c r="S61" s="105"/>
    </row>
    <row r="62" spans="5:19" x14ac:dyDescent="0.2">
      <c r="E62" s="105"/>
      <c r="S62" s="105"/>
    </row>
    <row r="63" spans="5:19" x14ac:dyDescent="0.2">
      <c r="E63" s="105"/>
      <c r="S63" s="105"/>
    </row>
    <row r="64" spans="5:19" x14ac:dyDescent="0.2">
      <c r="E64" s="105"/>
      <c r="S64" s="105"/>
    </row>
    <row r="65" spans="5:19" x14ac:dyDescent="0.2">
      <c r="E65" s="105"/>
      <c r="S65" s="105"/>
    </row>
    <row r="66" spans="5:19" x14ac:dyDescent="0.2">
      <c r="E66" s="105"/>
      <c r="S66" s="105"/>
    </row>
    <row r="67" spans="5:19" x14ac:dyDescent="0.2">
      <c r="E67" s="105"/>
      <c r="S67" s="105"/>
    </row>
    <row r="68" spans="5:19" x14ac:dyDescent="0.2">
      <c r="E68" s="105"/>
      <c r="S68" s="105"/>
    </row>
    <row r="69" spans="5:19" x14ac:dyDescent="0.2">
      <c r="E69" s="105"/>
      <c r="S69" s="105"/>
    </row>
    <row r="70" spans="5:19" x14ac:dyDescent="0.2">
      <c r="E70" s="105"/>
      <c r="S70" s="105"/>
    </row>
    <row r="71" spans="5:19" x14ac:dyDescent="0.2">
      <c r="E71" s="105"/>
      <c r="S71" s="105"/>
    </row>
    <row r="72" spans="5:19" x14ac:dyDescent="0.2">
      <c r="E72" s="105"/>
      <c r="S72" s="105"/>
    </row>
    <row r="73" spans="5:19" x14ac:dyDescent="0.2">
      <c r="E73" s="105"/>
      <c r="S73" s="105"/>
    </row>
    <row r="74" spans="5:19" x14ac:dyDescent="0.2">
      <c r="E74" s="105"/>
      <c r="S74" s="105"/>
    </row>
    <row r="75" spans="5:19" x14ac:dyDescent="0.2">
      <c r="E75" s="105"/>
      <c r="S75" s="105"/>
    </row>
    <row r="76" spans="5:19" x14ac:dyDescent="0.2">
      <c r="E76" s="105"/>
      <c r="S76" s="105"/>
    </row>
    <row r="77" spans="5:19" x14ac:dyDescent="0.2">
      <c r="E77" s="105"/>
      <c r="S77" s="105"/>
    </row>
    <row r="78" spans="5:19" x14ac:dyDescent="0.2">
      <c r="E78" s="105"/>
      <c r="S78" s="105"/>
    </row>
    <row r="79" spans="5:19" x14ac:dyDescent="0.2">
      <c r="E79" s="105"/>
      <c r="S79" s="105"/>
    </row>
    <row r="80" spans="5:19" x14ac:dyDescent="0.2">
      <c r="E80" s="105"/>
      <c r="S80" s="105"/>
    </row>
    <row r="81" spans="5:19" x14ac:dyDescent="0.2">
      <c r="E81" s="105"/>
      <c r="S81" s="105"/>
    </row>
    <row r="82" spans="5:19" x14ac:dyDescent="0.2">
      <c r="E82" s="105"/>
      <c r="S82" s="105"/>
    </row>
    <row r="83" spans="5:19" x14ac:dyDescent="0.2">
      <c r="E83" s="105"/>
      <c r="S83" s="105"/>
    </row>
    <row r="84" spans="5:19" x14ac:dyDescent="0.2">
      <c r="E84" s="105"/>
      <c r="S84" s="105"/>
    </row>
    <row r="85" spans="5:19" x14ac:dyDescent="0.2">
      <c r="E85" s="105"/>
      <c r="S85" s="105"/>
    </row>
    <row r="86" spans="5:19" x14ac:dyDescent="0.2">
      <c r="E86" s="105"/>
      <c r="S86" s="105"/>
    </row>
    <row r="87" spans="5:19" x14ac:dyDescent="0.2">
      <c r="E87" s="105"/>
      <c r="S87" s="105"/>
    </row>
    <row r="88" spans="5:19" x14ac:dyDescent="0.2">
      <c r="E88" s="105"/>
      <c r="S88" s="105"/>
    </row>
    <row r="89" spans="5:19" x14ac:dyDescent="0.2">
      <c r="E89" s="105"/>
      <c r="S89" s="105"/>
    </row>
    <row r="90" spans="5:19" x14ac:dyDescent="0.2">
      <c r="E90" s="105"/>
      <c r="S90" s="105"/>
    </row>
    <row r="91" spans="5:19" x14ac:dyDescent="0.2">
      <c r="E91" s="105"/>
      <c r="S91" s="105"/>
    </row>
    <row r="92" spans="5:19" x14ac:dyDescent="0.2">
      <c r="E92" s="105"/>
      <c r="S92" s="105"/>
    </row>
    <row r="93" spans="5:19" x14ac:dyDescent="0.2">
      <c r="E93" s="105"/>
      <c r="S93" s="105"/>
    </row>
    <row r="94" spans="5:19" x14ac:dyDescent="0.2">
      <c r="E94" s="105"/>
      <c r="S94" s="105"/>
    </row>
    <row r="95" spans="5:19" x14ac:dyDescent="0.2">
      <c r="E95" s="105"/>
      <c r="S95" s="105"/>
    </row>
    <row r="96" spans="5:19" x14ac:dyDescent="0.2">
      <c r="E96" s="105"/>
      <c r="S96" s="105"/>
    </row>
    <row r="97" spans="5:19" x14ac:dyDescent="0.2">
      <c r="E97" s="105"/>
      <c r="S97" s="105"/>
    </row>
    <row r="98" spans="5:19" x14ac:dyDescent="0.2">
      <c r="E98" s="105"/>
      <c r="S98" s="105"/>
    </row>
    <row r="99" spans="5:19" x14ac:dyDescent="0.2">
      <c r="E99" s="105"/>
      <c r="S99" s="105"/>
    </row>
    <row r="100" spans="5:19" x14ac:dyDescent="0.2">
      <c r="E100" s="105"/>
      <c r="S100" s="105"/>
    </row>
    <row r="101" spans="5:19" x14ac:dyDescent="0.2">
      <c r="E101" s="105"/>
      <c r="S101" s="105"/>
    </row>
    <row r="102" spans="5:19" x14ac:dyDescent="0.2">
      <c r="E102" s="105"/>
      <c r="S102" s="105"/>
    </row>
    <row r="103" spans="5:19" x14ac:dyDescent="0.2">
      <c r="E103" s="105"/>
      <c r="S103" s="105"/>
    </row>
    <row r="104" spans="5:19" x14ac:dyDescent="0.2">
      <c r="E104" s="105"/>
      <c r="S104" s="105"/>
    </row>
    <row r="105" spans="5:19" x14ac:dyDescent="0.2">
      <c r="E105" s="105"/>
      <c r="S105" s="105"/>
    </row>
    <row r="106" spans="5:19" x14ac:dyDescent="0.2">
      <c r="E106" s="105"/>
      <c r="S106" s="105"/>
    </row>
    <row r="107" spans="5:19" x14ac:dyDescent="0.2">
      <c r="E107" s="105"/>
      <c r="S107" s="105"/>
    </row>
    <row r="108" spans="5:19" x14ac:dyDescent="0.2">
      <c r="E108" s="105"/>
      <c r="S108" s="105"/>
    </row>
    <row r="109" spans="5:19" x14ac:dyDescent="0.2">
      <c r="E109" s="105"/>
      <c r="S109" s="105"/>
    </row>
    <row r="110" spans="5:19" x14ac:dyDescent="0.2">
      <c r="E110" s="105"/>
      <c r="S110" s="105"/>
    </row>
    <row r="111" spans="5:19" x14ac:dyDescent="0.2">
      <c r="E111" s="105"/>
      <c r="S111" s="105"/>
    </row>
    <row r="112" spans="5:19" x14ac:dyDescent="0.2">
      <c r="E112" s="105"/>
      <c r="S112" s="105"/>
    </row>
    <row r="113" spans="5:19" x14ac:dyDescent="0.2">
      <c r="E113" s="105"/>
      <c r="S113" s="105"/>
    </row>
    <row r="114" spans="5:19" x14ac:dyDescent="0.2">
      <c r="E114" s="105"/>
      <c r="S114" s="105"/>
    </row>
    <row r="115" spans="5:19" x14ac:dyDescent="0.2">
      <c r="E115" s="105"/>
      <c r="S115" s="105"/>
    </row>
    <row r="116" spans="5:19" x14ac:dyDescent="0.2">
      <c r="E116" s="105"/>
      <c r="S116" s="105"/>
    </row>
    <row r="117" spans="5:19" x14ac:dyDescent="0.2">
      <c r="E117" s="105"/>
      <c r="S117" s="105"/>
    </row>
    <row r="118" spans="5:19" x14ac:dyDescent="0.2">
      <c r="E118" s="105"/>
      <c r="S118" s="105"/>
    </row>
    <row r="119" spans="5:19" x14ac:dyDescent="0.2">
      <c r="E119" s="105"/>
      <c r="S119" s="105"/>
    </row>
    <row r="120" spans="5:19" x14ac:dyDescent="0.2">
      <c r="E120" s="105"/>
      <c r="S120" s="105"/>
    </row>
    <row r="121" spans="5:19" x14ac:dyDescent="0.2">
      <c r="S121" s="105"/>
    </row>
    <row r="122" spans="5:19" x14ac:dyDescent="0.2">
      <c r="S122" s="105"/>
    </row>
    <row r="123" spans="5:19" x14ac:dyDescent="0.2">
      <c r="S123" s="105"/>
    </row>
    <row r="124" spans="5:19" x14ac:dyDescent="0.2">
      <c r="S124" s="105"/>
    </row>
    <row r="125" spans="5:19" x14ac:dyDescent="0.2">
      <c r="S125" s="105"/>
    </row>
    <row r="126" spans="5:19" x14ac:dyDescent="0.2">
      <c r="S126" s="105"/>
    </row>
    <row r="127" spans="5:19" x14ac:dyDescent="0.2">
      <c r="S127" s="105"/>
    </row>
    <row r="128" spans="5:19" x14ac:dyDescent="0.2">
      <c r="S128" s="105"/>
    </row>
    <row r="129" spans="19:20" x14ac:dyDescent="0.2">
      <c r="S129" s="105"/>
    </row>
    <row r="130" spans="19:20" x14ac:dyDescent="0.2">
      <c r="S130" s="105"/>
      <c r="T130" s="36" t="s">
        <v>72</v>
      </c>
    </row>
    <row r="131" spans="19:20" x14ac:dyDescent="0.2">
      <c r="S131" s="105"/>
    </row>
    <row r="132" spans="19:20" x14ac:dyDescent="0.2">
      <c r="S132" s="105"/>
    </row>
    <row r="133" spans="19:20" x14ac:dyDescent="0.2">
      <c r="S133" s="105"/>
    </row>
    <row r="134" spans="19:20" x14ac:dyDescent="0.2">
      <c r="S134" s="105"/>
    </row>
    <row r="135" spans="19:20" x14ac:dyDescent="0.2">
      <c r="S135" s="105"/>
    </row>
    <row r="136" spans="19:20" x14ac:dyDescent="0.2">
      <c r="S136" s="105"/>
    </row>
    <row r="137" spans="19:20" x14ac:dyDescent="0.2">
      <c r="S137" s="105"/>
    </row>
    <row r="138" spans="19:20" x14ac:dyDescent="0.2">
      <c r="S138" s="105"/>
    </row>
    <row r="139" spans="19:20" x14ac:dyDescent="0.2">
      <c r="S139" s="105"/>
    </row>
    <row r="140" spans="19:20" x14ac:dyDescent="0.2">
      <c r="S140" s="105"/>
    </row>
    <row r="141" spans="19:20" x14ac:dyDescent="0.2">
      <c r="S141" s="105"/>
    </row>
    <row r="142" spans="19:20" x14ac:dyDescent="0.2">
      <c r="S142" s="105"/>
    </row>
    <row r="143" spans="19:20" x14ac:dyDescent="0.2">
      <c r="S143" s="105"/>
    </row>
    <row r="144" spans="19:20" x14ac:dyDescent="0.2">
      <c r="S144" s="105"/>
    </row>
    <row r="145" spans="19:19" x14ac:dyDescent="0.2">
      <c r="S145" s="105"/>
    </row>
    <row r="146" spans="19:19" x14ac:dyDescent="0.2">
      <c r="S146" s="105"/>
    </row>
    <row r="147" spans="19:19" x14ac:dyDescent="0.2">
      <c r="S147" s="105"/>
    </row>
    <row r="148" spans="19:19" x14ac:dyDescent="0.2">
      <c r="S148" s="105"/>
    </row>
    <row r="149" spans="19:19" x14ac:dyDescent="0.2">
      <c r="S149" s="105"/>
    </row>
    <row r="150" spans="19:19" x14ac:dyDescent="0.2">
      <c r="S150" s="105"/>
    </row>
    <row r="151" spans="19:19" x14ac:dyDescent="0.2">
      <c r="S151" s="105"/>
    </row>
    <row r="152" spans="19:19" x14ac:dyDescent="0.2">
      <c r="S152" s="105"/>
    </row>
    <row r="153" spans="19:19" x14ac:dyDescent="0.2">
      <c r="S153" s="105"/>
    </row>
    <row r="154" spans="19:19" x14ac:dyDescent="0.2">
      <c r="S154" s="105"/>
    </row>
    <row r="155" spans="19:19" x14ac:dyDescent="0.2">
      <c r="S155" s="105"/>
    </row>
    <row r="156" spans="19:19" x14ac:dyDescent="0.2">
      <c r="S156" s="105"/>
    </row>
    <row r="157" spans="19:19" x14ac:dyDescent="0.2">
      <c r="S157" s="105"/>
    </row>
    <row r="158" spans="19:19" x14ac:dyDescent="0.2">
      <c r="S158" s="105"/>
    </row>
    <row r="159" spans="19:19" x14ac:dyDescent="0.2">
      <c r="S159" s="105"/>
    </row>
    <row r="160" spans="19:19" x14ac:dyDescent="0.2">
      <c r="S160" s="105"/>
    </row>
    <row r="161" spans="19:19" x14ac:dyDescent="0.2">
      <c r="S161" s="105"/>
    </row>
    <row r="162" spans="19:19" x14ac:dyDescent="0.2">
      <c r="S162" s="105"/>
    </row>
    <row r="163" spans="19:19" x14ac:dyDescent="0.2">
      <c r="S163" s="105"/>
    </row>
    <row r="164" spans="19:19" x14ac:dyDescent="0.2">
      <c r="S164" s="105"/>
    </row>
    <row r="165" spans="19:19" x14ac:dyDescent="0.2">
      <c r="S165" s="105"/>
    </row>
    <row r="166" spans="19:19" x14ac:dyDescent="0.2">
      <c r="S166" s="105"/>
    </row>
    <row r="167" spans="19:19" x14ac:dyDescent="0.2">
      <c r="S167" s="105"/>
    </row>
    <row r="168" spans="19:19" x14ac:dyDescent="0.2">
      <c r="S168" s="105"/>
    </row>
    <row r="169" spans="19:19" x14ac:dyDescent="0.2">
      <c r="S169" s="105"/>
    </row>
    <row r="170" spans="19:19" x14ac:dyDescent="0.2">
      <c r="S170" s="105"/>
    </row>
    <row r="171" spans="19:19" x14ac:dyDescent="0.2">
      <c r="S171" s="105"/>
    </row>
    <row r="172" spans="19:19" x14ac:dyDescent="0.2">
      <c r="S172" s="105"/>
    </row>
    <row r="173" spans="19:19" x14ac:dyDescent="0.2">
      <c r="S173" s="105"/>
    </row>
    <row r="174" spans="19:19" x14ac:dyDescent="0.2">
      <c r="S174" s="105"/>
    </row>
    <row r="175" spans="19:19" x14ac:dyDescent="0.2">
      <c r="S175" s="105"/>
    </row>
    <row r="176" spans="19:19" x14ac:dyDescent="0.2">
      <c r="S176" s="105"/>
    </row>
    <row r="177" spans="19:19" x14ac:dyDescent="0.2">
      <c r="S177" s="105"/>
    </row>
    <row r="178" spans="19:19" x14ac:dyDescent="0.2">
      <c r="S178" s="105"/>
    </row>
    <row r="179" spans="19:19" x14ac:dyDescent="0.2">
      <c r="S179" s="105"/>
    </row>
    <row r="180" spans="19:19" x14ac:dyDescent="0.2">
      <c r="S180" s="105"/>
    </row>
    <row r="181" spans="19:19" x14ac:dyDescent="0.2">
      <c r="S181" s="105"/>
    </row>
    <row r="182" spans="19:19" x14ac:dyDescent="0.2">
      <c r="S182" s="105"/>
    </row>
    <row r="183" spans="19:19" x14ac:dyDescent="0.2">
      <c r="S183" s="105"/>
    </row>
    <row r="184" spans="19:19" x14ac:dyDescent="0.2">
      <c r="S184" s="105"/>
    </row>
    <row r="185" spans="19:19" x14ac:dyDescent="0.2">
      <c r="S185" s="105"/>
    </row>
    <row r="186" spans="19:19" x14ac:dyDescent="0.2">
      <c r="S186" s="105"/>
    </row>
    <row r="187" spans="19:19" x14ac:dyDescent="0.2">
      <c r="S187" s="105"/>
    </row>
    <row r="188" spans="19:19" x14ac:dyDescent="0.2">
      <c r="S188" s="105"/>
    </row>
    <row r="189" spans="19:19" x14ac:dyDescent="0.2">
      <c r="S189" s="105"/>
    </row>
    <row r="190" spans="19:19" x14ac:dyDescent="0.2">
      <c r="S190" s="105"/>
    </row>
    <row r="191" spans="19:19" x14ac:dyDescent="0.2">
      <c r="S191" s="105"/>
    </row>
    <row r="192" spans="19:19" x14ac:dyDescent="0.2">
      <c r="S192" s="105"/>
    </row>
    <row r="193" spans="19:19" x14ac:dyDescent="0.2">
      <c r="S193" s="105"/>
    </row>
    <row r="194" spans="19:19" x14ac:dyDescent="0.2">
      <c r="S194" s="105"/>
    </row>
    <row r="195" spans="19:19" x14ac:dyDescent="0.2">
      <c r="S195" s="105"/>
    </row>
    <row r="196" spans="19:19" x14ac:dyDescent="0.2">
      <c r="S196" s="105"/>
    </row>
    <row r="197" spans="19:19" x14ac:dyDescent="0.2">
      <c r="S197" s="105"/>
    </row>
    <row r="198" spans="19:19" x14ac:dyDescent="0.2">
      <c r="S198" s="105"/>
    </row>
    <row r="199" spans="19:19" x14ac:dyDescent="0.2">
      <c r="S199" s="105"/>
    </row>
    <row r="200" spans="19:19" x14ac:dyDescent="0.2">
      <c r="S200" s="105"/>
    </row>
    <row r="201" spans="19:19" x14ac:dyDescent="0.2">
      <c r="S201" s="105"/>
    </row>
    <row r="202" spans="19:19" x14ac:dyDescent="0.2">
      <c r="S202" s="105"/>
    </row>
    <row r="203" spans="19:19" x14ac:dyDescent="0.2">
      <c r="S203" s="105"/>
    </row>
    <row r="204" spans="19:19" x14ac:dyDescent="0.2">
      <c r="S204" s="105"/>
    </row>
    <row r="205" spans="19:19" x14ac:dyDescent="0.2">
      <c r="S205" s="105"/>
    </row>
    <row r="206" spans="19:19" x14ac:dyDescent="0.2">
      <c r="S206" s="105"/>
    </row>
    <row r="207" spans="19:19" x14ac:dyDescent="0.2">
      <c r="S207" s="105"/>
    </row>
    <row r="208" spans="19:19" x14ac:dyDescent="0.2">
      <c r="S208" s="105"/>
    </row>
    <row r="209" spans="19:19" x14ac:dyDescent="0.2">
      <c r="S209" s="105"/>
    </row>
    <row r="210" spans="19:19" x14ac:dyDescent="0.2">
      <c r="S210" s="105"/>
    </row>
    <row r="211" spans="19:19" x14ac:dyDescent="0.2">
      <c r="S211" s="105"/>
    </row>
    <row r="212" spans="19:19" x14ac:dyDescent="0.2">
      <c r="S212" s="105"/>
    </row>
    <row r="213" spans="19:19" x14ac:dyDescent="0.2">
      <c r="S213" s="105"/>
    </row>
    <row r="214" spans="19:19" x14ac:dyDescent="0.2">
      <c r="S214" s="105"/>
    </row>
    <row r="215" spans="19:19" x14ac:dyDescent="0.2">
      <c r="S215" s="105"/>
    </row>
    <row r="216" spans="19:19" x14ac:dyDescent="0.2">
      <c r="S216" s="105"/>
    </row>
    <row r="217" spans="19:19" x14ac:dyDescent="0.2">
      <c r="S217" s="105"/>
    </row>
    <row r="218" spans="19:19" x14ac:dyDescent="0.2">
      <c r="S218" s="105"/>
    </row>
    <row r="219" spans="19:19" x14ac:dyDescent="0.2">
      <c r="S219" s="105"/>
    </row>
    <row r="220" spans="19:19" x14ac:dyDescent="0.2">
      <c r="S220" s="105"/>
    </row>
    <row r="221" spans="19:19" x14ac:dyDescent="0.2">
      <c r="S221" s="105"/>
    </row>
    <row r="222" spans="19:19" x14ac:dyDescent="0.2">
      <c r="S222" s="105"/>
    </row>
    <row r="223" spans="19:19" x14ac:dyDescent="0.2">
      <c r="S223" s="105"/>
    </row>
    <row r="224" spans="19:19" x14ac:dyDescent="0.2">
      <c r="S224" s="105"/>
    </row>
    <row r="225" spans="19:19" x14ac:dyDescent="0.2">
      <c r="S225" s="105"/>
    </row>
    <row r="226" spans="19:19" x14ac:dyDescent="0.2">
      <c r="S226" s="105"/>
    </row>
    <row r="227" spans="19:19" x14ac:dyDescent="0.2">
      <c r="S227" s="105"/>
    </row>
    <row r="228" spans="19:19" x14ac:dyDescent="0.2">
      <c r="S228" s="105"/>
    </row>
    <row r="229" spans="19:19" x14ac:dyDescent="0.2">
      <c r="S229" s="105"/>
    </row>
    <row r="230" spans="19:19" x14ac:dyDescent="0.2">
      <c r="S230" s="105"/>
    </row>
    <row r="231" spans="19:19" x14ac:dyDescent="0.2">
      <c r="S231" s="105"/>
    </row>
    <row r="232" spans="19:19" x14ac:dyDescent="0.2">
      <c r="S232" s="105"/>
    </row>
    <row r="233" spans="19:19" x14ac:dyDescent="0.2">
      <c r="S233" s="105"/>
    </row>
    <row r="234" spans="19:19" x14ac:dyDescent="0.2">
      <c r="S234" s="105"/>
    </row>
    <row r="235" spans="19:19" x14ac:dyDescent="0.2">
      <c r="S235" s="105"/>
    </row>
    <row r="236" spans="19:19" x14ac:dyDescent="0.2">
      <c r="S236" s="105"/>
    </row>
    <row r="237" spans="19:19" x14ac:dyDescent="0.2">
      <c r="S237" s="105"/>
    </row>
    <row r="238" spans="19:19" x14ac:dyDescent="0.2">
      <c r="S238" s="105"/>
    </row>
    <row r="239" spans="19:19" x14ac:dyDescent="0.2">
      <c r="S239" s="105"/>
    </row>
    <row r="240" spans="19:19" x14ac:dyDescent="0.2">
      <c r="S240" s="105"/>
    </row>
    <row r="241" spans="19:19" x14ac:dyDescent="0.2">
      <c r="S241" s="105"/>
    </row>
    <row r="242" spans="19:19" x14ac:dyDescent="0.2">
      <c r="S242" s="105"/>
    </row>
    <row r="243" spans="19:19" x14ac:dyDescent="0.2">
      <c r="S243" s="105"/>
    </row>
    <row r="244" spans="19:19" x14ac:dyDescent="0.2">
      <c r="S244" s="105"/>
    </row>
    <row r="245" spans="19:19" x14ac:dyDescent="0.2">
      <c r="S245" s="105"/>
    </row>
    <row r="246" spans="19:19" x14ac:dyDescent="0.2">
      <c r="S246" s="105"/>
    </row>
    <row r="247" spans="19:19" x14ac:dyDescent="0.2">
      <c r="S247" s="105"/>
    </row>
    <row r="248" spans="19:19" x14ac:dyDescent="0.2">
      <c r="S248" s="105"/>
    </row>
    <row r="249" spans="19:19" x14ac:dyDescent="0.2">
      <c r="S249" s="105"/>
    </row>
    <row r="250" spans="19:19" x14ac:dyDescent="0.2">
      <c r="S250" s="105"/>
    </row>
    <row r="251" spans="19:19" x14ac:dyDescent="0.2">
      <c r="S251" s="105"/>
    </row>
    <row r="252" spans="19:19" x14ac:dyDescent="0.2">
      <c r="S252" s="105"/>
    </row>
    <row r="253" spans="19:19" x14ac:dyDescent="0.2">
      <c r="S253" s="105"/>
    </row>
    <row r="254" spans="19:19" x14ac:dyDescent="0.2">
      <c r="S254" s="105"/>
    </row>
    <row r="255" spans="19:19" x14ac:dyDescent="0.2">
      <c r="S255" s="105"/>
    </row>
    <row r="256" spans="19:19" x14ac:dyDescent="0.2">
      <c r="S256" s="105"/>
    </row>
    <row r="257" spans="19:19" x14ac:dyDescent="0.2">
      <c r="S257" s="105"/>
    </row>
    <row r="258" spans="19:19" x14ac:dyDescent="0.2">
      <c r="S258" s="105"/>
    </row>
    <row r="259" spans="19:19" x14ac:dyDescent="0.2">
      <c r="S259" s="105"/>
    </row>
    <row r="260" spans="19:19" x14ac:dyDescent="0.2">
      <c r="S260" s="105"/>
    </row>
    <row r="261" spans="19:19" x14ac:dyDescent="0.2">
      <c r="S261" s="105"/>
    </row>
    <row r="262" spans="19:19" x14ac:dyDescent="0.2">
      <c r="S262" s="105"/>
    </row>
    <row r="263" spans="19:19" x14ac:dyDescent="0.2">
      <c r="S263" s="105"/>
    </row>
    <row r="264" spans="19:19" x14ac:dyDescent="0.2">
      <c r="S264" s="105"/>
    </row>
    <row r="265" spans="19:19" x14ac:dyDescent="0.2">
      <c r="S265" s="105"/>
    </row>
    <row r="266" spans="19:19" x14ac:dyDescent="0.2">
      <c r="S266" s="105"/>
    </row>
    <row r="267" spans="19:19" x14ac:dyDescent="0.2">
      <c r="S267" s="105"/>
    </row>
    <row r="268" spans="19:19" x14ac:dyDescent="0.2">
      <c r="S268" s="105"/>
    </row>
    <row r="269" spans="19:19" x14ac:dyDescent="0.2">
      <c r="S269" s="105"/>
    </row>
    <row r="270" spans="19:19" x14ac:dyDescent="0.2">
      <c r="S270" s="105"/>
    </row>
    <row r="271" spans="19:19" x14ac:dyDescent="0.2">
      <c r="S271" s="105"/>
    </row>
    <row r="272" spans="19:19" x14ac:dyDescent="0.2">
      <c r="S272" s="105"/>
    </row>
    <row r="273" spans="19:19" x14ac:dyDescent="0.2">
      <c r="S273" s="105"/>
    </row>
    <row r="274" spans="19:19" x14ac:dyDescent="0.2">
      <c r="S274" s="105"/>
    </row>
    <row r="275" spans="19:19" x14ac:dyDescent="0.2">
      <c r="S275" s="105"/>
    </row>
    <row r="276" spans="19:19" x14ac:dyDescent="0.2">
      <c r="S276" s="105"/>
    </row>
    <row r="277" spans="19:19" x14ac:dyDescent="0.2">
      <c r="S277" s="105"/>
    </row>
    <row r="278" spans="19:19" x14ac:dyDescent="0.2">
      <c r="S278" s="105"/>
    </row>
    <row r="279" spans="19:19" x14ac:dyDescent="0.2">
      <c r="S279" s="105"/>
    </row>
    <row r="280" spans="19:19" x14ac:dyDescent="0.2">
      <c r="S280" s="105"/>
    </row>
    <row r="281" spans="19:19" x14ac:dyDescent="0.2">
      <c r="S281" s="105"/>
    </row>
    <row r="282" spans="19:19" x14ac:dyDescent="0.2">
      <c r="S282" s="105"/>
    </row>
    <row r="283" spans="19:19" x14ac:dyDescent="0.2">
      <c r="S283" s="105"/>
    </row>
    <row r="284" spans="19:19" x14ac:dyDescent="0.2">
      <c r="S284" s="105"/>
    </row>
    <row r="285" spans="19:19" x14ac:dyDescent="0.2">
      <c r="S285" s="105"/>
    </row>
    <row r="286" spans="19:19" x14ac:dyDescent="0.2">
      <c r="S286" s="105"/>
    </row>
    <row r="287" spans="19:19" x14ac:dyDescent="0.2">
      <c r="S287" s="105"/>
    </row>
    <row r="288" spans="19:19" x14ac:dyDescent="0.2">
      <c r="S288" s="105"/>
    </row>
    <row r="289" spans="19:19" x14ac:dyDescent="0.2">
      <c r="S289" s="105"/>
    </row>
    <row r="290" spans="19:19" x14ac:dyDescent="0.2">
      <c r="S290" s="105"/>
    </row>
    <row r="291" spans="19:19" x14ac:dyDescent="0.2">
      <c r="S291" s="105"/>
    </row>
    <row r="292" spans="19:19" x14ac:dyDescent="0.2">
      <c r="S292" s="105"/>
    </row>
    <row r="293" spans="19:19" x14ac:dyDescent="0.2">
      <c r="S293" s="105"/>
    </row>
    <row r="294" spans="19:19" x14ac:dyDescent="0.2">
      <c r="S294" s="105"/>
    </row>
    <row r="295" spans="19:19" x14ac:dyDescent="0.2">
      <c r="S295" s="105"/>
    </row>
    <row r="296" spans="19:19" x14ac:dyDescent="0.2">
      <c r="S296" s="105"/>
    </row>
    <row r="297" spans="19:19" x14ac:dyDescent="0.2">
      <c r="S297" s="105"/>
    </row>
    <row r="298" spans="19:19" x14ac:dyDescent="0.2">
      <c r="S298" s="105"/>
    </row>
    <row r="299" spans="19:19" x14ac:dyDescent="0.2">
      <c r="S299" s="105"/>
    </row>
    <row r="300" spans="19:19" x14ac:dyDescent="0.2">
      <c r="S300" s="105"/>
    </row>
    <row r="301" spans="19:19" x14ac:dyDescent="0.2">
      <c r="S301" s="105"/>
    </row>
    <row r="302" spans="19:19" x14ac:dyDescent="0.2">
      <c r="S302" s="105"/>
    </row>
    <row r="303" spans="19:19" x14ac:dyDescent="0.2">
      <c r="S303" s="105"/>
    </row>
    <row r="304" spans="19:19" x14ac:dyDescent="0.2">
      <c r="S304" s="105"/>
    </row>
    <row r="305" spans="19:19" x14ac:dyDescent="0.2">
      <c r="S305" s="105"/>
    </row>
    <row r="306" spans="19:19" x14ac:dyDescent="0.2">
      <c r="S306" s="105"/>
    </row>
    <row r="307" spans="19:19" x14ac:dyDescent="0.2">
      <c r="S307" s="105"/>
    </row>
    <row r="308" spans="19:19" x14ac:dyDescent="0.2">
      <c r="S308" s="105"/>
    </row>
    <row r="309" spans="19:19" x14ac:dyDescent="0.2">
      <c r="S309" s="105"/>
    </row>
    <row r="310" spans="19:19" x14ac:dyDescent="0.2">
      <c r="S310" s="105"/>
    </row>
    <row r="311" spans="19:19" x14ac:dyDescent="0.2">
      <c r="S311" s="105"/>
    </row>
    <row r="312" spans="19:19" x14ac:dyDescent="0.2">
      <c r="S312" s="105"/>
    </row>
    <row r="313" spans="19:19" x14ac:dyDescent="0.2">
      <c r="S313" s="105"/>
    </row>
    <row r="314" spans="19:19" x14ac:dyDescent="0.2">
      <c r="S314" s="105"/>
    </row>
    <row r="315" spans="19:19" x14ac:dyDescent="0.2">
      <c r="S315" s="105"/>
    </row>
    <row r="316" spans="19:19" x14ac:dyDescent="0.2">
      <c r="S316" s="105"/>
    </row>
    <row r="317" spans="19:19" x14ac:dyDescent="0.2">
      <c r="S317" s="105"/>
    </row>
    <row r="318" spans="19:19" x14ac:dyDescent="0.2">
      <c r="S318" s="105"/>
    </row>
    <row r="319" spans="19:19" x14ac:dyDescent="0.2">
      <c r="S319" s="105"/>
    </row>
    <row r="320" spans="19:19" x14ac:dyDescent="0.2">
      <c r="S320" s="105"/>
    </row>
    <row r="321" spans="19:19" x14ac:dyDescent="0.2">
      <c r="S321" s="105"/>
    </row>
    <row r="322" spans="19:19" x14ac:dyDescent="0.2">
      <c r="S322" s="105"/>
    </row>
    <row r="323" spans="19:19" x14ac:dyDescent="0.2">
      <c r="S323" s="105"/>
    </row>
    <row r="324" spans="19:19" x14ac:dyDescent="0.2">
      <c r="S324" s="105"/>
    </row>
    <row r="325" spans="19:19" x14ac:dyDescent="0.2">
      <c r="S325" s="105"/>
    </row>
    <row r="326" spans="19:19" x14ac:dyDescent="0.2">
      <c r="S326" s="105"/>
    </row>
    <row r="327" spans="19:19" x14ac:dyDescent="0.2">
      <c r="S327" s="105"/>
    </row>
    <row r="328" spans="19:19" x14ac:dyDescent="0.2">
      <c r="S328" s="105"/>
    </row>
    <row r="329" spans="19:19" x14ac:dyDescent="0.2">
      <c r="S329" s="105"/>
    </row>
    <row r="330" spans="19:19" x14ac:dyDescent="0.2">
      <c r="S330" s="105"/>
    </row>
    <row r="331" spans="19:19" x14ac:dyDescent="0.2">
      <c r="S331" s="105"/>
    </row>
    <row r="332" spans="19:19" x14ac:dyDescent="0.2">
      <c r="S332" s="105"/>
    </row>
    <row r="333" spans="19:19" x14ac:dyDescent="0.2">
      <c r="S333" s="105"/>
    </row>
    <row r="334" spans="19:19" x14ac:dyDescent="0.2">
      <c r="S334" s="105"/>
    </row>
    <row r="335" spans="19:19" x14ac:dyDescent="0.2">
      <c r="S335" s="105"/>
    </row>
    <row r="336" spans="19:19" x14ac:dyDescent="0.2">
      <c r="S336" s="105"/>
    </row>
    <row r="337" spans="19:19" x14ac:dyDescent="0.2">
      <c r="S337" s="105"/>
    </row>
    <row r="338" spans="19:19" x14ac:dyDescent="0.2">
      <c r="S338" s="105"/>
    </row>
    <row r="339" spans="19:19" x14ac:dyDescent="0.2">
      <c r="S339" s="105"/>
    </row>
    <row r="340" spans="19:19" x14ac:dyDescent="0.2">
      <c r="S340" s="105"/>
    </row>
    <row r="341" spans="19:19" x14ac:dyDescent="0.2">
      <c r="S341" s="105"/>
    </row>
    <row r="342" spans="19:19" x14ac:dyDescent="0.2">
      <c r="S342" s="105"/>
    </row>
    <row r="343" spans="19:19" x14ac:dyDescent="0.2">
      <c r="S343" s="105"/>
    </row>
    <row r="344" spans="19:19" x14ac:dyDescent="0.2">
      <c r="S344" s="105"/>
    </row>
    <row r="345" spans="19:19" x14ac:dyDescent="0.2">
      <c r="S345" s="105"/>
    </row>
    <row r="346" spans="19:19" x14ac:dyDescent="0.2">
      <c r="S346" s="105"/>
    </row>
    <row r="347" spans="19:19" x14ac:dyDescent="0.2">
      <c r="S347" s="105"/>
    </row>
    <row r="348" spans="19:19" x14ac:dyDescent="0.2">
      <c r="S348" s="105"/>
    </row>
    <row r="349" spans="19:19" x14ac:dyDescent="0.2">
      <c r="S349" s="105"/>
    </row>
    <row r="350" spans="19:19" x14ac:dyDescent="0.2">
      <c r="S350" s="105"/>
    </row>
    <row r="351" spans="19:19" x14ac:dyDescent="0.2">
      <c r="S351" s="105"/>
    </row>
    <row r="352" spans="19:19" x14ac:dyDescent="0.2">
      <c r="S352" s="105"/>
    </row>
    <row r="353" spans="19:19" x14ac:dyDescent="0.2">
      <c r="S353" s="105"/>
    </row>
    <row r="354" spans="19:19" x14ac:dyDescent="0.2">
      <c r="S354" s="105"/>
    </row>
    <row r="355" spans="19:19" x14ac:dyDescent="0.2">
      <c r="S355" s="105"/>
    </row>
    <row r="356" spans="19:19" x14ac:dyDescent="0.2">
      <c r="S356" s="105"/>
    </row>
    <row r="357" spans="19:19" x14ac:dyDescent="0.2">
      <c r="S357" s="105"/>
    </row>
    <row r="358" spans="19:19" x14ac:dyDescent="0.2">
      <c r="S358" s="105"/>
    </row>
    <row r="359" spans="19:19" x14ac:dyDescent="0.2">
      <c r="S359" s="105"/>
    </row>
    <row r="360" spans="19:19" x14ac:dyDescent="0.2">
      <c r="S360" s="105"/>
    </row>
    <row r="361" spans="19:19" x14ac:dyDescent="0.2">
      <c r="S361" s="105"/>
    </row>
    <row r="362" spans="19:19" x14ac:dyDescent="0.2">
      <c r="S362" s="105"/>
    </row>
    <row r="363" spans="19:19" x14ac:dyDescent="0.2">
      <c r="S363" s="105"/>
    </row>
    <row r="364" spans="19:19" x14ac:dyDescent="0.2">
      <c r="S364" s="105"/>
    </row>
    <row r="365" spans="19:19" x14ac:dyDescent="0.2">
      <c r="S365" s="105"/>
    </row>
    <row r="366" spans="19:19" x14ac:dyDescent="0.2">
      <c r="S366" s="105"/>
    </row>
    <row r="367" spans="19:19" x14ac:dyDescent="0.2">
      <c r="S367" s="105"/>
    </row>
    <row r="368" spans="19:19" x14ac:dyDescent="0.2">
      <c r="S368" s="105"/>
    </row>
    <row r="369" spans="19:19" x14ac:dyDescent="0.2">
      <c r="S369" s="105"/>
    </row>
    <row r="370" spans="19:19" x14ac:dyDescent="0.2">
      <c r="S370" s="105"/>
    </row>
    <row r="371" spans="19:19" x14ac:dyDescent="0.2">
      <c r="S371" s="105"/>
    </row>
    <row r="372" spans="19:19" x14ac:dyDescent="0.2">
      <c r="S372" s="105"/>
    </row>
    <row r="373" spans="19:19" x14ac:dyDescent="0.2">
      <c r="S373" s="105"/>
    </row>
    <row r="374" spans="19:19" x14ac:dyDescent="0.2">
      <c r="S374" s="105"/>
    </row>
    <row r="375" spans="19:19" x14ac:dyDescent="0.2">
      <c r="S375" s="105"/>
    </row>
    <row r="376" spans="19:19" x14ac:dyDescent="0.2">
      <c r="S376" s="105"/>
    </row>
    <row r="377" spans="19:19" x14ac:dyDescent="0.2">
      <c r="S377" s="105"/>
    </row>
    <row r="378" spans="19:19" x14ac:dyDescent="0.2">
      <c r="S378" s="105"/>
    </row>
    <row r="379" spans="19:19" x14ac:dyDescent="0.2">
      <c r="S379" s="105"/>
    </row>
    <row r="380" spans="19:19" x14ac:dyDescent="0.2">
      <c r="S380" s="105"/>
    </row>
    <row r="381" spans="19:19" x14ac:dyDescent="0.2">
      <c r="S381" s="105"/>
    </row>
    <row r="382" spans="19:19" x14ac:dyDescent="0.2">
      <c r="S382" s="105"/>
    </row>
    <row r="383" spans="19:19" x14ac:dyDescent="0.2">
      <c r="S383" s="105"/>
    </row>
    <row r="384" spans="19:19" x14ac:dyDescent="0.2">
      <c r="S384" s="105"/>
    </row>
    <row r="385" spans="19:19" x14ac:dyDescent="0.2">
      <c r="S385" s="105"/>
    </row>
    <row r="386" spans="19:19" x14ac:dyDescent="0.2">
      <c r="S386" s="105"/>
    </row>
    <row r="387" spans="19:19" x14ac:dyDescent="0.2">
      <c r="S387" s="105"/>
    </row>
    <row r="388" spans="19:19" x14ac:dyDescent="0.2">
      <c r="S388" s="105"/>
    </row>
    <row r="389" spans="19:19" x14ac:dyDescent="0.2">
      <c r="S389" s="105"/>
    </row>
    <row r="390" spans="19:19" x14ac:dyDescent="0.2">
      <c r="S390" s="105"/>
    </row>
    <row r="391" spans="19:19" x14ac:dyDescent="0.2">
      <c r="S391" s="105"/>
    </row>
    <row r="392" spans="19:19" x14ac:dyDescent="0.2">
      <c r="S392" s="105"/>
    </row>
    <row r="393" spans="19:19" x14ac:dyDescent="0.2">
      <c r="S393" s="105"/>
    </row>
    <row r="394" spans="19:19" x14ac:dyDescent="0.2">
      <c r="S394" s="105"/>
    </row>
    <row r="395" spans="19:19" x14ac:dyDescent="0.2">
      <c r="S395" s="105"/>
    </row>
    <row r="396" spans="19:19" x14ac:dyDescent="0.2">
      <c r="S396" s="105"/>
    </row>
    <row r="397" spans="19:19" x14ac:dyDescent="0.2">
      <c r="S397" s="105"/>
    </row>
    <row r="398" spans="19:19" x14ac:dyDescent="0.2">
      <c r="S398" s="105"/>
    </row>
    <row r="399" spans="19:19" x14ac:dyDescent="0.2">
      <c r="S399" s="105"/>
    </row>
    <row r="400" spans="19:19" x14ac:dyDescent="0.2">
      <c r="S400" s="105"/>
    </row>
    <row r="401" spans="19:19" x14ac:dyDescent="0.2">
      <c r="S401" s="105"/>
    </row>
    <row r="402" spans="19:19" x14ac:dyDescent="0.2">
      <c r="S402" s="105"/>
    </row>
    <row r="403" spans="19:19" x14ac:dyDescent="0.2">
      <c r="S403" s="105"/>
    </row>
    <row r="404" spans="19:19" x14ac:dyDescent="0.2">
      <c r="S404" s="105"/>
    </row>
    <row r="405" spans="19:19" x14ac:dyDescent="0.2">
      <c r="S405" s="105"/>
    </row>
    <row r="406" spans="19:19" x14ac:dyDescent="0.2">
      <c r="S406" s="105"/>
    </row>
    <row r="407" spans="19:19" x14ac:dyDescent="0.2">
      <c r="S407" s="105"/>
    </row>
    <row r="408" spans="19:19" x14ac:dyDescent="0.2">
      <c r="S408" s="105"/>
    </row>
    <row r="409" spans="19:19" x14ac:dyDescent="0.2">
      <c r="S409" s="105"/>
    </row>
    <row r="410" spans="19:19" x14ac:dyDescent="0.2">
      <c r="S410" s="105"/>
    </row>
  </sheetData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7"/>
  <sheetViews>
    <sheetView zoomScale="80" zoomScaleNormal="80" workbookViewId="0">
      <selection activeCell="H38" sqref="H38"/>
    </sheetView>
  </sheetViews>
  <sheetFormatPr defaultRowHeight="15" x14ac:dyDescent="0.25"/>
  <cols>
    <col min="1" max="2" width="2.7109375" style="142" customWidth="1"/>
    <col min="3" max="3" width="34.5703125" style="142" bestFit="1" customWidth="1"/>
    <col min="4" max="8" width="18.140625" style="185" customWidth="1"/>
    <col min="9" max="18" width="9.140625" style="143"/>
    <col min="19" max="19" width="21" style="143" bestFit="1" customWidth="1"/>
    <col min="20" max="20" width="14.5703125" style="143" bestFit="1" customWidth="1"/>
    <col min="21" max="16384" width="9.140625" style="143"/>
  </cols>
  <sheetData>
    <row r="1" spans="1:10" x14ac:dyDescent="0.25">
      <c r="A1" s="219" t="s">
        <v>309</v>
      </c>
      <c r="D1" s="142"/>
      <c r="E1" s="142"/>
      <c r="F1" s="142"/>
      <c r="G1" s="142"/>
      <c r="H1" s="142"/>
    </row>
    <row r="2" spans="1:10" ht="18" x14ac:dyDescent="0.25">
      <c r="A2" s="144"/>
      <c r="B2" s="145"/>
      <c r="C2" s="146"/>
      <c r="D2" s="147"/>
      <c r="E2" s="147"/>
      <c r="F2" s="147"/>
      <c r="G2" s="147"/>
      <c r="H2" s="147"/>
    </row>
    <row r="3" spans="1:10" x14ac:dyDescent="0.25">
      <c r="A3" s="148"/>
      <c r="B3" s="149"/>
      <c r="C3" s="141"/>
      <c r="D3" s="150" t="s">
        <v>73</v>
      </c>
      <c r="E3" s="150"/>
      <c r="F3" s="150"/>
      <c r="G3" s="150"/>
      <c r="H3" s="150"/>
    </row>
    <row r="4" spans="1:10" x14ac:dyDescent="0.25">
      <c r="A4" s="148"/>
      <c r="B4" s="148"/>
      <c r="C4" s="148"/>
      <c r="D4" s="151">
        <v>2007</v>
      </c>
      <c r="E4" s="151">
        <f>+D4+1</f>
        <v>2008</v>
      </c>
      <c r="F4" s="151">
        <f>+E4+1</f>
        <v>2009</v>
      </c>
      <c r="G4" s="151">
        <f>+F4+1</f>
        <v>2010</v>
      </c>
      <c r="H4" s="151">
        <f>+G4+1</f>
        <v>2011</v>
      </c>
      <c r="J4" s="143" t="s">
        <v>74</v>
      </c>
    </row>
    <row r="5" spans="1:10" hidden="1" x14ac:dyDescent="0.25">
      <c r="A5" s="148"/>
      <c r="B5" s="149"/>
      <c r="C5" s="148"/>
      <c r="D5" s="152"/>
      <c r="E5" s="152"/>
      <c r="F5" s="152"/>
      <c r="G5" s="152"/>
      <c r="H5" s="152"/>
    </row>
    <row r="6" spans="1:10" ht="15.75" hidden="1" x14ac:dyDescent="0.25">
      <c r="A6" s="148"/>
      <c r="B6" s="153"/>
      <c r="C6" s="148"/>
      <c r="D6" s="154"/>
      <c r="E6" s="154"/>
      <c r="F6" s="154"/>
      <c r="G6" s="154"/>
      <c r="H6" s="154"/>
    </row>
    <row r="7" spans="1:10" hidden="1" x14ac:dyDescent="0.25">
      <c r="A7" s="148"/>
      <c r="B7" s="153"/>
      <c r="C7" s="148"/>
      <c r="D7" s="152"/>
      <c r="E7" s="152"/>
      <c r="F7" s="152"/>
      <c r="G7" s="152"/>
      <c r="H7" s="152"/>
    </row>
    <row r="8" spans="1:10" x14ac:dyDescent="0.25">
      <c r="A8" s="149" t="s">
        <v>75</v>
      </c>
      <c r="B8" s="148"/>
      <c r="C8" s="148"/>
      <c r="D8" s="142"/>
      <c r="E8" s="142"/>
      <c r="F8" s="142"/>
      <c r="G8" s="142"/>
      <c r="H8" s="142"/>
    </row>
    <row r="9" spans="1:10" x14ac:dyDescent="0.25">
      <c r="A9" s="149"/>
      <c r="B9" s="148" t="s">
        <v>76</v>
      </c>
      <c r="C9" s="148"/>
      <c r="D9" s="142"/>
      <c r="E9" s="142"/>
      <c r="F9" s="142"/>
      <c r="G9" s="142"/>
      <c r="H9" s="142"/>
    </row>
    <row r="10" spans="1:10" hidden="1" x14ac:dyDescent="0.25">
      <c r="A10" s="149"/>
      <c r="B10" s="148"/>
      <c r="C10" s="148" t="s">
        <v>77</v>
      </c>
      <c r="D10" s="155">
        <f>+'[2]WCA NPC'!$F10</f>
        <v>0</v>
      </c>
      <c r="E10" s="155">
        <f>+'[3]WCA NPC'!$F10</f>
        <v>0</v>
      </c>
      <c r="F10" s="155">
        <f>+'[4]WCA NPC'!$F10</f>
        <v>0</v>
      </c>
      <c r="G10" s="155">
        <f>+'[5]WCA NPC'!$F10</f>
        <v>0</v>
      </c>
      <c r="H10" s="155">
        <f>+'[6]WCA NPC'!$F10</f>
        <v>0</v>
      </c>
    </row>
    <row r="11" spans="1:10" hidden="1" x14ac:dyDescent="0.25">
      <c r="A11" s="148"/>
      <c r="B11" s="148"/>
      <c r="C11" s="156" t="s">
        <v>78</v>
      </c>
      <c r="D11" s="155">
        <f>+'[2]WCA NPC'!$F11</f>
        <v>0</v>
      </c>
      <c r="E11" s="155">
        <f>+'[3]WCA NPC'!$F11</f>
        <v>0</v>
      </c>
      <c r="F11" s="155">
        <f>+'[4]WCA NPC'!$F11</f>
        <v>0</v>
      </c>
      <c r="G11" s="155">
        <f>+'[5]WCA NPC'!$F11</f>
        <v>0</v>
      </c>
      <c r="H11" s="155">
        <f>+'[6]WCA NPC'!$F11</f>
        <v>0</v>
      </c>
    </row>
    <row r="12" spans="1:10" hidden="1" x14ac:dyDescent="0.25">
      <c r="A12" s="148"/>
      <c r="B12" s="148"/>
      <c r="C12" s="157" t="s">
        <v>79</v>
      </c>
      <c r="D12" s="155">
        <f>+'[2]WCA NPC'!$F12</f>
        <v>0</v>
      </c>
      <c r="E12" s="155">
        <f>+'[3]WCA NPC'!$F12</f>
        <v>0</v>
      </c>
      <c r="F12" s="155">
        <f>+'[4]WCA NPC'!$F12</f>
        <v>0</v>
      </c>
      <c r="G12" s="155">
        <f>+'[5]WCA NPC'!$F12</f>
        <v>0</v>
      </c>
      <c r="H12" s="155">
        <f>+'[6]WCA NPC'!$F12</f>
        <v>0</v>
      </c>
    </row>
    <row r="13" spans="1:10" hidden="1" x14ac:dyDescent="0.25">
      <c r="A13" s="148"/>
      <c r="B13" s="148"/>
      <c r="C13" s="157" t="s">
        <v>80</v>
      </c>
      <c r="D13" s="155">
        <f>+'[2]WCA NPC'!$F13</f>
        <v>0</v>
      </c>
      <c r="E13" s="155">
        <f>+'[3]WCA NPC'!$F13</f>
        <v>0</v>
      </c>
      <c r="F13" s="155">
        <f>+'[4]WCA NPC'!$F13</f>
        <v>0</v>
      </c>
      <c r="G13" s="155">
        <f>+'[5]WCA NPC'!$F13</f>
        <v>0</v>
      </c>
      <c r="H13" s="155">
        <f>+'[6]WCA NPC'!$F13</f>
        <v>0</v>
      </c>
    </row>
    <row r="14" spans="1:10" hidden="1" x14ac:dyDescent="0.25">
      <c r="A14" s="148"/>
      <c r="B14" s="148"/>
      <c r="C14" s="156" t="s">
        <v>81</v>
      </c>
      <c r="D14" s="155">
        <f>+'[2]WCA NPC'!$F14</f>
        <v>0</v>
      </c>
      <c r="E14" s="155">
        <f>+'[3]WCA NPC'!$F14</f>
        <v>0</v>
      </c>
      <c r="F14" s="155">
        <f>+'[4]WCA NPC'!$F14</f>
        <v>0</v>
      </c>
      <c r="G14" s="155">
        <f>+'[5]WCA NPC'!$F14</f>
        <v>0</v>
      </c>
      <c r="H14" s="155">
        <f>+'[6]WCA NPC'!$F14</f>
        <v>0</v>
      </c>
    </row>
    <row r="15" spans="1:10" hidden="1" x14ac:dyDescent="0.25">
      <c r="A15" s="148"/>
      <c r="B15" s="148"/>
      <c r="C15" s="158" t="s">
        <v>82</v>
      </c>
      <c r="D15" s="155">
        <f>+'[2]WCA NPC'!$F15</f>
        <v>0</v>
      </c>
      <c r="E15" s="155">
        <f>+'[3]WCA NPC'!$F15</f>
        <v>0</v>
      </c>
      <c r="F15" s="155">
        <f>+'[4]WCA NPC'!$F15</f>
        <v>0</v>
      </c>
      <c r="G15" s="155">
        <f>+'[5]WCA NPC'!$F15</f>
        <v>0</v>
      </c>
      <c r="H15" s="155">
        <f>+'[6]WCA NPC'!$F15</f>
        <v>0</v>
      </c>
    </row>
    <row r="16" spans="1:10" hidden="1" x14ac:dyDescent="0.25">
      <c r="A16" s="148"/>
      <c r="B16" s="148"/>
      <c r="C16" s="156" t="s">
        <v>83</v>
      </c>
      <c r="D16" s="155">
        <f>+'[2]WCA NPC'!$F16</f>
        <v>0</v>
      </c>
      <c r="E16" s="155">
        <f>+'[3]WCA NPC'!$F16</f>
        <v>0</v>
      </c>
      <c r="F16" s="155">
        <f>+'[4]WCA NPC'!$F16</f>
        <v>0</v>
      </c>
      <c r="G16" s="155">
        <f>+'[5]WCA NPC'!$F16</f>
        <v>0</v>
      </c>
      <c r="H16" s="155">
        <f>+'[6]WCA NPC'!$F16</f>
        <v>0</v>
      </c>
    </row>
    <row r="17" spans="1:23" hidden="1" x14ac:dyDescent="0.25">
      <c r="A17" s="148"/>
      <c r="B17" s="148"/>
      <c r="C17" s="156" t="s">
        <v>84</v>
      </c>
      <c r="D17" s="155">
        <f>+'[2]WCA NPC'!$F17</f>
        <v>0</v>
      </c>
      <c r="E17" s="155">
        <f>+'[3]WCA NPC'!$F17</f>
        <v>0</v>
      </c>
      <c r="F17" s="155">
        <f>+'[4]WCA NPC'!$F17</f>
        <v>0</v>
      </c>
      <c r="G17" s="155">
        <f>+'[5]WCA NPC'!$F17</f>
        <v>0</v>
      </c>
      <c r="H17" s="155">
        <f>+'[6]WCA NPC'!$F17</f>
        <v>0</v>
      </c>
    </row>
    <row r="18" spans="1:23" hidden="1" x14ac:dyDescent="0.25">
      <c r="A18" s="148"/>
      <c r="B18" s="148"/>
      <c r="C18" s="156" t="s">
        <v>85</v>
      </c>
      <c r="D18" s="155">
        <f>+'[2]WCA NPC'!$F18</f>
        <v>0</v>
      </c>
      <c r="E18" s="155">
        <f>+'[3]WCA NPC'!$F18</f>
        <v>0</v>
      </c>
      <c r="F18" s="155">
        <f>+'[4]WCA NPC'!$F18</f>
        <v>0</v>
      </c>
      <c r="G18" s="155">
        <f>+'[5]WCA NPC'!$F18</f>
        <v>0</v>
      </c>
      <c r="H18" s="155">
        <f>+'[6]WCA NPC'!$F18</f>
        <v>0</v>
      </c>
    </row>
    <row r="19" spans="1:23" hidden="1" x14ac:dyDescent="0.25">
      <c r="A19" s="148"/>
      <c r="B19" s="148"/>
      <c r="C19" s="156" t="s">
        <v>86</v>
      </c>
      <c r="D19" s="155">
        <f>+'[2]WCA NPC'!$F19</f>
        <v>0</v>
      </c>
      <c r="E19" s="155">
        <f>+'[3]WCA NPC'!$F19</f>
        <v>0</v>
      </c>
      <c r="F19" s="155">
        <f>+'[4]WCA NPC'!$F19</f>
        <v>0</v>
      </c>
      <c r="G19" s="155">
        <f>+'[5]WCA NPC'!$F19</f>
        <v>0</v>
      </c>
      <c r="H19" s="155">
        <f>+'[6]WCA NPC'!$F19</f>
        <v>0</v>
      </c>
    </row>
    <row r="20" spans="1:23" hidden="1" x14ac:dyDescent="0.25">
      <c r="A20" s="148"/>
      <c r="B20" s="148"/>
      <c r="C20" s="156" t="s">
        <v>87</v>
      </c>
      <c r="D20" s="155">
        <f>+'[2]WCA NPC'!$F20</f>
        <v>0</v>
      </c>
      <c r="E20" s="155">
        <f>+'[3]WCA NPC'!$F20</f>
        <v>0</v>
      </c>
      <c r="F20" s="155">
        <f>+'[4]WCA NPC'!$F20</f>
        <v>0</v>
      </c>
      <c r="G20" s="155">
        <f>+'[5]WCA NPC'!$F20</f>
        <v>0</v>
      </c>
      <c r="H20" s="155">
        <f>+'[6]WCA NPC'!$F20</f>
        <v>0</v>
      </c>
    </row>
    <row r="21" spans="1:23" x14ac:dyDescent="0.25">
      <c r="A21" s="148"/>
      <c r="B21" s="148"/>
      <c r="C21" s="156" t="s">
        <v>88</v>
      </c>
      <c r="D21" s="155">
        <f>+'[2]WCA NPC'!$F21</f>
        <v>0</v>
      </c>
      <c r="E21" s="155">
        <f>+'[3]WCA NPC'!$F21</f>
        <v>0</v>
      </c>
      <c r="F21" s="155">
        <f>+'[4]WCA NPC'!$F21</f>
        <v>0</v>
      </c>
      <c r="G21" s="155">
        <f>+'[5]WCA NPC'!$F21</f>
        <v>22907829.000000004</v>
      </c>
      <c r="H21" s="155">
        <f>+'[6]WCA NPC'!$F21</f>
        <v>16621357.41</v>
      </c>
      <c r="S21" s="198"/>
      <c r="T21" s="198"/>
      <c r="U21" s="198"/>
      <c r="V21" s="198"/>
      <c r="W21" s="198"/>
    </row>
    <row r="22" spans="1:23" hidden="1" x14ac:dyDescent="0.25">
      <c r="A22" s="148"/>
      <c r="B22" s="148"/>
      <c r="C22" s="156" t="s">
        <v>89</v>
      </c>
      <c r="D22" s="155">
        <f>+'[2]WCA NPC'!$F22</f>
        <v>0</v>
      </c>
      <c r="E22" s="155">
        <f>+'[3]WCA NPC'!$F22</f>
        <v>0</v>
      </c>
      <c r="F22" s="155">
        <f>+'[4]WCA NPC'!$F22</f>
        <v>0</v>
      </c>
      <c r="G22" s="155">
        <f>+'[5]WCA NPC'!$F22</f>
        <v>0</v>
      </c>
      <c r="H22" s="155">
        <f>+'[6]WCA NPC'!$F22</f>
        <v>0</v>
      </c>
      <c r="S22" s="198"/>
      <c r="T22" s="198"/>
      <c r="U22" s="198"/>
      <c r="V22" s="198"/>
      <c r="W22" s="198"/>
    </row>
    <row r="23" spans="1:23" hidden="1" x14ac:dyDescent="0.25">
      <c r="A23" s="148"/>
      <c r="B23" s="148"/>
      <c r="C23" s="156" t="s">
        <v>90</v>
      </c>
      <c r="D23" s="155">
        <f>+'[2]WCA NPC'!$F23</f>
        <v>0</v>
      </c>
      <c r="E23" s="155">
        <f>+'[3]WCA NPC'!$F23</f>
        <v>0</v>
      </c>
      <c r="F23" s="155">
        <f>+'[4]WCA NPC'!$F23</f>
        <v>0</v>
      </c>
      <c r="G23" s="155">
        <f>+'[5]WCA NPC'!$F23</f>
        <v>0</v>
      </c>
      <c r="H23" s="155">
        <f>+'[6]WCA NPC'!$F23</f>
        <v>0</v>
      </c>
      <c r="S23" s="198"/>
      <c r="T23" s="198"/>
      <c r="U23" s="198"/>
      <c r="V23" s="198"/>
      <c r="W23" s="198"/>
    </row>
    <row r="24" spans="1:23" hidden="1" x14ac:dyDescent="0.25">
      <c r="A24" s="148"/>
      <c r="B24" s="148"/>
      <c r="C24" s="156" t="s">
        <v>91</v>
      </c>
      <c r="D24" s="155">
        <f>+'[2]WCA NPC'!$F24</f>
        <v>0</v>
      </c>
      <c r="E24" s="155">
        <f>+'[3]WCA NPC'!$F24</f>
        <v>0</v>
      </c>
      <c r="F24" s="155">
        <f>+'[4]WCA NPC'!$F24</f>
        <v>0</v>
      </c>
      <c r="G24" s="155">
        <f>+'[5]WCA NPC'!$F24</f>
        <v>0</v>
      </c>
      <c r="H24" s="155">
        <f>+'[6]WCA NPC'!$F24</f>
        <v>0</v>
      </c>
      <c r="S24" s="198"/>
      <c r="T24" s="198"/>
      <c r="U24" s="198"/>
      <c r="V24" s="198"/>
      <c r="W24" s="198"/>
    </row>
    <row r="25" spans="1:23" hidden="1" x14ac:dyDescent="0.25">
      <c r="A25" s="148"/>
      <c r="B25" s="148"/>
      <c r="C25" s="156" t="s">
        <v>92</v>
      </c>
      <c r="D25" s="155">
        <f>+'[2]WCA NPC'!$F25</f>
        <v>0</v>
      </c>
      <c r="E25" s="155">
        <f>+'[3]WCA NPC'!$F25</f>
        <v>0</v>
      </c>
      <c r="F25" s="155">
        <f>+'[4]WCA NPC'!$F25</f>
        <v>0</v>
      </c>
      <c r="G25" s="155">
        <f>+'[5]WCA NPC'!$F25</f>
        <v>0</v>
      </c>
      <c r="H25" s="155">
        <f>+'[6]WCA NPC'!$F25</f>
        <v>0</v>
      </c>
      <c r="S25" s="198"/>
      <c r="T25" s="198"/>
      <c r="U25" s="198"/>
      <c r="V25" s="198"/>
      <c r="W25" s="198"/>
    </row>
    <row r="26" spans="1:23" hidden="1" x14ac:dyDescent="0.25">
      <c r="A26" s="148"/>
      <c r="B26" s="148"/>
      <c r="C26" s="156" t="s">
        <v>93</v>
      </c>
      <c r="D26" s="155">
        <f>+'[2]WCA NPC'!$F26</f>
        <v>0</v>
      </c>
      <c r="E26" s="155">
        <f>+'[3]WCA NPC'!$F26</f>
        <v>0</v>
      </c>
      <c r="F26" s="155">
        <f>+'[4]WCA NPC'!$F26</f>
        <v>0</v>
      </c>
      <c r="G26" s="155">
        <f>+'[5]WCA NPC'!$F26</f>
        <v>0</v>
      </c>
      <c r="H26" s="155">
        <f>+'[6]WCA NPC'!$F26</f>
        <v>0</v>
      </c>
      <c r="S26" s="198"/>
      <c r="T26" s="198"/>
      <c r="U26" s="198"/>
      <c r="V26" s="198"/>
      <c r="W26" s="198"/>
    </row>
    <row r="27" spans="1:23" hidden="1" x14ac:dyDescent="0.25">
      <c r="A27" s="148"/>
      <c r="B27" s="148"/>
      <c r="C27" s="156" t="s">
        <v>94</v>
      </c>
      <c r="D27" s="155">
        <f>+'[2]WCA NPC'!$F27</f>
        <v>0</v>
      </c>
      <c r="E27" s="155">
        <f>+'[3]WCA NPC'!$F27</f>
        <v>0</v>
      </c>
      <c r="F27" s="155">
        <f>+'[4]WCA NPC'!$F27</f>
        <v>0</v>
      </c>
      <c r="G27" s="155">
        <f>+'[5]WCA NPC'!$F27</f>
        <v>0</v>
      </c>
      <c r="H27" s="155">
        <f>+'[6]WCA NPC'!$F27</f>
        <v>0</v>
      </c>
      <c r="S27" s="198"/>
      <c r="T27" s="198"/>
      <c r="U27" s="198"/>
      <c r="V27" s="198"/>
      <c r="W27" s="198"/>
    </row>
    <row r="28" spans="1:23" x14ac:dyDescent="0.25">
      <c r="A28" s="148"/>
      <c r="B28" s="148"/>
      <c r="C28" s="156" t="s">
        <v>95</v>
      </c>
      <c r="D28" s="155">
        <f>+'[2]WCA NPC'!$F28</f>
        <v>10089804.26</v>
      </c>
      <c r="E28" s="155">
        <f>+'[3]WCA NPC'!$F28</f>
        <v>10619994.3245</v>
      </c>
      <c r="F28" s="155">
        <f>+'[4]WCA NPC'!$F28</f>
        <v>9373756.1899999995</v>
      </c>
      <c r="G28" s="155">
        <f>+'[5]WCA NPC'!$F28</f>
        <v>9299242.4199999999</v>
      </c>
      <c r="H28" s="155">
        <f>+'[6]WCA NPC'!$F28</f>
        <v>10144919.84</v>
      </c>
      <c r="S28" s="198"/>
      <c r="T28" s="198"/>
      <c r="U28" s="198"/>
      <c r="V28" s="198"/>
      <c r="W28" s="198"/>
    </row>
    <row r="29" spans="1:23" hidden="1" x14ac:dyDescent="0.25">
      <c r="A29" s="148"/>
      <c r="B29" s="148"/>
      <c r="C29" s="156" t="s">
        <v>96</v>
      </c>
      <c r="D29" s="155">
        <f>+'[2]WCA NPC'!$F29</f>
        <v>0</v>
      </c>
      <c r="E29" s="155">
        <f>+'[3]WCA NPC'!$F29</f>
        <v>0</v>
      </c>
      <c r="F29" s="155">
        <f>+'[4]WCA NPC'!$F29</f>
        <v>0</v>
      </c>
      <c r="G29" s="155">
        <f>+'[5]WCA NPC'!$F29</f>
        <v>0</v>
      </c>
      <c r="H29" s="155">
        <f>+'[6]WCA NPC'!$F29</f>
        <v>0</v>
      </c>
      <c r="S29" s="198"/>
      <c r="T29" s="198"/>
      <c r="U29" s="198"/>
      <c r="V29" s="198"/>
      <c r="W29" s="198"/>
    </row>
    <row r="30" spans="1:23" hidden="1" x14ac:dyDescent="0.25">
      <c r="A30" s="148"/>
      <c r="B30" s="148"/>
      <c r="C30" s="156" t="s">
        <v>97</v>
      </c>
      <c r="D30" s="155">
        <f>+'[2]WCA NPC'!$F30</f>
        <v>0</v>
      </c>
      <c r="E30" s="155">
        <f>+'[3]WCA NPC'!$F30</f>
        <v>0</v>
      </c>
      <c r="F30" s="155">
        <f>+'[4]WCA NPC'!$F30</f>
        <v>0</v>
      </c>
      <c r="G30" s="155">
        <f>+'[5]WCA NPC'!$F30</f>
        <v>0</v>
      </c>
      <c r="H30" s="155">
        <f>+'[6]WCA NPC'!$F30</f>
        <v>0</v>
      </c>
      <c r="S30" s="198"/>
      <c r="T30" s="198"/>
      <c r="U30" s="198"/>
      <c r="V30" s="198"/>
      <c r="W30" s="198"/>
    </row>
    <row r="31" spans="1:23" hidden="1" x14ac:dyDescent="0.25">
      <c r="A31" s="148"/>
      <c r="B31" s="148"/>
      <c r="C31" s="156" t="s">
        <v>98</v>
      </c>
      <c r="D31" s="155">
        <f>+'[2]WCA NPC'!$F31</f>
        <v>0</v>
      </c>
      <c r="E31" s="155">
        <f>+'[3]WCA NPC'!$F31</f>
        <v>0</v>
      </c>
      <c r="F31" s="155">
        <f>+'[4]WCA NPC'!$F31</f>
        <v>0</v>
      </c>
      <c r="G31" s="155">
        <f>+'[5]WCA NPC'!$F31</f>
        <v>0</v>
      </c>
      <c r="H31" s="155">
        <f>+'[6]WCA NPC'!$F31</f>
        <v>0</v>
      </c>
      <c r="S31" s="198"/>
      <c r="T31" s="198"/>
      <c r="U31" s="198"/>
      <c r="V31" s="198"/>
      <c r="W31" s="198"/>
    </row>
    <row r="32" spans="1:23" x14ac:dyDescent="0.25">
      <c r="A32" s="148"/>
      <c r="B32" s="148"/>
      <c r="C32" s="156"/>
      <c r="D32" s="159"/>
      <c r="E32" s="159"/>
      <c r="F32" s="159"/>
      <c r="G32" s="159"/>
      <c r="H32" s="159"/>
      <c r="S32" s="198"/>
      <c r="T32" s="198"/>
      <c r="U32" s="198"/>
      <c r="V32" s="198"/>
      <c r="W32" s="198"/>
    </row>
    <row r="33" spans="1:23" x14ac:dyDescent="0.25">
      <c r="A33" s="148"/>
      <c r="B33" s="156" t="s">
        <v>99</v>
      </c>
      <c r="C33" s="148"/>
      <c r="D33" s="155">
        <f>SUM(D10:D31)</f>
        <v>10089804.26</v>
      </c>
      <c r="E33" s="155">
        <f>SUM(E10:E31)</f>
        <v>10619994.3245</v>
      </c>
      <c r="F33" s="155">
        <f>SUM(F10:F31)</f>
        <v>9373756.1899999995</v>
      </c>
      <c r="G33" s="155">
        <f>SUM(G10:G31)</f>
        <v>32207071.420000002</v>
      </c>
      <c r="H33" s="155">
        <f>SUM(H10:H31)</f>
        <v>26766277.25</v>
      </c>
      <c r="S33" s="198"/>
      <c r="T33" s="198"/>
      <c r="U33" s="198"/>
      <c r="V33" s="198"/>
      <c r="W33" s="198"/>
    </row>
    <row r="34" spans="1:23" x14ac:dyDescent="0.25">
      <c r="A34" s="148"/>
      <c r="B34" s="156"/>
      <c r="C34" s="148"/>
      <c r="D34" s="155"/>
      <c r="E34" s="155"/>
      <c r="F34" s="155"/>
      <c r="G34" s="155"/>
      <c r="H34" s="155"/>
      <c r="S34" s="198"/>
      <c r="T34" s="198"/>
      <c r="U34" s="198"/>
      <c r="V34" s="198"/>
      <c r="W34" s="198"/>
    </row>
    <row r="35" spans="1:23" x14ac:dyDescent="0.25">
      <c r="A35" s="148"/>
      <c r="B35" s="156" t="s">
        <v>100</v>
      </c>
      <c r="C35" s="148"/>
      <c r="D35" s="155"/>
      <c r="E35" s="155"/>
      <c r="F35" s="155"/>
      <c r="G35" s="155"/>
      <c r="H35" s="155"/>
      <c r="S35" s="198"/>
      <c r="T35" s="198"/>
      <c r="U35" s="198"/>
      <c r="V35" s="198"/>
      <c r="W35" s="198"/>
    </row>
    <row r="36" spans="1:23" x14ac:dyDescent="0.25">
      <c r="A36" s="148"/>
      <c r="B36" s="156"/>
      <c r="C36" s="148" t="s">
        <v>101</v>
      </c>
      <c r="D36" s="155">
        <f>+'[2]WCA NPC'!$F36</f>
        <v>113294066.36</v>
      </c>
      <c r="E36" s="155">
        <f>+'[3]WCA NPC'!$F36</f>
        <v>105603078.63999999</v>
      </c>
      <c r="F36" s="155">
        <f>+'[4]WCA NPC'!$F36</f>
        <v>30405861.059999999</v>
      </c>
      <c r="G36" s="155">
        <f>+'[5]WCA NPC'!$F36</f>
        <v>67853345.740771323</v>
      </c>
      <c r="H36" s="155">
        <f>+'[6]WCA NPC'!$F36</f>
        <v>28202896.793005724</v>
      </c>
      <c r="S36" s="198"/>
      <c r="T36" s="198"/>
      <c r="U36" s="198"/>
      <c r="V36" s="198"/>
      <c r="W36" s="198"/>
    </row>
    <row r="37" spans="1:23" x14ac:dyDescent="0.25">
      <c r="A37" s="148"/>
      <c r="B37" s="156"/>
      <c r="C37" s="148" t="s">
        <v>102</v>
      </c>
      <c r="D37" s="155">
        <f>+'[2]WCA NPC'!$F37</f>
        <v>20497839.320696086</v>
      </c>
      <c r="E37" s="155">
        <f>+'[3]WCA NPC'!$F37</f>
        <v>6655905.25</v>
      </c>
      <c r="F37" s="155">
        <f>+'[4]WCA NPC'!$F37</f>
        <v>2634740.0299718254</v>
      </c>
      <c r="G37" s="155">
        <f>+'[5]WCA NPC'!$F37</f>
        <v>2103269.19</v>
      </c>
      <c r="H37" s="155">
        <f>+'[6]WCA NPC'!$F37</f>
        <v>707237</v>
      </c>
      <c r="S37" s="198"/>
      <c r="T37" s="198"/>
      <c r="U37" s="198"/>
      <c r="V37" s="198"/>
      <c r="W37" s="198"/>
    </row>
    <row r="38" spans="1:23" x14ac:dyDescent="0.25">
      <c r="A38" s="148"/>
      <c r="B38" s="156"/>
      <c r="C38" s="148" t="s">
        <v>103</v>
      </c>
      <c r="D38" s="155">
        <f>+'[2]WCA NPC'!$F38</f>
        <v>0</v>
      </c>
      <c r="E38" s="155">
        <f>+'[3]WCA NPC'!$F38</f>
        <v>4241724.5</v>
      </c>
      <c r="F38" s="155">
        <f>+'[4]WCA NPC'!$F38</f>
        <v>19700</v>
      </c>
      <c r="G38" s="155">
        <f>+'[5]WCA NPC'!$F38</f>
        <v>0</v>
      </c>
      <c r="H38" s="155">
        <f>+'[6]WCA NPC'!$F38</f>
        <v>0</v>
      </c>
      <c r="S38" s="198"/>
      <c r="T38" s="198"/>
      <c r="U38" s="198"/>
      <c r="V38" s="198"/>
      <c r="W38" s="198"/>
    </row>
    <row r="39" spans="1:23" x14ac:dyDescent="0.25">
      <c r="A39" s="148"/>
      <c r="B39" s="156"/>
      <c r="C39" s="148" t="s">
        <v>104</v>
      </c>
      <c r="D39" s="155">
        <f>+'[2]WCA NPC'!$F39</f>
        <v>576392749.83441925</v>
      </c>
      <c r="E39" s="155">
        <f>+'[3]WCA NPC'!$F39</f>
        <v>347172876.49764669</v>
      </c>
      <c r="F39" s="155">
        <f>+'[4]WCA NPC'!$F39</f>
        <v>153061211.46184781</v>
      </c>
      <c r="G39" s="155">
        <f>+'[5]WCA NPC'!$F39</f>
        <v>46401183.491411686</v>
      </c>
      <c r="H39" s="155">
        <f>+'[6]WCA NPC'!$F39</f>
        <v>33246334.221527018</v>
      </c>
      <c r="S39" s="198"/>
      <c r="T39" s="198"/>
      <c r="U39" s="198"/>
      <c r="V39" s="198"/>
      <c r="W39" s="198"/>
    </row>
    <row r="40" spans="1:23" x14ac:dyDescent="0.25">
      <c r="A40" s="148"/>
      <c r="B40" s="156"/>
      <c r="C40" s="148" t="s">
        <v>105</v>
      </c>
      <c r="D40" s="155">
        <f>+'[2]WCA NPC'!$F40</f>
        <v>12142318.304329049</v>
      </c>
      <c r="E40" s="155">
        <f>+'[3]WCA NPC'!$F40</f>
        <v>10393841.130000001</v>
      </c>
      <c r="F40" s="155">
        <f>+'[4]WCA NPC'!$F40</f>
        <v>2292554.29</v>
      </c>
      <c r="G40" s="155">
        <f>+'[5]WCA NPC'!$F40</f>
        <v>3398245.4887913391</v>
      </c>
      <c r="H40" s="155">
        <f>+'[6]WCA NPC'!$F40</f>
        <v>4102870.03</v>
      </c>
      <c r="S40" s="198"/>
      <c r="T40" s="198"/>
      <c r="U40" s="198"/>
      <c r="V40" s="198"/>
      <c r="W40" s="198"/>
    </row>
    <row r="41" spans="1:23" x14ac:dyDescent="0.25">
      <c r="A41" s="148"/>
      <c r="B41" s="156"/>
      <c r="C41" s="148"/>
      <c r="D41" s="160"/>
      <c r="E41" s="160"/>
      <c r="F41" s="160"/>
      <c r="G41" s="160"/>
      <c r="H41" s="160"/>
      <c r="S41" s="198"/>
      <c r="T41" s="198"/>
      <c r="U41" s="198"/>
      <c r="V41" s="198"/>
      <c r="W41" s="198"/>
    </row>
    <row r="42" spans="1:23" x14ac:dyDescent="0.25">
      <c r="A42" s="148"/>
      <c r="B42" s="148" t="s">
        <v>106</v>
      </c>
      <c r="C42" s="148"/>
      <c r="D42" s="155">
        <f>SUM(D36:D41)</f>
        <v>722326973.81944442</v>
      </c>
      <c r="E42" s="155">
        <f>SUM(E36:E41)</f>
        <v>474067426.01764667</v>
      </c>
      <c r="F42" s="155">
        <f>SUM(F36:F41)</f>
        <v>188414066.84181961</v>
      </c>
      <c r="G42" s="155">
        <f>SUM(G36:G41)</f>
        <v>119756043.91097435</v>
      </c>
      <c r="H42" s="155">
        <f>SUM(H36:H41)</f>
        <v>66259338.044532746</v>
      </c>
      <c r="S42" s="198"/>
      <c r="T42" s="198"/>
      <c r="U42" s="198"/>
      <c r="V42" s="198"/>
      <c r="W42" s="198"/>
    </row>
    <row r="43" spans="1:23" x14ac:dyDescent="0.25">
      <c r="A43" s="148"/>
      <c r="B43" s="148" t="s">
        <v>107</v>
      </c>
      <c r="C43" s="148"/>
      <c r="D43" s="155"/>
      <c r="E43" s="155"/>
      <c r="F43" s="155"/>
      <c r="G43" s="155"/>
      <c r="H43" s="155"/>
      <c r="S43" s="198"/>
      <c r="T43" s="198"/>
      <c r="U43" s="198"/>
      <c r="V43" s="198"/>
      <c r="W43" s="198"/>
    </row>
    <row r="44" spans="1:23" x14ac:dyDescent="0.25">
      <c r="A44" s="148"/>
      <c r="B44" s="148" t="s">
        <v>108</v>
      </c>
      <c r="C44" s="148"/>
      <c r="D44" s="155">
        <f>+'[2]WCA NPC'!$F44</f>
        <v>0</v>
      </c>
      <c r="E44" s="155">
        <f>+'[3]WCA NPC'!$F44</f>
        <v>0</v>
      </c>
      <c r="F44" s="155">
        <f>+'[4]WCA NPC'!$F44</f>
        <v>0</v>
      </c>
      <c r="G44" s="155">
        <f>+'[5]WCA NPC'!$F44</f>
        <v>0</v>
      </c>
      <c r="H44" s="155">
        <f>+'[6]WCA NPC'!$F44</f>
        <v>0</v>
      </c>
      <c r="S44" s="198"/>
      <c r="T44" s="198"/>
      <c r="U44" s="198"/>
      <c r="V44" s="198"/>
      <c r="W44" s="198"/>
    </row>
    <row r="45" spans="1:23" x14ac:dyDescent="0.25">
      <c r="A45" s="148"/>
      <c r="B45" s="148"/>
      <c r="C45" s="148"/>
      <c r="D45" s="142"/>
      <c r="E45" s="142"/>
      <c r="F45" s="142"/>
      <c r="G45" s="142"/>
      <c r="H45" s="142"/>
      <c r="S45" s="198"/>
      <c r="T45" s="198"/>
      <c r="U45" s="198"/>
      <c r="V45" s="198"/>
      <c r="W45" s="198"/>
    </row>
    <row r="46" spans="1:23" x14ac:dyDescent="0.25">
      <c r="A46" s="161" t="s">
        <v>109</v>
      </c>
      <c r="B46" s="148"/>
      <c r="C46" s="149"/>
      <c r="D46" s="162">
        <f>SUM(D33,D42,D44)</f>
        <v>732416778.07944441</v>
      </c>
      <c r="E46" s="162">
        <f>SUM(E33,E42,E44)</f>
        <v>484687420.34214669</v>
      </c>
      <c r="F46" s="162">
        <f>SUM(F33,F42,F44)</f>
        <v>197787823.03181961</v>
      </c>
      <c r="G46" s="162">
        <f>SUM(G33,G42,G44)</f>
        <v>151963115.33097434</v>
      </c>
      <c r="H46" s="162">
        <f>SUM(H33,H42,H44)</f>
        <v>93025615.294532746</v>
      </c>
      <c r="J46" s="163" t="s">
        <v>38</v>
      </c>
      <c r="S46" s="198"/>
      <c r="T46" s="198"/>
      <c r="U46" s="198"/>
      <c r="V46" s="198"/>
      <c r="W46" s="198"/>
    </row>
    <row r="47" spans="1:23" x14ac:dyDescent="0.25">
      <c r="A47" s="148"/>
      <c r="B47" s="148"/>
      <c r="C47" s="148"/>
      <c r="D47" s="155"/>
      <c r="E47" s="155"/>
      <c r="F47" s="155"/>
      <c r="G47" s="155"/>
      <c r="H47" s="155"/>
      <c r="S47" s="198"/>
      <c r="T47" s="198"/>
      <c r="U47" s="198"/>
      <c r="V47" s="198"/>
      <c r="W47" s="198"/>
    </row>
    <row r="48" spans="1:23" x14ac:dyDescent="0.25">
      <c r="A48" s="148"/>
      <c r="B48" s="148"/>
      <c r="C48" s="148"/>
      <c r="D48" s="142"/>
      <c r="E48" s="142"/>
      <c r="F48" s="142"/>
      <c r="G48" s="142"/>
      <c r="H48" s="142"/>
      <c r="S48" s="198"/>
      <c r="T48" s="198"/>
      <c r="U48" s="198"/>
      <c r="V48" s="198"/>
      <c r="W48" s="198"/>
    </row>
    <row r="49" spans="1:23" x14ac:dyDescent="0.25">
      <c r="A49" s="149" t="s">
        <v>110</v>
      </c>
      <c r="B49" s="148"/>
      <c r="C49" s="148"/>
      <c r="D49" s="142"/>
      <c r="E49" s="142"/>
      <c r="F49" s="142"/>
      <c r="G49" s="142"/>
      <c r="H49" s="142"/>
      <c r="S49" s="198"/>
      <c r="T49" s="198"/>
      <c r="U49" s="198"/>
      <c r="V49" s="198"/>
      <c r="W49" s="198"/>
    </row>
    <row r="50" spans="1:23" x14ac:dyDescent="0.25">
      <c r="A50" s="148"/>
      <c r="B50" s="148" t="s">
        <v>111</v>
      </c>
      <c r="C50" s="148"/>
      <c r="D50" s="142"/>
      <c r="E50" s="142"/>
      <c r="F50" s="142"/>
      <c r="G50" s="142"/>
      <c r="H50" s="142"/>
      <c r="S50" s="198"/>
      <c r="T50" s="198"/>
      <c r="U50" s="198"/>
      <c r="V50" s="198"/>
      <c r="W50" s="198"/>
    </row>
    <row r="51" spans="1:23" hidden="1" x14ac:dyDescent="0.25">
      <c r="A51" s="148"/>
      <c r="B51" s="148"/>
      <c r="C51" s="152" t="s">
        <v>112</v>
      </c>
      <c r="D51" s="155">
        <f>+'[2]WCA NPC'!$F51</f>
        <v>0</v>
      </c>
      <c r="E51" s="155">
        <f>+'[3]WCA NPC'!$F51</f>
        <v>0</v>
      </c>
      <c r="F51" s="155">
        <f>+'[4]WCA NPC'!$F51</f>
        <v>0</v>
      </c>
      <c r="G51" s="155">
        <f>+'[5]WCA NPC'!$F51</f>
        <v>0</v>
      </c>
      <c r="H51" s="155">
        <f>+'[6]WCA NPC'!$F51</f>
        <v>0</v>
      </c>
      <c r="S51" s="198"/>
      <c r="T51" s="198"/>
      <c r="U51" s="198"/>
      <c r="V51" s="198"/>
      <c r="W51" s="198"/>
    </row>
    <row r="52" spans="1:23" hidden="1" x14ac:dyDescent="0.25">
      <c r="A52" s="148"/>
      <c r="B52" s="148"/>
      <c r="C52" s="164" t="s">
        <v>113</v>
      </c>
      <c r="D52" s="155">
        <f>+'[2]WCA NPC'!$F52</f>
        <v>0</v>
      </c>
      <c r="E52" s="155">
        <f>+'[3]WCA NPC'!$F52</f>
        <v>0</v>
      </c>
      <c r="F52" s="155">
        <f>+'[4]WCA NPC'!$F52</f>
        <v>0</v>
      </c>
      <c r="G52" s="155">
        <f>+'[5]WCA NPC'!$F52</f>
        <v>0</v>
      </c>
      <c r="H52" s="155">
        <f>+'[6]WCA NPC'!$F52</f>
        <v>0</v>
      </c>
      <c r="S52" s="198"/>
      <c r="T52" s="198"/>
      <c r="U52" s="198"/>
      <c r="V52" s="198"/>
      <c r="W52" s="198"/>
    </row>
    <row r="53" spans="1:23" x14ac:dyDescent="0.25">
      <c r="A53" s="148"/>
      <c r="B53" s="148"/>
      <c r="C53" s="164" t="s">
        <v>114</v>
      </c>
      <c r="D53" s="155">
        <f>+'[2]WCA NPC'!$F53</f>
        <v>0</v>
      </c>
      <c r="E53" s="155">
        <f>+'[3]WCA NPC'!$F53</f>
        <v>0</v>
      </c>
      <c r="F53" s="155">
        <f>+'[4]WCA NPC'!$F53</f>
        <v>0</v>
      </c>
      <c r="G53" s="155">
        <f>+'[5]WCA NPC'!$F53</f>
        <v>195074</v>
      </c>
      <c r="H53" s="155">
        <f>+'[6]WCA NPC'!$F53</f>
        <v>226904</v>
      </c>
      <c r="S53" s="198"/>
      <c r="T53" s="198"/>
      <c r="U53" s="198"/>
      <c r="V53" s="198"/>
      <c r="W53" s="198"/>
    </row>
    <row r="54" spans="1:23" x14ac:dyDescent="0.25">
      <c r="A54" s="148"/>
      <c r="B54" s="148"/>
      <c r="C54" s="152" t="s">
        <v>115</v>
      </c>
      <c r="D54" s="155">
        <f>+'[2]WCA NPC'!$F54</f>
        <v>0</v>
      </c>
      <c r="E54" s="155">
        <f>+'[3]WCA NPC'!$F54</f>
        <v>97062028.049999997</v>
      </c>
      <c r="F54" s="155">
        <f>+'[4]WCA NPC'!$F54</f>
        <v>0</v>
      </c>
      <c r="G54" s="155">
        <f>+'[5]WCA NPC'!$F54</f>
        <v>0</v>
      </c>
      <c r="H54" s="155">
        <f>+'[6]WCA NPC'!$F54</f>
        <v>0</v>
      </c>
      <c r="S54" s="198"/>
      <c r="T54" s="198"/>
      <c r="U54" s="198"/>
      <c r="V54" s="198"/>
      <c r="W54" s="198"/>
    </row>
    <row r="55" spans="1:23" x14ac:dyDescent="0.25">
      <c r="A55" s="148"/>
      <c r="B55" s="148"/>
      <c r="C55" s="152" t="s">
        <v>116</v>
      </c>
      <c r="D55" s="155">
        <f>+'[2]WCA NPC'!$F55</f>
        <v>0</v>
      </c>
      <c r="E55" s="155">
        <f>+'[3]WCA NPC'!$F55</f>
        <v>0</v>
      </c>
      <c r="F55" s="155">
        <f>+'[4]WCA NPC'!$F55</f>
        <v>184330.56000000003</v>
      </c>
      <c r="G55" s="155">
        <f>+'[5]WCA NPC'!$F55</f>
        <v>235656.77999999997</v>
      </c>
      <c r="H55" s="155">
        <f>+'[6]WCA NPC'!$F55</f>
        <v>36417.31</v>
      </c>
      <c r="S55" s="198"/>
      <c r="T55" s="198"/>
      <c r="U55" s="198"/>
      <c r="V55" s="198"/>
      <c r="W55" s="198"/>
    </row>
    <row r="56" spans="1:23" x14ac:dyDescent="0.25">
      <c r="A56" s="148"/>
      <c r="B56" s="148"/>
      <c r="C56" s="165" t="s">
        <v>117</v>
      </c>
      <c r="D56" s="155">
        <f>+'[2]WCA NPC'!$F56</f>
        <v>13411427.719999999</v>
      </c>
      <c r="E56" s="155">
        <f>+'[3]WCA NPC'!$F56</f>
        <v>0</v>
      </c>
      <c r="F56" s="155">
        <f>+'[4]WCA NPC'!$F56</f>
        <v>0</v>
      </c>
      <c r="G56" s="155">
        <f>+'[5]WCA NPC'!$F56</f>
        <v>0</v>
      </c>
      <c r="H56" s="155">
        <f>+'[6]WCA NPC'!$F56</f>
        <v>0</v>
      </c>
      <c r="S56" s="198"/>
      <c r="T56" s="198"/>
      <c r="U56" s="198"/>
      <c r="V56" s="198"/>
      <c r="W56" s="198"/>
    </row>
    <row r="57" spans="1:23" x14ac:dyDescent="0.25">
      <c r="A57" s="148"/>
      <c r="B57" s="148"/>
      <c r="C57" s="152" t="s">
        <v>118</v>
      </c>
      <c r="D57" s="155">
        <f>+'[2]WCA NPC'!$F57</f>
        <v>4088418.01</v>
      </c>
      <c r="E57" s="155">
        <f>+'[3]WCA NPC'!$F57</f>
        <v>4891895.2699999996</v>
      </c>
      <c r="F57" s="155">
        <f>+'[4]WCA NPC'!$F57</f>
        <v>3631783.44</v>
      </c>
      <c r="G57" s="155">
        <f>+'[5]WCA NPC'!$F57</f>
        <v>3671563.74</v>
      </c>
      <c r="H57" s="155">
        <f>+'[6]WCA NPC'!$F57</f>
        <v>4814533.5100000007</v>
      </c>
      <c r="S57" s="198"/>
      <c r="T57" s="198"/>
      <c r="U57" s="198"/>
      <c r="V57" s="198"/>
      <c r="W57" s="198"/>
    </row>
    <row r="58" spans="1:23" hidden="1" x14ac:dyDescent="0.25">
      <c r="A58" s="148"/>
      <c r="B58" s="148"/>
      <c r="C58" s="166" t="s">
        <v>119</v>
      </c>
      <c r="D58" s="155">
        <f>+'[2]WCA NPC'!$F58</f>
        <v>0</v>
      </c>
      <c r="E58" s="155">
        <f>+'[3]WCA NPC'!$F58</f>
        <v>0</v>
      </c>
      <c r="F58" s="155">
        <f>+'[4]WCA NPC'!$F58</f>
        <v>0</v>
      </c>
      <c r="G58" s="155">
        <f>+'[5]WCA NPC'!$F58</f>
        <v>0</v>
      </c>
      <c r="H58" s="155">
        <f>+'[6]WCA NPC'!$F58</f>
        <v>0</v>
      </c>
      <c r="S58" s="198"/>
      <c r="T58" s="198"/>
      <c r="U58" s="198"/>
      <c r="V58" s="198"/>
      <c r="W58" s="198"/>
    </row>
    <row r="59" spans="1:23" hidden="1" x14ac:dyDescent="0.25">
      <c r="A59" s="148"/>
      <c r="B59" s="148"/>
      <c r="C59" s="166" t="s">
        <v>120</v>
      </c>
      <c r="D59" s="155">
        <f>+'[2]WCA NPC'!$F59</f>
        <v>0</v>
      </c>
      <c r="E59" s="155">
        <f>+'[3]WCA NPC'!$F59</f>
        <v>0</v>
      </c>
      <c r="F59" s="155">
        <f>+'[4]WCA NPC'!$F59</f>
        <v>0</v>
      </c>
      <c r="G59" s="155">
        <f>+'[5]WCA NPC'!$F59</f>
        <v>0</v>
      </c>
      <c r="H59" s="155">
        <f>+'[6]WCA NPC'!$F59</f>
        <v>0</v>
      </c>
      <c r="S59" s="198"/>
      <c r="T59" s="198"/>
      <c r="U59" s="198"/>
      <c r="V59" s="198"/>
      <c r="W59" s="198"/>
    </row>
    <row r="60" spans="1:23" hidden="1" x14ac:dyDescent="0.25">
      <c r="A60" s="148"/>
      <c r="B60" s="148"/>
      <c r="C60" s="152" t="s">
        <v>121</v>
      </c>
      <c r="D60" s="155">
        <f>+'[2]WCA NPC'!$F60</f>
        <v>0</v>
      </c>
      <c r="E60" s="155">
        <f>+'[3]WCA NPC'!$F60</f>
        <v>0</v>
      </c>
      <c r="F60" s="155">
        <f>+'[4]WCA NPC'!$F60</f>
        <v>0</v>
      </c>
      <c r="G60" s="155">
        <f>+'[5]WCA NPC'!$F60</f>
        <v>0</v>
      </c>
      <c r="H60" s="155">
        <f>+'[6]WCA NPC'!$F60</f>
        <v>0</v>
      </c>
      <c r="S60" s="198"/>
      <c r="T60" s="198"/>
      <c r="U60" s="198"/>
      <c r="V60" s="198"/>
      <c r="W60" s="198"/>
    </row>
    <row r="61" spans="1:23" x14ac:dyDescent="0.25">
      <c r="A61" s="148"/>
      <c r="B61" s="148"/>
      <c r="C61" s="148" t="s">
        <v>122</v>
      </c>
      <c r="D61" s="155">
        <f>+'[2]WCA NPC'!$F61</f>
        <v>1190918.3199999998</v>
      </c>
      <c r="E61" s="155">
        <f>+'[3]WCA NPC'!$F61</f>
        <v>959118.75000000012</v>
      </c>
      <c r="F61" s="155">
        <f>+'[4]WCA NPC'!$F61</f>
        <v>719407.12</v>
      </c>
      <c r="G61" s="155">
        <f>+'[5]WCA NPC'!$F61</f>
        <v>689708.54</v>
      </c>
      <c r="H61" s="155">
        <f>+'[6]WCA NPC'!$F61</f>
        <v>1699140.1700000002</v>
      </c>
      <c r="S61" s="198"/>
      <c r="T61" s="198"/>
      <c r="U61" s="198"/>
      <c r="V61" s="198"/>
      <c r="W61" s="198"/>
    </row>
    <row r="62" spans="1:23" hidden="1" x14ac:dyDescent="0.25">
      <c r="A62" s="148"/>
      <c r="B62" s="148"/>
      <c r="C62" s="148" t="s">
        <v>123</v>
      </c>
      <c r="D62" s="155">
        <f>+'[2]WCA NPC'!$F62</f>
        <v>0</v>
      </c>
      <c r="E62" s="155">
        <f>+'[3]WCA NPC'!$F62</f>
        <v>0</v>
      </c>
      <c r="F62" s="155">
        <f>+'[4]WCA NPC'!$F62</f>
        <v>0</v>
      </c>
      <c r="G62" s="155">
        <f>+'[5]WCA NPC'!$F62</f>
        <v>0</v>
      </c>
      <c r="H62" s="155">
        <f>+'[6]WCA NPC'!$F62</f>
        <v>0</v>
      </c>
      <c r="S62" s="198"/>
      <c r="T62" s="198"/>
      <c r="U62" s="198"/>
      <c r="V62" s="198"/>
      <c r="W62" s="198"/>
    </row>
    <row r="63" spans="1:23" hidden="1" x14ac:dyDescent="0.25">
      <c r="A63" s="148"/>
      <c r="B63" s="148"/>
      <c r="C63" s="152" t="s">
        <v>124</v>
      </c>
      <c r="D63" s="155">
        <f>+'[2]WCA NPC'!$F63</f>
        <v>0</v>
      </c>
      <c r="E63" s="155">
        <f>+'[3]WCA NPC'!$F63</f>
        <v>0</v>
      </c>
      <c r="F63" s="155">
        <f>+'[4]WCA NPC'!$F63</f>
        <v>0</v>
      </c>
      <c r="G63" s="155">
        <f>+'[5]WCA NPC'!$F63</f>
        <v>0</v>
      </c>
      <c r="H63" s="155">
        <f>+'[6]WCA NPC'!$F63</f>
        <v>0</v>
      </c>
      <c r="S63" s="198"/>
      <c r="T63" s="198"/>
      <c r="U63" s="198"/>
      <c r="V63" s="198"/>
      <c r="W63" s="198"/>
    </row>
    <row r="64" spans="1:23" x14ac:dyDescent="0.25">
      <c r="A64" s="148"/>
      <c r="B64" s="148"/>
      <c r="C64" s="152" t="s">
        <v>125</v>
      </c>
      <c r="D64" s="155">
        <f>+'[2]WCA NPC'!$F64</f>
        <v>7304847.5499999998</v>
      </c>
      <c r="E64" s="155">
        <f>+'[3]WCA NPC'!$F64</f>
        <v>5477587.9400000004</v>
      </c>
      <c r="F64" s="155">
        <f>+'[4]WCA NPC'!$F64</f>
        <v>6333674.8799999999</v>
      </c>
      <c r="G64" s="155">
        <f>+'[5]WCA NPC'!$F64</f>
        <v>7006603.8900000006</v>
      </c>
      <c r="H64" s="155">
        <f>+'[6]WCA NPC'!$F64</f>
        <v>7049098.7600000007</v>
      </c>
      <c r="S64" s="198"/>
      <c r="T64" s="198"/>
      <c r="U64" s="198"/>
      <c r="V64" s="198"/>
      <c r="W64" s="198"/>
    </row>
    <row r="65" spans="1:23" x14ac:dyDescent="0.25">
      <c r="A65" s="148"/>
      <c r="B65" s="148"/>
      <c r="C65" s="152" t="s">
        <v>126</v>
      </c>
      <c r="D65" s="155">
        <f>+'[2]WCA NPC'!$F65</f>
        <v>6823968</v>
      </c>
      <c r="E65" s="155">
        <f>+'[3]WCA NPC'!$F65</f>
        <v>6821164</v>
      </c>
      <c r="F65" s="155">
        <f>+'[4]WCA NPC'!$F65</f>
        <v>5754717</v>
      </c>
      <c r="G65" s="155">
        <f>+'[5]WCA NPC'!$F65</f>
        <v>6203942</v>
      </c>
      <c r="H65" s="155">
        <f>+'[6]WCA NPC'!$F65</f>
        <v>6367535</v>
      </c>
      <c r="S65" s="198"/>
      <c r="T65" s="198"/>
      <c r="U65" s="198"/>
      <c r="V65" s="198"/>
      <c r="W65" s="198"/>
    </row>
    <row r="66" spans="1:23" x14ac:dyDescent="0.25">
      <c r="A66" s="148"/>
      <c r="B66" s="148"/>
      <c r="C66" s="152" t="s">
        <v>127</v>
      </c>
      <c r="D66" s="155">
        <f>+'[2]WCA NPC'!$F66</f>
        <v>87934687.799999997</v>
      </c>
      <c r="E66" s="155">
        <f>+'[3]WCA NPC'!$F66</f>
        <v>92347394.059899986</v>
      </c>
      <c r="F66" s="155">
        <f>+'[4]WCA NPC'!$F66</f>
        <v>89470956.930000007</v>
      </c>
      <c r="G66" s="155">
        <f>+'[5]WCA NPC'!$F66</f>
        <v>95049108.409999996</v>
      </c>
      <c r="H66" s="155">
        <f>+'[6]WCA NPC'!$F66</f>
        <v>95982882.590000004</v>
      </c>
      <c r="S66" s="198"/>
      <c r="T66" s="198"/>
      <c r="U66" s="198"/>
      <c r="V66" s="198"/>
      <c r="W66" s="198"/>
    </row>
    <row r="67" spans="1:23" hidden="1" x14ac:dyDescent="0.25">
      <c r="A67" s="148"/>
      <c r="B67" s="148"/>
      <c r="C67" s="152" t="s">
        <v>128</v>
      </c>
      <c r="D67" s="155">
        <f>+'[2]WCA NPC'!$F67</f>
        <v>0</v>
      </c>
      <c r="E67" s="155">
        <f>+'[3]WCA NPC'!$F67</f>
        <v>0</v>
      </c>
      <c r="F67" s="155">
        <f>+'[4]WCA NPC'!$F67</f>
        <v>0</v>
      </c>
      <c r="G67" s="155">
        <f>+'[5]WCA NPC'!$F67</f>
        <v>0</v>
      </c>
      <c r="H67" s="155">
        <f>+'[6]WCA NPC'!$F67</f>
        <v>0</v>
      </c>
      <c r="S67" s="198"/>
      <c r="T67" s="198"/>
      <c r="U67" s="198"/>
      <c r="V67" s="198"/>
      <c r="W67" s="198"/>
    </row>
    <row r="68" spans="1:23" hidden="1" x14ac:dyDescent="0.25">
      <c r="A68" s="148"/>
      <c r="B68" s="148"/>
      <c r="C68" s="152" t="s">
        <v>129</v>
      </c>
      <c r="D68" s="155">
        <f>+'[2]WCA NPC'!$F68</f>
        <v>0</v>
      </c>
      <c r="E68" s="155">
        <f>+'[3]WCA NPC'!$F68</f>
        <v>0</v>
      </c>
      <c r="F68" s="155">
        <f>+'[4]WCA NPC'!$F68</f>
        <v>0</v>
      </c>
      <c r="G68" s="155">
        <f>+'[5]WCA NPC'!$F68</f>
        <v>0</v>
      </c>
      <c r="H68" s="155">
        <f>+'[6]WCA NPC'!$F68</f>
        <v>0</v>
      </c>
      <c r="S68" s="198"/>
      <c r="T68" s="198"/>
      <c r="U68" s="198"/>
      <c r="V68" s="198"/>
      <c r="W68" s="198"/>
    </row>
    <row r="69" spans="1:23" hidden="1" x14ac:dyDescent="0.25">
      <c r="A69" s="148"/>
      <c r="B69" s="148"/>
      <c r="C69" s="152" t="s">
        <v>130</v>
      </c>
      <c r="D69" s="155">
        <f>+'[2]WCA NPC'!$F69</f>
        <v>0</v>
      </c>
      <c r="E69" s="155">
        <f>+'[3]WCA NPC'!$F69</f>
        <v>0</v>
      </c>
      <c r="F69" s="155">
        <f>+'[4]WCA NPC'!$F69</f>
        <v>0</v>
      </c>
      <c r="G69" s="155">
        <f>+'[5]WCA NPC'!$F69</f>
        <v>0</v>
      </c>
      <c r="H69" s="155">
        <f>+'[6]WCA NPC'!$F69</f>
        <v>0</v>
      </c>
      <c r="S69" s="198"/>
      <c r="T69" s="198"/>
      <c r="U69" s="198"/>
      <c r="V69" s="198"/>
      <c r="W69" s="198"/>
    </row>
    <row r="70" spans="1:23" hidden="1" x14ac:dyDescent="0.25">
      <c r="A70" s="148"/>
      <c r="B70" s="148"/>
      <c r="C70" s="152" t="s">
        <v>131</v>
      </c>
      <c r="D70" s="155">
        <f>+'[2]WCA NPC'!$F70</f>
        <v>0</v>
      </c>
      <c r="E70" s="155">
        <f>+'[3]WCA NPC'!$F70</f>
        <v>0</v>
      </c>
      <c r="F70" s="155">
        <f>+'[4]WCA NPC'!$F70</f>
        <v>0</v>
      </c>
      <c r="G70" s="155">
        <f>+'[5]WCA NPC'!$F70</f>
        <v>0</v>
      </c>
      <c r="H70" s="155">
        <f>+'[6]WCA NPC'!$F70</f>
        <v>0</v>
      </c>
      <c r="S70" s="198"/>
      <c r="T70" s="198"/>
      <c r="U70" s="198"/>
      <c r="V70" s="198"/>
      <c r="W70" s="198"/>
    </row>
    <row r="71" spans="1:23" hidden="1" x14ac:dyDescent="0.25">
      <c r="A71" s="148"/>
      <c r="B71" s="148"/>
      <c r="C71" s="152" t="s">
        <v>132</v>
      </c>
      <c r="D71" s="155">
        <f>+'[2]WCA NPC'!$F71</f>
        <v>0</v>
      </c>
      <c r="E71" s="155">
        <f>+'[3]WCA NPC'!$F71</f>
        <v>0</v>
      </c>
      <c r="F71" s="155">
        <f>+'[4]WCA NPC'!$F71</f>
        <v>0</v>
      </c>
      <c r="G71" s="155">
        <f>+'[5]WCA NPC'!$F71</f>
        <v>0</v>
      </c>
      <c r="H71" s="155">
        <f>+'[6]WCA NPC'!$F71</f>
        <v>0</v>
      </c>
      <c r="S71" s="198"/>
      <c r="T71" s="198"/>
      <c r="U71" s="198"/>
      <c r="V71" s="198"/>
      <c r="W71" s="198"/>
    </row>
    <row r="72" spans="1:23" hidden="1" x14ac:dyDescent="0.25">
      <c r="A72" s="148"/>
      <c r="B72" s="148"/>
      <c r="C72" s="167" t="s">
        <v>133</v>
      </c>
      <c r="D72" s="155">
        <f>+'[2]WCA NPC'!$F72</f>
        <v>0</v>
      </c>
      <c r="E72" s="155">
        <f>+'[3]WCA NPC'!$F72</f>
        <v>0</v>
      </c>
      <c r="F72" s="155">
        <f>+'[4]WCA NPC'!$F72</f>
        <v>0</v>
      </c>
      <c r="G72" s="155">
        <f>+'[5]WCA NPC'!$F72</f>
        <v>0</v>
      </c>
      <c r="H72" s="155">
        <f>+'[6]WCA NPC'!$F72</f>
        <v>0</v>
      </c>
      <c r="S72" s="198"/>
      <c r="T72" s="198"/>
      <c r="U72" s="198"/>
      <c r="V72" s="198"/>
      <c r="W72" s="198"/>
    </row>
    <row r="73" spans="1:23" x14ac:dyDescent="0.25">
      <c r="A73" s="148"/>
      <c r="B73" s="148"/>
      <c r="C73" s="167" t="s">
        <v>134</v>
      </c>
      <c r="D73" s="155">
        <f>+'[2]WCA NPC'!$F73</f>
        <v>10683600</v>
      </c>
      <c r="E73" s="155">
        <f>+'[3]WCA NPC'!$F73</f>
        <v>10718226</v>
      </c>
      <c r="F73" s="155">
        <f>+'[4]WCA NPC'!$F73</f>
        <v>0</v>
      </c>
      <c r="G73" s="155">
        <f>+'[5]WCA NPC'!$F73</f>
        <v>0</v>
      </c>
      <c r="H73" s="155">
        <f>+'[6]WCA NPC'!$F73</f>
        <v>0</v>
      </c>
      <c r="S73" s="198"/>
      <c r="T73" s="198"/>
      <c r="U73" s="198"/>
      <c r="V73" s="198"/>
      <c r="W73" s="198"/>
    </row>
    <row r="74" spans="1:23" x14ac:dyDescent="0.25">
      <c r="A74" s="148"/>
      <c r="B74" s="148"/>
      <c r="C74" s="167" t="s">
        <v>135</v>
      </c>
      <c r="D74" s="155">
        <f>+'[2]WCA NPC'!$F74</f>
        <v>0</v>
      </c>
      <c r="E74" s="155">
        <f>+'[3]WCA NPC'!$F74</f>
        <v>0</v>
      </c>
      <c r="F74" s="155">
        <f>+'[4]WCA NPC'!$F74</f>
        <v>10683774</v>
      </c>
      <c r="G74" s="155">
        <f>+'[5]WCA NPC'!$F74</f>
        <v>10682512.5</v>
      </c>
      <c r="H74" s="155">
        <f>+'[6]WCA NPC'!$F74</f>
        <v>0</v>
      </c>
      <c r="S74" s="198"/>
      <c r="T74" s="198"/>
      <c r="U74" s="198"/>
      <c r="V74" s="198"/>
      <c r="W74" s="198"/>
    </row>
    <row r="75" spans="1:23" hidden="1" x14ac:dyDescent="0.25">
      <c r="A75" s="148"/>
      <c r="B75" s="148"/>
      <c r="C75" s="167" t="s">
        <v>136</v>
      </c>
      <c r="D75" s="155">
        <f>+'[2]WCA NPC'!$F75</f>
        <v>0</v>
      </c>
      <c r="E75" s="155">
        <f>+'[3]WCA NPC'!$F75</f>
        <v>0</v>
      </c>
      <c r="F75" s="155">
        <f>+'[4]WCA NPC'!$F75</f>
        <v>0</v>
      </c>
      <c r="G75" s="155">
        <f>+'[5]WCA NPC'!$F75</f>
        <v>0</v>
      </c>
      <c r="H75" s="155">
        <f>+'[6]WCA NPC'!$F75</f>
        <v>0</v>
      </c>
      <c r="S75" s="198"/>
      <c r="T75" s="198"/>
      <c r="U75" s="198"/>
      <c r="V75" s="198"/>
      <c r="W75" s="198"/>
    </row>
    <row r="76" spans="1:23" hidden="1" x14ac:dyDescent="0.25">
      <c r="A76" s="148"/>
      <c r="B76" s="148"/>
      <c r="C76" s="167" t="s">
        <v>137</v>
      </c>
      <c r="D76" s="155">
        <f>+'[2]WCA NPC'!$F76</f>
        <v>0</v>
      </c>
      <c r="E76" s="155">
        <f>+'[3]WCA NPC'!$F76</f>
        <v>0</v>
      </c>
      <c r="F76" s="155">
        <f>+'[4]WCA NPC'!$F76</f>
        <v>0</v>
      </c>
      <c r="G76" s="155">
        <f>+'[5]WCA NPC'!$F76</f>
        <v>0</v>
      </c>
      <c r="H76" s="155">
        <f>+'[6]WCA NPC'!$F76</f>
        <v>0</v>
      </c>
      <c r="S76" s="198"/>
      <c r="T76" s="198"/>
      <c r="U76" s="198"/>
      <c r="V76" s="198"/>
      <c r="W76" s="198"/>
    </row>
    <row r="77" spans="1:23" hidden="1" x14ac:dyDescent="0.25">
      <c r="A77" s="148"/>
      <c r="B77" s="148"/>
      <c r="C77" s="152" t="s">
        <v>138</v>
      </c>
      <c r="D77" s="155">
        <f>+'[2]WCA NPC'!$F77</f>
        <v>0</v>
      </c>
      <c r="E77" s="155">
        <f>+'[3]WCA NPC'!$F77</f>
        <v>0</v>
      </c>
      <c r="F77" s="155">
        <f>+'[4]WCA NPC'!$F77</f>
        <v>0</v>
      </c>
      <c r="G77" s="155">
        <f>+'[5]WCA NPC'!$F77</f>
        <v>0</v>
      </c>
      <c r="H77" s="155">
        <f>+'[6]WCA NPC'!$F77</f>
        <v>0</v>
      </c>
      <c r="S77" s="198"/>
      <c r="T77" s="198"/>
      <c r="U77" s="198"/>
      <c r="V77" s="198"/>
      <c r="W77" s="198"/>
    </row>
    <row r="78" spans="1:23" hidden="1" x14ac:dyDescent="0.25">
      <c r="A78" s="148"/>
      <c r="B78" s="148"/>
      <c r="C78" s="152" t="s">
        <v>139</v>
      </c>
      <c r="D78" s="155">
        <f>+'[2]WCA NPC'!$F78</f>
        <v>0</v>
      </c>
      <c r="E78" s="155">
        <f>+'[3]WCA NPC'!$F78</f>
        <v>0</v>
      </c>
      <c r="F78" s="155">
        <f>+'[4]WCA NPC'!$F78</f>
        <v>0</v>
      </c>
      <c r="G78" s="155">
        <f>+'[5]WCA NPC'!$F78</f>
        <v>0</v>
      </c>
      <c r="H78" s="155">
        <f>+'[6]WCA NPC'!$F78</f>
        <v>0</v>
      </c>
      <c r="S78" s="198"/>
      <c r="T78" s="198"/>
      <c r="U78" s="198"/>
      <c r="V78" s="198"/>
      <c r="W78" s="198"/>
    </row>
    <row r="79" spans="1:23" hidden="1" x14ac:dyDescent="0.25">
      <c r="A79" s="148"/>
      <c r="B79" s="148"/>
      <c r="C79" s="152" t="s">
        <v>140</v>
      </c>
      <c r="D79" s="155">
        <f>+'[2]WCA NPC'!$F79</f>
        <v>0</v>
      </c>
      <c r="E79" s="155">
        <f>+'[3]WCA NPC'!$F79</f>
        <v>0</v>
      </c>
      <c r="F79" s="155">
        <f>+'[4]WCA NPC'!$F79</f>
        <v>0</v>
      </c>
      <c r="G79" s="155">
        <f>+'[5]WCA NPC'!$F79</f>
        <v>0</v>
      </c>
      <c r="H79" s="155">
        <f>+'[6]WCA NPC'!$F79</f>
        <v>0</v>
      </c>
      <c r="S79" s="198"/>
      <c r="T79" s="198"/>
      <c r="U79" s="198"/>
      <c r="V79" s="198"/>
      <c r="W79" s="198"/>
    </row>
    <row r="80" spans="1:23" x14ac:dyDescent="0.25">
      <c r="A80" s="148"/>
      <c r="B80" s="148"/>
      <c r="C80" s="152" t="s">
        <v>141</v>
      </c>
      <c r="D80" s="155">
        <f>+'[2]WCA NPC'!$F80</f>
        <v>177546.29</v>
      </c>
      <c r="E80" s="155">
        <f>+'[3]WCA NPC'!$F80</f>
        <v>615063.4</v>
      </c>
      <c r="F80" s="155">
        <f>+'[4]WCA NPC'!$F80</f>
        <v>896164.83</v>
      </c>
      <c r="G80" s="155">
        <f>+'[5]WCA NPC'!$F80</f>
        <v>126061.13</v>
      </c>
      <c r="H80" s="155">
        <f>+'[6]WCA NPC'!$F80</f>
        <v>347747.52</v>
      </c>
      <c r="S80" s="198"/>
      <c r="T80" s="198"/>
      <c r="U80" s="198"/>
      <c r="V80" s="198"/>
      <c r="W80" s="198"/>
    </row>
    <row r="81" spans="1:23" hidden="1" x14ac:dyDescent="0.25">
      <c r="A81" s="148"/>
      <c r="B81" s="148"/>
      <c r="C81" s="156" t="s">
        <v>142</v>
      </c>
      <c r="D81" s="155">
        <f>+'[2]WCA NPC'!$F81</f>
        <v>0</v>
      </c>
      <c r="E81" s="155">
        <f>+'[3]WCA NPC'!$F81</f>
        <v>0</v>
      </c>
      <c r="F81" s="155">
        <f>+'[4]WCA NPC'!$F81</f>
        <v>0</v>
      </c>
      <c r="G81" s="155">
        <f>+'[5]WCA NPC'!$F81</f>
        <v>0</v>
      </c>
      <c r="H81" s="155">
        <f>+'[6]WCA NPC'!$F81</f>
        <v>0</v>
      </c>
      <c r="S81" s="198"/>
      <c r="T81" s="198"/>
      <c r="U81" s="198"/>
      <c r="V81" s="198"/>
      <c r="W81" s="198"/>
    </row>
    <row r="82" spans="1:23" x14ac:dyDescent="0.25">
      <c r="A82" s="148"/>
      <c r="B82" s="148"/>
      <c r="C82" s="152" t="s">
        <v>143</v>
      </c>
      <c r="D82" s="155">
        <f>+'[2]WCA NPC'!$F82</f>
        <v>8624737.3200000003</v>
      </c>
      <c r="E82" s="155">
        <f>+'[3]WCA NPC'!$F82</f>
        <v>7726573.1400000006</v>
      </c>
      <c r="F82" s="155">
        <f>+'[4]WCA NPC'!$F82</f>
        <v>9337270.1999999993</v>
      </c>
      <c r="G82" s="155">
        <f>+'[5]WCA NPC'!$F82</f>
        <v>9626854.6900000032</v>
      </c>
      <c r="H82" s="155">
        <f>+'[6]WCA NPC'!$F82</f>
        <v>5491819.71</v>
      </c>
      <c r="S82" s="198"/>
      <c r="T82" s="198"/>
      <c r="U82" s="198"/>
      <c r="V82" s="198"/>
      <c r="W82" s="198"/>
    </row>
    <row r="83" spans="1:23" hidden="1" x14ac:dyDescent="0.25">
      <c r="A83" s="148"/>
      <c r="B83" s="148"/>
      <c r="C83" s="152" t="s">
        <v>144</v>
      </c>
      <c r="D83" s="155">
        <f>+'[2]WCA NPC'!$F83</f>
        <v>0</v>
      </c>
      <c r="E83" s="155">
        <f>+'[3]WCA NPC'!$F83</f>
        <v>0</v>
      </c>
      <c r="F83" s="155">
        <f>+'[4]WCA NPC'!$F83</f>
        <v>0</v>
      </c>
      <c r="G83" s="155">
        <f>+'[5]WCA NPC'!$F83</f>
        <v>0</v>
      </c>
      <c r="H83" s="155">
        <f>+'[6]WCA NPC'!$F83</f>
        <v>0</v>
      </c>
      <c r="S83" s="198"/>
      <c r="T83" s="198"/>
      <c r="U83" s="198"/>
      <c r="V83" s="198"/>
      <c r="W83" s="198"/>
    </row>
    <row r="84" spans="1:23" x14ac:dyDescent="0.25">
      <c r="A84" s="148"/>
      <c r="B84" s="148"/>
      <c r="C84" s="152" t="s">
        <v>145</v>
      </c>
      <c r="D84" s="155">
        <f>+'[2]WCA NPC'!$F84</f>
        <v>0</v>
      </c>
      <c r="E84" s="155">
        <f>+'[3]WCA NPC'!$F84</f>
        <v>0</v>
      </c>
      <c r="F84" s="155">
        <f>+'[4]WCA NPC'!$F84</f>
        <v>41283.869999999995</v>
      </c>
      <c r="G84" s="155">
        <f>+'[5]WCA NPC'!$F84</f>
        <v>1137.9800000000002</v>
      </c>
      <c r="H84" s="155">
        <f>+'[6]WCA NPC'!$F84</f>
        <v>10.129999999999999</v>
      </c>
      <c r="S84" s="198"/>
      <c r="T84" s="198"/>
      <c r="U84" s="198"/>
      <c r="V84" s="198"/>
      <c r="W84" s="198"/>
    </row>
    <row r="85" spans="1:23" hidden="1" x14ac:dyDescent="0.25">
      <c r="A85" s="148"/>
      <c r="B85" s="148"/>
      <c r="C85" s="152" t="s">
        <v>146</v>
      </c>
      <c r="D85" s="155">
        <f>+'[2]WCA NPC'!$F85</f>
        <v>0</v>
      </c>
      <c r="E85" s="155">
        <f>+'[3]WCA NPC'!$F85</f>
        <v>0</v>
      </c>
      <c r="F85" s="155">
        <f>+'[4]WCA NPC'!$F85</f>
        <v>0</v>
      </c>
      <c r="G85" s="155">
        <f>+'[5]WCA NPC'!$F85</f>
        <v>0</v>
      </c>
      <c r="H85" s="155">
        <f>+'[6]WCA NPC'!$F85</f>
        <v>0</v>
      </c>
      <c r="S85" s="198"/>
      <c r="T85" s="198"/>
      <c r="U85" s="198"/>
      <c r="V85" s="198"/>
      <c r="W85" s="198"/>
    </row>
    <row r="86" spans="1:23" hidden="1" x14ac:dyDescent="0.25">
      <c r="A86" s="148"/>
      <c r="B86" s="148"/>
      <c r="C86" s="152" t="s">
        <v>147</v>
      </c>
      <c r="D86" s="155">
        <f>+'[2]WCA NPC'!$F86</f>
        <v>0</v>
      </c>
      <c r="E86" s="155">
        <f>+'[3]WCA NPC'!$F86</f>
        <v>0</v>
      </c>
      <c r="F86" s="155">
        <f>+'[4]WCA NPC'!$F86</f>
        <v>0</v>
      </c>
      <c r="G86" s="155">
        <f>+'[5]WCA NPC'!$F86</f>
        <v>0</v>
      </c>
      <c r="H86" s="155">
        <f>+'[6]WCA NPC'!$F86</f>
        <v>0</v>
      </c>
      <c r="S86" s="198"/>
      <c r="T86" s="198"/>
      <c r="U86" s="198"/>
      <c r="V86" s="198"/>
      <c r="W86" s="198"/>
    </row>
    <row r="87" spans="1:23" hidden="1" x14ac:dyDescent="0.25">
      <c r="A87" s="148"/>
      <c r="B87" s="148"/>
      <c r="C87" s="156" t="s">
        <v>148</v>
      </c>
      <c r="D87" s="155">
        <f>+'[2]WCA NPC'!$F87</f>
        <v>0</v>
      </c>
      <c r="E87" s="155">
        <f>+'[3]WCA NPC'!$F87</f>
        <v>0</v>
      </c>
      <c r="F87" s="155">
        <f>+'[4]WCA NPC'!$F87</f>
        <v>0</v>
      </c>
      <c r="G87" s="155">
        <f>+'[5]WCA NPC'!$F87</f>
        <v>0</v>
      </c>
      <c r="H87" s="155">
        <f>+'[6]WCA NPC'!$F87</f>
        <v>0</v>
      </c>
      <c r="S87" s="198"/>
      <c r="T87" s="198"/>
      <c r="U87" s="198"/>
      <c r="V87" s="198"/>
      <c r="W87" s="198"/>
    </row>
    <row r="88" spans="1:23" hidden="1" x14ac:dyDescent="0.25">
      <c r="A88" s="148"/>
      <c r="B88" s="148"/>
      <c r="C88" s="152" t="s">
        <v>149</v>
      </c>
      <c r="D88" s="155">
        <f>+'[2]WCA NPC'!$F88</f>
        <v>0</v>
      </c>
      <c r="E88" s="155">
        <f>+'[3]WCA NPC'!$F88</f>
        <v>0</v>
      </c>
      <c r="F88" s="155">
        <f>+'[4]WCA NPC'!$F88</f>
        <v>0</v>
      </c>
      <c r="G88" s="155">
        <f>+'[5]WCA NPC'!$F88</f>
        <v>0</v>
      </c>
      <c r="H88" s="155">
        <f>+'[6]WCA NPC'!$F88</f>
        <v>0</v>
      </c>
      <c r="S88" s="198"/>
      <c r="T88" s="198"/>
      <c r="U88" s="198"/>
      <c r="V88" s="198"/>
      <c r="W88" s="198"/>
    </row>
    <row r="89" spans="1:23" hidden="1" x14ac:dyDescent="0.25">
      <c r="A89" s="148"/>
      <c r="B89" s="148"/>
      <c r="C89" s="156" t="s">
        <v>150</v>
      </c>
      <c r="D89" s="155">
        <f>+'[2]WCA NPC'!$F89</f>
        <v>0</v>
      </c>
      <c r="E89" s="155">
        <f>+'[3]WCA NPC'!$F89</f>
        <v>0</v>
      </c>
      <c r="F89" s="155">
        <f>+'[4]WCA NPC'!$F89</f>
        <v>0</v>
      </c>
      <c r="G89" s="155">
        <f>+'[5]WCA NPC'!$F89</f>
        <v>0</v>
      </c>
      <c r="H89" s="155">
        <f>+'[6]WCA NPC'!$F89</f>
        <v>0</v>
      </c>
      <c r="S89" s="198"/>
      <c r="T89" s="198"/>
      <c r="U89" s="198"/>
      <c r="V89" s="198"/>
      <c r="W89" s="198"/>
    </row>
    <row r="90" spans="1:23" hidden="1" x14ac:dyDescent="0.25">
      <c r="A90" s="148"/>
      <c r="B90" s="148"/>
      <c r="C90" s="168" t="s">
        <v>151</v>
      </c>
      <c r="D90" s="155">
        <f>+'[2]WCA NPC'!$F90</f>
        <v>0</v>
      </c>
      <c r="E90" s="155">
        <f>+'[3]WCA NPC'!$F90</f>
        <v>0</v>
      </c>
      <c r="F90" s="155">
        <f>+'[4]WCA NPC'!$F90</f>
        <v>0</v>
      </c>
      <c r="G90" s="155">
        <f>+'[5]WCA NPC'!$F90</f>
        <v>0</v>
      </c>
      <c r="H90" s="155">
        <f>+'[6]WCA NPC'!$F90</f>
        <v>0</v>
      </c>
      <c r="S90" s="198"/>
      <c r="T90" s="198"/>
      <c r="U90" s="198"/>
      <c r="V90" s="198"/>
      <c r="W90" s="198"/>
    </row>
    <row r="91" spans="1:23" hidden="1" x14ac:dyDescent="0.25">
      <c r="A91" s="148"/>
      <c r="B91" s="148"/>
      <c r="C91" s="152" t="s">
        <v>152</v>
      </c>
      <c r="D91" s="155">
        <f>+'[2]WCA NPC'!$F91</f>
        <v>0</v>
      </c>
      <c r="E91" s="155">
        <f>+'[3]WCA NPC'!$F91</f>
        <v>0</v>
      </c>
      <c r="F91" s="155">
        <f>+'[4]WCA NPC'!$F91</f>
        <v>0</v>
      </c>
      <c r="G91" s="155">
        <f>+'[5]WCA NPC'!$F91</f>
        <v>0</v>
      </c>
      <c r="H91" s="155">
        <f>+'[6]WCA NPC'!$F91</f>
        <v>0</v>
      </c>
      <c r="S91" s="198"/>
      <c r="T91" s="198"/>
      <c r="U91" s="198"/>
      <c r="V91" s="198"/>
      <c r="W91" s="198"/>
    </row>
    <row r="92" spans="1:23" x14ac:dyDescent="0.25">
      <c r="A92" s="148"/>
      <c r="B92" s="148"/>
      <c r="C92" s="148"/>
      <c r="D92" s="159"/>
      <c r="E92" s="159"/>
      <c r="F92" s="159"/>
      <c r="G92" s="159"/>
      <c r="H92" s="159"/>
      <c r="S92" s="198"/>
      <c r="T92" s="198"/>
      <c r="U92" s="198"/>
      <c r="V92" s="198"/>
      <c r="W92" s="198"/>
    </row>
    <row r="93" spans="1:23" x14ac:dyDescent="0.25">
      <c r="A93" s="161"/>
      <c r="B93" s="169" t="s">
        <v>153</v>
      </c>
      <c r="C93" s="149"/>
      <c r="D93" s="155">
        <f t="shared" ref="D93:H93" si="0">SUM(D51:D91)</f>
        <v>140240151.00999999</v>
      </c>
      <c r="E93" s="155">
        <f t="shared" si="0"/>
        <v>226619050.6099</v>
      </c>
      <c r="F93" s="155">
        <f t="shared" si="0"/>
        <v>127053362.83000001</v>
      </c>
      <c r="G93" s="155">
        <f t="shared" si="0"/>
        <v>133488223.66</v>
      </c>
      <c r="H93" s="155">
        <f t="shared" si="0"/>
        <v>122016088.69999999</v>
      </c>
      <c r="S93" s="198"/>
      <c r="T93" s="198"/>
      <c r="U93" s="198"/>
      <c r="V93" s="198"/>
      <c r="W93" s="198"/>
    </row>
    <row r="94" spans="1:23" x14ac:dyDescent="0.25">
      <c r="A94" s="161"/>
      <c r="B94" s="169"/>
      <c r="C94" s="149"/>
      <c r="D94" s="155"/>
      <c r="E94" s="155"/>
      <c r="F94" s="155"/>
      <c r="G94" s="155"/>
      <c r="H94" s="155"/>
      <c r="S94" s="198"/>
      <c r="T94" s="198"/>
      <c r="U94" s="198"/>
      <c r="V94" s="198"/>
      <c r="W94" s="198"/>
    </row>
    <row r="95" spans="1:23" hidden="1" x14ac:dyDescent="0.25">
      <c r="A95" s="161"/>
      <c r="B95" s="170" t="s">
        <v>154</v>
      </c>
      <c r="C95" s="149"/>
      <c r="D95" s="155"/>
      <c r="E95" s="155"/>
      <c r="F95" s="155"/>
      <c r="G95" s="155"/>
      <c r="H95" s="155"/>
      <c r="S95" s="198"/>
      <c r="T95" s="198"/>
      <c r="U95" s="198"/>
      <c r="V95" s="198"/>
      <c r="W95" s="198"/>
    </row>
    <row r="96" spans="1:23" hidden="1" x14ac:dyDescent="0.25">
      <c r="A96" s="148"/>
      <c r="B96" s="148"/>
      <c r="C96" s="148" t="s">
        <v>155</v>
      </c>
      <c r="D96" s="155">
        <f>+'[2]WCA NPC'!$F96</f>
        <v>0</v>
      </c>
      <c r="E96" s="155">
        <f>+'[3]WCA NPC'!$F96</f>
        <v>0</v>
      </c>
      <c r="F96" s="155">
        <f>+'[4]WCA NPC'!$F96</f>
        <v>0</v>
      </c>
      <c r="G96" s="155">
        <f>+'[5]WCA NPC'!$F96</f>
        <v>0</v>
      </c>
      <c r="H96" s="155">
        <f>+'[6]WCA NPC'!$F96</f>
        <v>0</v>
      </c>
      <c r="S96" s="198"/>
      <c r="T96" s="198"/>
      <c r="U96" s="198"/>
      <c r="V96" s="198"/>
      <c r="W96" s="198"/>
    </row>
    <row r="97" spans="1:23" hidden="1" x14ac:dyDescent="0.25">
      <c r="A97" s="148"/>
      <c r="B97" s="148"/>
      <c r="C97" s="171" t="s">
        <v>156</v>
      </c>
      <c r="D97" s="155">
        <f>+'[2]WCA NPC'!$F97</f>
        <v>0</v>
      </c>
      <c r="E97" s="155">
        <f>+'[3]WCA NPC'!$F97</f>
        <v>0</v>
      </c>
      <c r="F97" s="155">
        <f>+'[4]WCA NPC'!$F97</f>
        <v>0</v>
      </c>
      <c r="G97" s="155">
        <f>+'[5]WCA NPC'!$F97</f>
        <v>0</v>
      </c>
      <c r="H97" s="155">
        <f>+'[6]WCA NPC'!$F97</f>
        <v>0</v>
      </c>
      <c r="S97" s="198"/>
      <c r="T97" s="198"/>
      <c r="U97" s="198"/>
      <c r="V97" s="198"/>
      <c r="W97" s="198"/>
    </row>
    <row r="98" spans="1:23" hidden="1" x14ac:dyDescent="0.25">
      <c r="A98" s="148"/>
      <c r="B98" s="148"/>
      <c r="C98" s="171" t="s">
        <v>157</v>
      </c>
      <c r="D98" s="155">
        <f>+'[2]WCA NPC'!$F98</f>
        <v>0</v>
      </c>
      <c r="E98" s="155">
        <f>+'[3]WCA NPC'!$F98</f>
        <v>0</v>
      </c>
      <c r="F98" s="155">
        <f>+'[4]WCA NPC'!$F98</f>
        <v>0</v>
      </c>
      <c r="G98" s="155">
        <f>+'[5]WCA NPC'!$F98</f>
        <v>0</v>
      </c>
      <c r="H98" s="155">
        <f>+'[6]WCA NPC'!$F98</f>
        <v>0</v>
      </c>
      <c r="S98" s="198"/>
      <c r="T98" s="198"/>
      <c r="U98" s="198"/>
      <c r="V98" s="198"/>
      <c r="W98" s="198"/>
    </row>
    <row r="99" spans="1:23" hidden="1" x14ac:dyDescent="0.25">
      <c r="A99" s="148"/>
      <c r="B99" s="148"/>
      <c r="C99" s="166" t="s">
        <v>158</v>
      </c>
      <c r="D99" s="155">
        <f>+'[2]WCA NPC'!$F99</f>
        <v>0</v>
      </c>
      <c r="E99" s="155">
        <f>+'[3]WCA NPC'!$F99</f>
        <v>0</v>
      </c>
      <c r="F99" s="155">
        <f>+'[4]WCA NPC'!$F99</f>
        <v>0</v>
      </c>
      <c r="G99" s="155">
        <f>+'[5]WCA NPC'!$F99</f>
        <v>0</v>
      </c>
      <c r="H99" s="155">
        <f>+'[6]WCA NPC'!$F99</f>
        <v>0</v>
      </c>
      <c r="S99" s="198"/>
      <c r="T99" s="198"/>
      <c r="U99" s="198"/>
      <c r="V99" s="198"/>
      <c r="W99" s="198"/>
    </row>
    <row r="100" spans="1:23" hidden="1" x14ac:dyDescent="0.25">
      <c r="A100" s="148"/>
      <c r="B100" s="148"/>
      <c r="C100" s="167" t="s">
        <v>159</v>
      </c>
      <c r="D100" s="155">
        <f>+'[2]WCA NPC'!$F100</f>
        <v>0</v>
      </c>
      <c r="E100" s="155">
        <f>+'[3]WCA NPC'!$F100</f>
        <v>0</v>
      </c>
      <c r="F100" s="155">
        <f>+'[4]WCA NPC'!$F100</f>
        <v>0</v>
      </c>
      <c r="G100" s="155">
        <f>+'[5]WCA NPC'!$F100</f>
        <v>0</v>
      </c>
      <c r="H100" s="155">
        <f>+'[6]WCA NPC'!$F100</f>
        <v>0</v>
      </c>
      <c r="S100" s="198"/>
      <c r="T100" s="198"/>
      <c r="U100" s="198"/>
      <c r="V100" s="198"/>
      <c r="W100" s="198"/>
    </row>
    <row r="101" spans="1:23" hidden="1" x14ac:dyDescent="0.25">
      <c r="A101" s="148"/>
      <c r="B101" s="148"/>
      <c r="C101" s="167" t="s">
        <v>160</v>
      </c>
      <c r="D101" s="155">
        <f>+'[2]WCA NPC'!$F101</f>
        <v>0</v>
      </c>
      <c r="E101" s="155">
        <f>+'[3]WCA NPC'!$F101</f>
        <v>0</v>
      </c>
      <c r="F101" s="155">
        <f>+'[4]WCA NPC'!$F101</f>
        <v>0</v>
      </c>
      <c r="G101" s="155">
        <f>+'[5]WCA NPC'!$F101</f>
        <v>0</v>
      </c>
      <c r="H101" s="155">
        <f>+'[6]WCA NPC'!$F101</f>
        <v>0</v>
      </c>
      <c r="S101" s="198"/>
      <c r="T101" s="198"/>
      <c r="U101" s="198"/>
      <c r="V101" s="198"/>
      <c r="W101" s="198"/>
    </row>
    <row r="102" spans="1:23" hidden="1" x14ac:dyDescent="0.25">
      <c r="A102" s="148"/>
      <c r="B102" s="148"/>
      <c r="C102" s="167" t="s">
        <v>161</v>
      </c>
      <c r="D102" s="155">
        <f>+'[2]WCA NPC'!$F102</f>
        <v>0</v>
      </c>
      <c r="E102" s="155">
        <f>+'[3]WCA NPC'!$F102</f>
        <v>0</v>
      </c>
      <c r="F102" s="155">
        <f>+'[4]WCA NPC'!$F102</f>
        <v>0</v>
      </c>
      <c r="G102" s="155">
        <f>+'[5]WCA NPC'!$F102</f>
        <v>0</v>
      </c>
      <c r="H102" s="155">
        <f>+'[6]WCA NPC'!$F102</f>
        <v>0</v>
      </c>
      <c r="S102" s="198"/>
      <c r="T102" s="198"/>
      <c r="U102" s="198"/>
      <c r="V102" s="198"/>
      <c r="W102" s="198"/>
    </row>
    <row r="103" spans="1:23" hidden="1" x14ac:dyDescent="0.25">
      <c r="A103" s="148"/>
      <c r="B103" s="148"/>
      <c r="C103" s="152" t="s">
        <v>162</v>
      </c>
      <c r="D103" s="155">
        <f>+'[2]WCA NPC'!$F103</f>
        <v>0</v>
      </c>
      <c r="E103" s="155">
        <f>+'[3]WCA NPC'!$F103</f>
        <v>0</v>
      </c>
      <c r="F103" s="155">
        <f>+'[4]WCA NPC'!$F103</f>
        <v>0</v>
      </c>
      <c r="G103" s="155">
        <f>+'[5]WCA NPC'!$F103</f>
        <v>0</v>
      </c>
      <c r="H103" s="155">
        <f>+'[6]WCA NPC'!$F103</f>
        <v>0</v>
      </c>
      <c r="S103" s="198"/>
      <c r="T103" s="198"/>
      <c r="U103" s="198"/>
      <c r="V103" s="198"/>
      <c r="W103" s="198"/>
    </row>
    <row r="104" spans="1:23" hidden="1" x14ac:dyDescent="0.25">
      <c r="A104" s="148"/>
      <c r="B104" s="148"/>
      <c r="C104" s="152" t="s">
        <v>163</v>
      </c>
      <c r="D104" s="155">
        <f>+'[2]WCA NPC'!$F104</f>
        <v>0</v>
      </c>
      <c r="E104" s="155">
        <f>+'[3]WCA NPC'!$F104</f>
        <v>0</v>
      </c>
      <c r="F104" s="155">
        <f>+'[4]WCA NPC'!$F104</f>
        <v>0</v>
      </c>
      <c r="G104" s="155">
        <f>+'[5]WCA NPC'!$F104</f>
        <v>0</v>
      </c>
      <c r="H104" s="155">
        <f>+'[6]WCA NPC'!$F104</f>
        <v>0</v>
      </c>
      <c r="S104" s="198"/>
      <c r="T104" s="198"/>
      <c r="U104" s="198"/>
      <c r="V104" s="198"/>
      <c r="W104" s="198"/>
    </row>
    <row r="105" spans="1:23" hidden="1" x14ac:dyDescent="0.25">
      <c r="A105" s="161"/>
      <c r="B105" s="149"/>
      <c r="C105" s="149"/>
      <c r="D105" s="155"/>
      <c r="E105" s="155"/>
      <c r="F105" s="155"/>
      <c r="G105" s="155"/>
      <c r="H105" s="155"/>
      <c r="S105" s="198"/>
      <c r="T105" s="198"/>
      <c r="U105" s="198"/>
      <c r="V105" s="198"/>
      <c r="W105" s="198"/>
    </row>
    <row r="106" spans="1:23" hidden="1" x14ac:dyDescent="0.25">
      <c r="A106" s="161"/>
      <c r="B106" s="170" t="s">
        <v>164</v>
      </c>
      <c r="C106" s="149"/>
      <c r="D106" s="160">
        <f t="shared" ref="D106:H106" si="1">SUM(D96:D105)</f>
        <v>0</v>
      </c>
      <c r="E106" s="160">
        <f t="shared" si="1"/>
        <v>0</v>
      </c>
      <c r="F106" s="160">
        <f t="shared" si="1"/>
        <v>0</v>
      </c>
      <c r="G106" s="160">
        <f t="shared" si="1"/>
        <v>0</v>
      </c>
      <c r="H106" s="160">
        <f t="shared" si="1"/>
        <v>0</v>
      </c>
      <c r="S106" s="198"/>
      <c r="T106" s="198"/>
      <c r="U106" s="198"/>
      <c r="V106" s="198"/>
      <c r="W106" s="198"/>
    </row>
    <row r="107" spans="1:23" hidden="1" x14ac:dyDescent="0.25">
      <c r="A107" s="148"/>
      <c r="B107" s="149"/>
      <c r="C107" s="149"/>
      <c r="D107" s="142"/>
      <c r="E107" s="142"/>
      <c r="F107" s="142"/>
      <c r="G107" s="142"/>
      <c r="H107" s="142"/>
      <c r="S107" s="198"/>
      <c r="T107" s="198"/>
      <c r="U107" s="198"/>
      <c r="V107" s="198"/>
      <c r="W107" s="198"/>
    </row>
    <row r="108" spans="1:23" x14ac:dyDescent="0.25">
      <c r="A108" s="148"/>
      <c r="B108" s="153" t="s">
        <v>165</v>
      </c>
      <c r="C108" s="149"/>
      <c r="D108" s="155"/>
      <c r="E108" s="155"/>
      <c r="F108" s="155"/>
      <c r="G108" s="155"/>
      <c r="H108" s="155"/>
      <c r="S108" s="198"/>
      <c r="T108" s="198"/>
      <c r="U108" s="198"/>
      <c r="V108" s="198"/>
      <c r="W108" s="198"/>
    </row>
    <row r="109" spans="1:23" hidden="1" x14ac:dyDescent="0.25">
      <c r="A109" s="148"/>
      <c r="B109" s="153"/>
      <c r="C109" s="165" t="s">
        <v>166</v>
      </c>
      <c r="D109" s="155">
        <f>+'[2]WCA NPC'!$F109</f>
        <v>0</v>
      </c>
      <c r="E109" s="155">
        <f>+'[3]WCA NPC'!$F109</f>
        <v>0</v>
      </c>
      <c r="F109" s="155">
        <f>+'[4]WCA NPC'!$F109</f>
        <v>0</v>
      </c>
      <c r="G109" s="155">
        <f>+'[5]WCA NPC'!$F109</f>
        <v>0</v>
      </c>
      <c r="H109" s="155">
        <f>+'[6]WCA NPC'!$F109</f>
        <v>0</v>
      </c>
      <c r="S109" s="198"/>
      <c r="T109" s="198"/>
      <c r="U109" s="198"/>
      <c r="V109" s="198"/>
      <c r="W109" s="198"/>
    </row>
    <row r="110" spans="1:23" hidden="1" x14ac:dyDescent="0.25">
      <c r="A110" s="148"/>
      <c r="B110" s="153"/>
      <c r="C110" s="165" t="s">
        <v>167</v>
      </c>
      <c r="D110" s="155">
        <f>+'[2]WCA NPC'!$F110</f>
        <v>0</v>
      </c>
      <c r="E110" s="155">
        <f>+'[3]WCA NPC'!$F110</f>
        <v>0</v>
      </c>
      <c r="F110" s="155">
        <f>+'[4]WCA NPC'!$F110</f>
        <v>0</v>
      </c>
      <c r="G110" s="155">
        <f>+'[5]WCA NPC'!$F110</f>
        <v>0</v>
      </c>
      <c r="H110" s="155">
        <f>+'[6]WCA NPC'!$F110</f>
        <v>0</v>
      </c>
      <c r="S110" s="198"/>
      <c r="T110" s="198"/>
      <c r="U110" s="198"/>
      <c r="V110" s="198"/>
      <c r="W110" s="198"/>
    </row>
    <row r="111" spans="1:23" x14ac:dyDescent="0.25">
      <c r="A111" s="148"/>
      <c r="B111" s="148"/>
      <c r="C111" s="152" t="s">
        <v>168</v>
      </c>
      <c r="D111" s="155">
        <f>+'[2]WCA NPC'!$F111</f>
        <v>0</v>
      </c>
      <c r="E111" s="155">
        <f>+'[3]WCA NPC'!$F111</f>
        <v>0</v>
      </c>
      <c r="F111" s="155">
        <f>+'[4]WCA NPC'!$F111</f>
        <v>0</v>
      </c>
      <c r="G111" s="155">
        <f>+'[5]WCA NPC'!$F111</f>
        <v>0</v>
      </c>
      <c r="H111" s="155">
        <f>+'[6]WCA NPC'!$F111</f>
        <v>0</v>
      </c>
      <c r="S111" s="198"/>
      <c r="T111" s="198"/>
      <c r="U111" s="198"/>
      <c r="V111" s="198"/>
      <c r="W111" s="198"/>
    </row>
    <row r="112" spans="1:23" hidden="1" x14ac:dyDescent="0.25">
      <c r="A112" s="148"/>
      <c r="B112" s="148"/>
      <c r="C112" s="152" t="s">
        <v>169</v>
      </c>
      <c r="D112" s="155">
        <f>+'[2]WCA NPC'!$F112</f>
        <v>0</v>
      </c>
      <c r="E112" s="155">
        <f>+'[3]WCA NPC'!$F112</f>
        <v>0</v>
      </c>
      <c r="F112" s="155">
        <f>+'[4]WCA NPC'!$F112</f>
        <v>0</v>
      </c>
      <c r="G112" s="155">
        <f>+'[5]WCA NPC'!$F112</f>
        <v>0</v>
      </c>
      <c r="H112" s="155">
        <f>+'[6]WCA NPC'!$F112</f>
        <v>0</v>
      </c>
      <c r="S112" s="198"/>
      <c r="T112" s="198"/>
      <c r="U112" s="198"/>
      <c r="V112" s="198"/>
      <c r="W112" s="198"/>
    </row>
    <row r="113" spans="1:23" x14ac:dyDescent="0.25">
      <c r="A113" s="148"/>
      <c r="B113" s="148"/>
      <c r="C113" s="152" t="s">
        <v>170</v>
      </c>
      <c r="D113" s="155">
        <f>+'[2]WCA NPC'!$F113</f>
        <v>0</v>
      </c>
      <c r="E113" s="155">
        <f>+'[3]WCA NPC'!$F113</f>
        <v>0</v>
      </c>
      <c r="F113" s="155">
        <f>+'[4]WCA NPC'!$F113</f>
        <v>0</v>
      </c>
      <c r="G113" s="155">
        <f>+'[5]WCA NPC'!$F113</f>
        <v>0</v>
      </c>
      <c r="H113" s="155">
        <f>+'[6]WCA NPC'!$F113</f>
        <v>0</v>
      </c>
      <c r="S113" s="198"/>
      <c r="T113" s="198"/>
      <c r="U113" s="198"/>
      <c r="V113" s="198"/>
      <c r="W113" s="198"/>
    </row>
    <row r="114" spans="1:23" hidden="1" x14ac:dyDescent="0.25">
      <c r="A114" s="148"/>
      <c r="B114" s="148"/>
      <c r="C114" s="152" t="s">
        <v>171</v>
      </c>
      <c r="D114" s="155">
        <f>+'[2]WCA NPC'!$F114</f>
        <v>0</v>
      </c>
      <c r="E114" s="155">
        <f>+'[3]WCA NPC'!$F114</f>
        <v>0</v>
      </c>
      <c r="F114" s="155">
        <f>+'[4]WCA NPC'!$F114</f>
        <v>0</v>
      </c>
      <c r="G114" s="155">
        <f>+'[5]WCA NPC'!$F114</f>
        <v>0</v>
      </c>
      <c r="H114" s="155">
        <f>+'[6]WCA NPC'!$F114</f>
        <v>0</v>
      </c>
      <c r="S114" s="198"/>
      <c r="T114" s="198"/>
      <c r="U114" s="198"/>
      <c r="V114" s="198"/>
      <c r="W114" s="198"/>
    </row>
    <row r="115" spans="1:23" x14ac:dyDescent="0.25">
      <c r="A115" s="148"/>
      <c r="B115" s="148"/>
      <c r="C115" s="152" t="s">
        <v>172</v>
      </c>
      <c r="D115" s="155">
        <f>+'[2]WCA NPC'!$F115</f>
        <v>2136787.34</v>
      </c>
      <c r="E115" s="155">
        <f>+'[3]WCA NPC'!$F115</f>
        <v>2187703.9109999998</v>
      </c>
      <c r="F115" s="155">
        <f>+'[4]WCA NPC'!$F115</f>
        <v>2513301.9099999997</v>
      </c>
      <c r="G115" s="155">
        <f>+'[5]WCA NPC'!$F115</f>
        <v>2568091.63</v>
      </c>
      <c r="H115" s="155">
        <f>+'[6]WCA NPC'!$F115</f>
        <v>2758335.37</v>
      </c>
      <c r="S115" s="198"/>
      <c r="T115" s="198"/>
      <c r="U115" s="198"/>
      <c r="V115" s="198"/>
      <c r="W115" s="198"/>
    </row>
    <row r="116" spans="1:23" hidden="1" x14ac:dyDescent="0.25">
      <c r="A116" s="148"/>
      <c r="B116" s="148"/>
      <c r="C116" s="152" t="s">
        <v>173</v>
      </c>
      <c r="D116" s="155">
        <f>+'[2]WCA NPC'!$F116</f>
        <v>0</v>
      </c>
      <c r="E116" s="155">
        <f>+'[3]WCA NPC'!$F116</f>
        <v>0</v>
      </c>
      <c r="F116" s="155">
        <f>+'[4]WCA NPC'!$F116</f>
        <v>0</v>
      </c>
      <c r="G116" s="155">
        <f>+'[5]WCA NPC'!$F116</f>
        <v>0</v>
      </c>
      <c r="H116" s="155">
        <f>+'[6]WCA NPC'!$F116</f>
        <v>0</v>
      </c>
      <c r="S116" s="198"/>
      <c r="T116" s="198"/>
      <c r="U116" s="198"/>
      <c r="V116" s="198"/>
      <c r="W116" s="198"/>
    </row>
    <row r="117" spans="1:23" hidden="1" x14ac:dyDescent="0.25">
      <c r="A117" s="148"/>
      <c r="B117" s="148"/>
      <c r="C117" s="152" t="s">
        <v>174</v>
      </c>
      <c r="D117" s="155">
        <f>+'[2]WCA NPC'!$F117</f>
        <v>0</v>
      </c>
      <c r="E117" s="155">
        <f>+'[3]WCA NPC'!$F117</f>
        <v>0</v>
      </c>
      <c r="F117" s="155">
        <f>+'[4]WCA NPC'!$F117</f>
        <v>0</v>
      </c>
      <c r="G117" s="155">
        <f>+'[5]WCA NPC'!$F117</f>
        <v>0</v>
      </c>
      <c r="H117" s="155">
        <f>+'[6]WCA NPC'!$F117</f>
        <v>0</v>
      </c>
      <c r="S117" s="198"/>
      <c r="T117" s="198"/>
      <c r="U117" s="198"/>
      <c r="V117" s="198"/>
      <c r="W117" s="198"/>
    </row>
    <row r="118" spans="1:23" hidden="1" x14ac:dyDescent="0.25">
      <c r="A118" s="148"/>
      <c r="B118" s="148"/>
      <c r="C118" s="152" t="s">
        <v>175</v>
      </c>
      <c r="D118" s="155">
        <f>+'[2]WCA NPC'!$F118</f>
        <v>0</v>
      </c>
      <c r="E118" s="155">
        <f>+'[3]WCA NPC'!$F118</f>
        <v>0</v>
      </c>
      <c r="F118" s="155">
        <f>+'[4]WCA NPC'!$F118</f>
        <v>0</v>
      </c>
      <c r="G118" s="155">
        <f>+'[5]WCA NPC'!$F118</f>
        <v>0</v>
      </c>
      <c r="H118" s="155">
        <f>+'[6]WCA NPC'!$F118</f>
        <v>0</v>
      </c>
      <c r="S118" s="198"/>
      <c r="T118" s="198"/>
      <c r="U118" s="198"/>
      <c r="V118" s="198"/>
      <c r="W118" s="198"/>
    </row>
    <row r="119" spans="1:23" hidden="1" x14ac:dyDescent="0.25">
      <c r="A119" s="148"/>
      <c r="B119" s="148"/>
      <c r="C119" s="152" t="s">
        <v>176</v>
      </c>
      <c r="D119" s="155">
        <f>+'[2]WCA NPC'!$F119</f>
        <v>0</v>
      </c>
      <c r="E119" s="155">
        <f>+'[3]WCA NPC'!$F119</f>
        <v>0</v>
      </c>
      <c r="F119" s="155">
        <f>+'[4]WCA NPC'!$F119</f>
        <v>0</v>
      </c>
      <c r="G119" s="155">
        <f>+'[5]WCA NPC'!$F119</f>
        <v>0</v>
      </c>
      <c r="H119" s="155">
        <f>+'[6]WCA NPC'!$F119</f>
        <v>0</v>
      </c>
      <c r="S119" s="198"/>
      <c r="T119" s="198"/>
      <c r="U119" s="198"/>
      <c r="V119" s="198"/>
      <c r="W119" s="198"/>
    </row>
    <row r="120" spans="1:23" hidden="1" x14ac:dyDescent="0.25">
      <c r="A120" s="148"/>
      <c r="B120" s="148"/>
      <c r="C120" s="152" t="s">
        <v>177</v>
      </c>
      <c r="D120" s="155">
        <f>+'[2]WCA NPC'!$F120</f>
        <v>0</v>
      </c>
      <c r="E120" s="155">
        <f>+'[3]WCA NPC'!$F120</f>
        <v>0</v>
      </c>
      <c r="F120" s="155">
        <f>+'[4]WCA NPC'!$F120</f>
        <v>0</v>
      </c>
      <c r="G120" s="155">
        <f>+'[5]WCA NPC'!$F120</f>
        <v>0</v>
      </c>
      <c r="H120" s="155">
        <f>+'[6]WCA NPC'!$F120</f>
        <v>0</v>
      </c>
      <c r="S120" s="198"/>
      <c r="T120" s="198"/>
      <c r="U120" s="198"/>
      <c r="V120" s="198"/>
      <c r="W120" s="198"/>
    </row>
    <row r="121" spans="1:23" hidden="1" x14ac:dyDescent="0.25">
      <c r="A121" s="148"/>
      <c r="B121" s="148"/>
      <c r="C121" s="152" t="s">
        <v>178</v>
      </c>
      <c r="D121" s="155">
        <f>+'[2]WCA NPC'!$F121</f>
        <v>0</v>
      </c>
      <c r="E121" s="155">
        <f>+'[3]WCA NPC'!$F121</f>
        <v>0</v>
      </c>
      <c r="F121" s="155">
        <f>+'[4]WCA NPC'!$F121</f>
        <v>0</v>
      </c>
      <c r="G121" s="155">
        <f>+'[5]WCA NPC'!$F121</f>
        <v>0</v>
      </c>
      <c r="H121" s="155">
        <f>+'[6]WCA NPC'!$F121</f>
        <v>0</v>
      </c>
      <c r="S121" s="198"/>
      <c r="T121" s="198"/>
      <c r="U121" s="198"/>
      <c r="V121" s="198"/>
      <c r="W121" s="198"/>
    </row>
    <row r="122" spans="1:23" hidden="1" x14ac:dyDescent="0.25">
      <c r="A122" s="148"/>
      <c r="B122" s="148"/>
      <c r="C122" s="152" t="s">
        <v>179</v>
      </c>
      <c r="D122" s="155">
        <f>+'[2]WCA NPC'!$F122</f>
        <v>0</v>
      </c>
      <c r="E122" s="155">
        <f>+'[3]WCA NPC'!$F122</f>
        <v>0</v>
      </c>
      <c r="F122" s="155">
        <f>+'[4]WCA NPC'!$F122</f>
        <v>0</v>
      </c>
      <c r="G122" s="155">
        <f>+'[5]WCA NPC'!$F122</f>
        <v>0</v>
      </c>
      <c r="H122" s="155">
        <f>+'[6]WCA NPC'!$F122</f>
        <v>0</v>
      </c>
      <c r="S122" s="198"/>
      <c r="T122" s="198"/>
      <c r="U122" s="198"/>
      <c r="V122" s="198"/>
      <c r="W122" s="198"/>
    </row>
    <row r="123" spans="1:23" hidden="1" x14ac:dyDescent="0.25">
      <c r="A123" s="148"/>
      <c r="B123" s="148"/>
      <c r="C123" s="152" t="s">
        <v>180</v>
      </c>
      <c r="D123" s="155">
        <f>+'[2]WCA NPC'!$F123</f>
        <v>0</v>
      </c>
      <c r="E123" s="155">
        <f>+'[3]WCA NPC'!$F123</f>
        <v>0</v>
      </c>
      <c r="F123" s="155">
        <f>+'[4]WCA NPC'!$F123</f>
        <v>0</v>
      </c>
      <c r="G123" s="155">
        <f>+'[5]WCA NPC'!$F123</f>
        <v>0</v>
      </c>
      <c r="H123" s="155">
        <f>+'[6]WCA NPC'!$F123</f>
        <v>0</v>
      </c>
      <c r="S123" s="198"/>
      <c r="T123" s="198"/>
      <c r="U123" s="198"/>
      <c r="V123" s="198"/>
      <c r="W123" s="198"/>
    </row>
    <row r="124" spans="1:23" hidden="1" x14ac:dyDescent="0.25">
      <c r="A124" s="148"/>
      <c r="B124" s="148"/>
      <c r="C124" s="152" t="s">
        <v>181</v>
      </c>
      <c r="D124" s="155">
        <f>+'[2]WCA NPC'!$F124</f>
        <v>0</v>
      </c>
      <c r="E124" s="155">
        <f>+'[3]WCA NPC'!$F124</f>
        <v>0</v>
      </c>
      <c r="F124" s="155">
        <f>+'[4]WCA NPC'!$F124</f>
        <v>0</v>
      </c>
      <c r="G124" s="155">
        <f>+'[5]WCA NPC'!$F124</f>
        <v>0</v>
      </c>
      <c r="H124" s="155">
        <f>+'[6]WCA NPC'!$F124</f>
        <v>0</v>
      </c>
      <c r="S124" s="198"/>
      <c r="T124" s="198"/>
      <c r="U124" s="198"/>
      <c r="V124" s="198"/>
      <c r="W124" s="198"/>
    </row>
    <row r="125" spans="1:23" hidden="1" x14ac:dyDescent="0.25">
      <c r="A125" s="148"/>
      <c r="B125" s="148"/>
      <c r="C125" s="152" t="s">
        <v>182</v>
      </c>
      <c r="D125" s="155">
        <f>+'[2]WCA NPC'!$F125</f>
        <v>0</v>
      </c>
      <c r="E125" s="155">
        <f>+'[3]WCA NPC'!$F125</f>
        <v>0</v>
      </c>
      <c r="F125" s="155">
        <f>+'[4]WCA NPC'!$F125</f>
        <v>0</v>
      </c>
      <c r="G125" s="155">
        <f>+'[5]WCA NPC'!$F125</f>
        <v>0</v>
      </c>
      <c r="H125" s="155">
        <f>+'[6]WCA NPC'!$F125</f>
        <v>0</v>
      </c>
      <c r="S125" s="198"/>
      <c r="T125" s="198"/>
      <c r="U125" s="198"/>
      <c r="V125" s="198"/>
      <c r="W125" s="198"/>
    </row>
    <row r="126" spans="1:23" hidden="1" x14ac:dyDescent="0.25">
      <c r="A126" s="148"/>
      <c r="B126" s="149"/>
      <c r="C126" s="171" t="s">
        <v>183</v>
      </c>
      <c r="D126" s="155">
        <f>+'[2]WCA NPC'!$F126</f>
        <v>0</v>
      </c>
      <c r="E126" s="155">
        <f>+'[3]WCA NPC'!$F126</f>
        <v>0</v>
      </c>
      <c r="F126" s="155">
        <f>+'[4]WCA NPC'!$F126</f>
        <v>0</v>
      </c>
      <c r="G126" s="155">
        <f>+'[5]WCA NPC'!$F126</f>
        <v>0</v>
      </c>
      <c r="H126" s="155">
        <f>+'[6]WCA NPC'!$F126</f>
        <v>0</v>
      </c>
      <c r="S126" s="198"/>
      <c r="T126" s="198"/>
      <c r="U126" s="198"/>
      <c r="V126" s="198"/>
      <c r="W126" s="198"/>
    </row>
    <row r="127" spans="1:23" hidden="1" x14ac:dyDescent="0.25">
      <c r="A127" s="148"/>
      <c r="B127" s="149"/>
      <c r="C127" s="171" t="s">
        <v>184</v>
      </c>
      <c r="D127" s="155">
        <f>+'[2]WCA NPC'!$F127</f>
        <v>0</v>
      </c>
      <c r="E127" s="155">
        <f>+'[3]WCA NPC'!$F127</f>
        <v>0</v>
      </c>
      <c r="F127" s="155">
        <f>+'[4]WCA NPC'!$F127</f>
        <v>0</v>
      </c>
      <c r="G127" s="155">
        <f>+'[5]WCA NPC'!$F127</f>
        <v>0</v>
      </c>
      <c r="H127" s="155">
        <f>+'[6]WCA NPC'!$F127</f>
        <v>0</v>
      </c>
      <c r="S127" s="198"/>
      <c r="T127" s="198"/>
      <c r="U127" s="198"/>
      <c r="V127" s="198"/>
      <c r="W127" s="198"/>
    </row>
    <row r="128" spans="1:23" hidden="1" x14ac:dyDescent="0.25">
      <c r="A128" s="148"/>
      <c r="B128" s="149"/>
      <c r="C128" s="171" t="s">
        <v>185</v>
      </c>
      <c r="D128" s="155">
        <f>+'[2]WCA NPC'!$F128</f>
        <v>0</v>
      </c>
      <c r="E128" s="155">
        <f>+'[3]WCA NPC'!$F128</f>
        <v>0</v>
      </c>
      <c r="F128" s="155">
        <f>+'[4]WCA NPC'!$F128</f>
        <v>0</v>
      </c>
      <c r="G128" s="155">
        <f>+'[5]WCA NPC'!$F128</f>
        <v>0</v>
      </c>
      <c r="H128" s="155">
        <f>+'[6]WCA NPC'!$F128</f>
        <v>0</v>
      </c>
      <c r="S128" s="198"/>
      <c r="T128" s="198"/>
      <c r="U128" s="198"/>
      <c r="V128" s="198"/>
      <c r="W128" s="198"/>
    </row>
    <row r="129" spans="1:23" hidden="1" x14ac:dyDescent="0.25">
      <c r="A129" s="148"/>
      <c r="B129" s="149"/>
      <c r="C129" s="164" t="s">
        <v>186</v>
      </c>
      <c r="D129" s="155">
        <f>+'[2]WCA NPC'!$F129</f>
        <v>0</v>
      </c>
      <c r="E129" s="155">
        <f>+'[3]WCA NPC'!$F129</f>
        <v>0</v>
      </c>
      <c r="F129" s="155">
        <f>+'[4]WCA NPC'!$F129</f>
        <v>0</v>
      </c>
      <c r="G129" s="155">
        <f>+'[5]WCA NPC'!$F129</f>
        <v>0</v>
      </c>
      <c r="H129" s="155">
        <f>+'[6]WCA NPC'!$F129</f>
        <v>0</v>
      </c>
      <c r="S129" s="198"/>
      <c r="T129" s="198"/>
      <c r="U129" s="198"/>
      <c r="V129" s="198"/>
      <c r="W129" s="198"/>
    </row>
    <row r="130" spans="1:23" hidden="1" x14ac:dyDescent="0.25">
      <c r="A130" s="148"/>
      <c r="B130" s="149"/>
      <c r="C130" s="164" t="s">
        <v>187</v>
      </c>
      <c r="D130" s="155">
        <f>+'[2]WCA NPC'!$F130</f>
        <v>0</v>
      </c>
      <c r="E130" s="155">
        <f>+'[3]WCA NPC'!$F130</f>
        <v>0</v>
      </c>
      <c r="F130" s="155">
        <f>+'[4]WCA NPC'!$F130</f>
        <v>0</v>
      </c>
      <c r="G130" s="155">
        <f>+'[5]WCA NPC'!$F130</f>
        <v>0</v>
      </c>
      <c r="H130" s="155">
        <f>+'[6]WCA NPC'!$F130</f>
        <v>0</v>
      </c>
      <c r="S130" s="198"/>
      <c r="T130" s="198"/>
      <c r="U130" s="198"/>
      <c r="V130" s="198"/>
      <c r="W130" s="198"/>
    </row>
    <row r="131" spans="1:23" hidden="1" x14ac:dyDescent="0.25">
      <c r="A131" s="148"/>
      <c r="B131" s="149"/>
      <c r="C131" s="164" t="s">
        <v>188</v>
      </c>
      <c r="D131" s="155">
        <f>+'[2]WCA NPC'!$F131</f>
        <v>0</v>
      </c>
      <c r="E131" s="155">
        <f>+'[3]WCA NPC'!$F131</f>
        <v>0</v>
      </c>
      <c r="F131" s="155">
        <f>+'[4]WCA NPC'!$F131</f>
        <v>0</v>
      </c>
      <c r="G131" s="155">
        <f>+'[5]WCA NPC'!$F131</f>
        <v>0</v>
      </c>
      <c r="H131" s="155">
        <f>+'[6]WCA NPC'!$F131</f>
        <v>0</v>
      </c>
      <c r="S131" s="198"/>
      <c r="T131" s="198"/>
      <c r="U131" s="198"/>
      <c r="V131" s="198"/>
      <c r="W131" s="198"/>
    </row>
    <row r="132" spans="1:23" hidden="1" x14ac:dyDescent="0.25">
      <c r="A132" s="148"/>
      <c r="B132" s="148"/>
      <c r="C132" s="152" t="s">
        <v>189</v>
      </c>
      <c r="D132" s="155">
        <f>+'[2]WCA NPC'!$F132</f>
        <v>0</v>
      </c>
      <c r="E132" s="155">
        <f>+'[3]WCA NPC'!$F132</f>
        <v>0</v>
      </c>
      <c r="F132" s="155">
        <f>+'[4]WCA NPC'!$F132</f>
        <v>0</v>
      </c>
      <c r="G132" s="155">
        <f>+'[5]WCA NPC'!$F132</f>
        <v>0</v>
      </c>
      <c r="H132" s="155">
        <f>+'[6]WCA NPC'!$F132</f>
        <v>0</v>
      </c>
      <c r="S132" s="198"/>
      <c r="T132" s="198"/>
      <c r="U132" s="198"/>
      <c r="V132" s="198"/>
      <c r="W132" s="198"/>
    </row>
    <row r="133" spans="1:23" hidden="1" x14ac:dyDescent="0.25">
      <c r="A133" s="148"/>
      <c r="B133" s="149"/>
      <c r="C133" s="152" t="s">
        <v>190</v>
      </c>
      <c r="D133" s="155">
        <f>+'[2]WCA NPC'!$F133</f>
        <v>0</v>
      </c>
      <c r="E133" s="155">
        <f>+'[3]WCA NPC'!$F133</f>
        <v>0</v>
      </c>
      <c r="F133" s="155">
        <f>+'[4]WCA NPC'!$F133</f>
        <v>0</v>
      </c>
      <c r="G133" s="155">
        <f>+'[5]WCA NPC'!$F133</f>
        <v>0</v>
      </c>
      <c r="H133" s="155">
        <f>+'[6]WCA NPC'!$F133</f>
        <v>0</v>
      </c>
      <c r="S133" s="198"/>
      <c r="T133" s="198"/>
      <c r="U133" s="198"/>
      <c r="V133" s="198"/>
      <c r="W133" s="198"/>
    </row>
    <row r="134" spans="1:23" hidden="1" x14ac:dyDescent="0.25">
      <c r="A134" s="148"/>
      <c r="B134" s="149"/>
      <c r="C134" s="171" t="s">
        <v>191</v>
      </c>
      <c r="D134" s="155">
        <f>+'[2]WCA NPC'!$F134</f>
        <v>0</v>
      </c>
      <c r="E134" s="155">
        <f>+'[3]WCA NPC'!$F134</f>
        <v>0</v>
      </c>
      <c r="F134" s="155">
        <f>+'[4]WCA NPC'!$F134</f>
        <v>0</v>
      </c>
      <c r="G134" s="155">
        <f>+'[5]WCA NPC'!$F134</f>
        <v>0</v>
      </c>
      <c r="H134" s="155">
        <f>+'[6]WCA NPC'!$F134</f>
        <v>0</v>
      </c>
      <c r="S134" s="198"/>
      <c r="T134" s="198"/>
      <c r="U134" s="198"/>
      <c r="V134" s="198"/>
      <c r="W134" s="198"/>
    </row>
    <row r="135" spans="1:23" hidden="1" x14ac:dyDescent="0.25">
      <c r="A135" s="148"/>
      <c r="B135" s="149"/>
      <c r="C135" s="152" t="s">
        <v>192</v>
      </c>
      <c r="D135" s="155">
        <f>+'[2]WCA NPC'!$F135</f>
        <v>0</v>
      </c>
      <c r="E135" s="155">
        <f>+'[3]WCA NPC'!$F135</f>
        <v>0</v>
      </c>
      <c r="F135" s="155">
        <f>+'[4]WCA NPC'!$F135</f>
        <v>0</v>
      </c>
      <c r="G135" s="155">
        <f>+'[5]WCA NPC'!$F135</f>
        <v>0</v>
      </c>
      <c r="H135" s="155">
        <f>+'[6]WCA NPC'!$F135</f>
        <v>0</v>
      </c>
      <c r="S135" s="198"/>
      <c r="T135" s="198"/>
      <c r="U135" s="198"/>
      <c r="V135" s="198"/>
      <c r="W135" s="198"/>
    </row>
    <row r="136" spans="1:23" hidden="1" x14ac:dyDescent="0.25">
      <c r="A136" s="148"/>
      <c r="B136" s="149"/>
      <c r="C136" s="152" t="s">
        <v>193</v>
      </c>
      <c r="D136" s="155">
        <f>+'[2]WCA NPC'!$F136</f>
        <v>0</v>
      </c>
      <c r="E136" s="155">
        <f>+'[3]WCA NPC'!$F136</f>
        <v>0</v>
      </c>
      <c r="F136" s="155">
        <f>+'[4]WCA NPC'!$F136</f>
        <v>0</v>
      </c>
      <c r="G136" s="155">
        <f>+'[5]WCA NPC'!$F136</f>
        <v>0</v>
      </c>
      <c r="H136" s="155">
        <f>+'[6]WCA NPC'!$F136</f>
        <v>0</v>
      </c>
      <c r="S136" s="198"/>
      <c r="T136" s="198"/>
      <c r="U136" s="198"/>
      <c r="V136" s="198"/>
      <c r="W136" s="198"/>
    </row>
    <row r="137" spans="1:23" hidden="1" x14ac:dyDescent="0.25">
      <c r="A137" s="148"/>
      <c r="B137" s="149"/>
      <c r="C137" s="152" t="s">
        <v>194</v>
      </c>
      <c r="D137" s="155">
        <f>+'[2]WCA NPC'!$F137</f>
        <v>0</v>
      </c>
      <c r="E137" s="155">
        <f>+'[3]WCA NPC'!$F137</f>
        <v>0</v>
      </c>
      <c r="F137" s="155">
        <f>+'[4]WCA NPC'!$F137</f>
        <v>0</v>
      </c>
      <c r="G137" s="155">
        <f>+'[5]WCA NPC'!$F137</f>
        <v>0</v>
      </c>
      <c r="H137" s="155">
        <f>+'[6]WCA NPC'!$F137</f>
        <v>0</v>
      </c>
      <c r="S137" s="198"/>
      <c r="T137" s="198"/>
      <c r="U137" s="198"/>
      <c r="V137" s="198"/>
      <c r="W137" s="198"/>
    </row>
    <row r="138" spans="1:23" hidden="1" x14ac:dyDescent="0.25">
      <c r="A138" s="148"/>
      <c r="B138" s="149"/>
      <c r="C138" s="152" t="s">
        <v>195</v>
      </c>
      <c r="D138" s="155">
        <f>+'[2]WCA NPC'!$F138</f>
        <v>0</v>
      </c>
      <c r="E138" s="155">
        <f>+'[3]WCA NPC'!$F138</f>
        <v>0</v>
      </c>
      <c r="F138" s="155">
        <f>+'[4]WCA NPC'!$F138</f>
        <v>0</v>
      </c>
      <c r="G138" s="155">
        <f>+'[5]WCA NPC'!$F138</f>
        <v>0</v>
      </c>
      <c r="H138" s="155">
        <f>+'[6]WCA NPC'!$F138</f>
        <v>0</v>
      </c>
      <c r="S138" s="198"/>
      <c r="T138" s="198"/>
      <c r="U138" s="198"/>
      <c r="V138" s="198"/>
      <c r="W138" s="198"/>
    </row>
    <row r="139" spans="1:23" hidden="1" x14ac:dyDescent="0.25">
      <c r="A139" s="148"/>
      <c r="B139" s="149"/>
      <c r="C139" s="152" t="s">
        <v>196</v>
      </c>
      <c r="D139" s="155">
        <f>+'[2]WCA NPC'!$F139</f>
        <v>0</v>
      </c>
      <c r="E139" s="155">
        <f>+'[3]WCA NPC'!$F139</f>
        <v>0</v>
      </c>
      <c r="F139" s="155">
        <f>+'[4]WCA NPC'!$F139</f>
        <v>0</v>
      </c>
      <c r="G139" s="155">
        <f>+'[5]WCA NPC'!$F139</f>
        <v>0</v>
      </c>
      <c r="H139" s="155">
        <f>+'[6]WCA NPC'!$F139</f>
        <v>0</v>
      </c>
      <c r="S139" s="198"/>
      <c r="T139" s="198"/>
      <c r="U139" s="198"/>
      <c r="V139" s="198"/>
      <c r="W139" s="198"/>
    </row>
    <row r="140" spans="1:23" x14ac:dyDescent="0.25">
      <c r="A140" s="148"/>
      <c r="B140" s="149"/>
      <c r="C140" s="149"/>
      <c r="D140" s="160"/>
      <c r="E140" s="160"/>
      <c r="F140" s="160"/>
      <c r="G140" s="160"/>
      <c r="H140" s="160"/>
      <c r="S140" s="198"/>
      <c r="T140" s="198"/>
      <c r="U140" s="198"/>
      <c r="V140" s="198"/>
      <c r="W140" s="198"/>
    </row>
    <row r="141" spans="1:23" x14ac:dyDescent="0.25">
      <c r="A141" s="148"/>
      <c r="B141" s="153" t="s">
        <v>197</v>
      </c>
      <c r="C141" s="149"/>
      <c r="D141" s="172">
        <f t="shared" ref="D141:H141" si="2">SUM(D109:D139)</f>
        <v>2136787.34</v>
      </c>
      <c r="E141" s="172">
        <f t="shared" si="2"/>
        <v>2187703.9109999998</v>
      </c>
      <c r="F141" s="172">
        <f t="shared" si="2"/>
        <v>2513301.9099999997</v>
      </c>
      <c r="G141" s="172">
        <f t="shared" si="2"/>
        <v>2568091.63</v>
      </c>
      <c r="H141" s="172">
        <f t="shared" si="2"/>
        <v>2758335.37</v>
      </c>
      <c r="S141" s="198"/>
      <c r="T141" s="198"/>
      <c r="U141" s="198"/>
      <c r="V141" s="198"/>
      <c r="W141" s="198"/>
    </row>
    <row r="142" spans="1:23" x14ac:dyDescent="0.25">
      <c r="A142" s="148"/>
      <c r="B142" s="149"/>
      <c r="C142" s="149"/>
      <c r="D142" s="155"/>
      <c r="E142" s="155"/>
      <c r="F142" s="155"/>
      <c r="G142" s="155"/>
      <c r="H142" s="155"/>
      <c r="S142" s="198"/>
      <c r="T142" s="198"/>
      <c r="U142" s="198"/>
      <c r="V142" s="198"/>
      <c r="W142" s="198"/>
    </row>
    <row r="143" spans="1:23" x14ac:dyDescent="0.25">
      <c r="A143" s="153"/>
      <c r="B143" s="153" t="s">
        <v>198</v>
      </c>
      <c r="C143" s="149"/>
      <c r="D143" s="155"/>
      <c r="E143" s="155"/>
      <c r="F143" s="155"/>
      <c r="G143" s="155"/>
      <c r="H143" s="155"/>
      <c r="S143" s="198"/>
      <c r="T143" s="198"/>
      <c r="U143" s="198"/>
      <c r="V143" s="198"/>
      <c r="W143" s="198"/>
    </row>
    <row r="144" spans="1:23" x14ac:dyDescent="0.25">
      <c r="A144" s="153"/>
      <c r="B144" s="153"/>
      <c r="C144" s="152" t="s">
        <v>199</v>
      </c>
      <c r="D144" s="155">
        <f>+'[2]WCA NPC'!$F144</f>
        <v>3971243.7399999998</v>
      </c>
      <c r="E144" s="155">
        <f>+'[3]WCA NPC'!$F144</f>
        <v>3831387.0200000005</v>
      </c>
      <c r="F144" s="155">
        <f>+'[4]WCA NPC'!$F144</f>
        <v>3686163.8600000008</v>
      </c>
      <c r="G144" s="155">
        <f>+'[5]WCA NPC'!$F144</f>
        <v>3964408.17</v>
      </c>
      <c r="H144" s="155">
        <f>+'[6]WCA NPC'!$F144</f>
        <v>3495315.22</v>
      </c>
      <c r="S144" s="198"/>
      <c r="T144" s="198"/>
      <c r="U144" s="198"/>
      <c r="V144" s="198"/>
      <c r="W144" s="198"/>
    </row>
    <row r="145" spans="1:23" x14ac:dyDescent="0.25">
      <c r="A145" s="153"/>
      <c r="B145" s="153"/>
      <c r="C145" s="152" t="s">
        <v>200</v>
      </c>
      <c r="D145" s="155">
        <f>+'[2]WCA NPC'!$F145</f>
        <v>2513729</v>
      </c>
      <c r="E145" s="155">
        <f>+'[3]WCA NPC'!$F145</f>
        <v>9046909</v>
      </c>
      <c r="F145" s="155">
        <f>+'[4]WCA NPC'!$F145</f>
        <v>2778194</v>
      </c>
      <c r="G145" s="155">
        <f>+'[5]WCA NPC'!$F145</f>
        <v>2759814</v>
      </c>
      <c r="H145" s="155">
        <f>+'[6]WCA NPC'!$F145</f>
        <v>3147941</v>
      </c>
      <c r="S145" s="198"/>
      <c r="T145" s="198"/>
      <c r="U145" s="198"/>
      <c r="V145" s="198"/>
      <c r="W145" s="198"/>
    </row>
    <row r="146" spans="1:23" x14ac:dyDescent="0.25">
      <c r="A146" s="153"/>
      <c r="B146" s="153"/>
      <c r="C146" s="152" t="s">
        <v>201</v>
      </c>
      <c r="D146" s="155">
        <f>+'[2]WCA NPC'!$F146</f>
        <v>12520953.800000001</v>
      </c>
      <c r="E146" s="155">
        <f>+'[3]WCA NPC'!$F146</f>
        <v>10017335.470000001</v>
      </c>
      <c r="F146" s="155">
        <f>+'[4]WCA NPC'!$F146</f>
        <v>12073712.220000003</v>
      </c>
      <c r="G146" s="155">
        <f>+'[5]WCA NPC'!$F146</f>
        <v>12883451.43</v>
      </c>
      <c r="H146" s="155">
        <f>+'[6]WCA NPC'!$F146</f>
        <v>9487913.7799999975</v>
      </c>
      <c r="S146" s="198"/>
      <c r="T146" s="198"/>
      <c r="U146" s="198"/>
      <c r="V146" s="198"/>
      <c r="W146" s="198"/>
    </row>
    <row r="147" spans="1:23" x14ac:dyDescent="0.25">
      <c r="A147" s="153"/>
      <c r="B147" s="153"/>
      <c r="C147" s="152" t="s">
        <v>202</v>
      </c>
      <c r="D147" s="155">
        <f>+'[2]WCA NPC'!$F147</f>
        <v>0</v>
      </c>
      <c r="E147" s="155">
        <f>+'[3]WCA NPC'!$F147</f>
        <v>0</v>
      </c>
      <c r="F147" s="155">
        <f>+'[4]WCA NPC'!$F147</f>
        <v>0</v>
      </c>
      <c r="G147" s="155">
        <f>+'[5]WCA NPC'!$F147</f>
        <v>20332744.799999997</v>
      </c>
      <c r="H147" s="155">
        <f>+'[6]WCA NPC'!$F147</f>
        <v>0</v>
      </c>
      <c r="S147" s="198"/>
      <c r="T147" s="198"/>
      <c r="U147" s="198"/>
      <c r="V147" s="198"/>
      <c r="W147" s="198"/>
    </row>
    <row r="148" spans="1:23" x14ac:dyDescent="0.25">
      <c r="A148" s="153"/>
      <c r="B148" s="153"/>
      <c r="C148" s="152" t="s">
        <v>203</v>
      </c>
      <c r="D148" s="155">
        <f>+'[2]WCA NPC'!$F148</f>
        <v>8963896.3899999987</v>
      </c>
      <c r="E148" s="155">
        <f>+'[3]WCA NPC'!$F148</f>
        <v>12491362.669999998</v>
      </c>
      <c r="F148" s="155">
        <f>+'[4]WCA NPC'!$F148</f>
        <v>-9179320.9800000004</v>
      </c>
      <c r="G148" s="155">
        <f>+'[5]WCA NPC'!$F148</f>
        <v>-13328633.879999999</v>
      </c>
      <c r="H148" s="155">
        <f>+'[6]WCA NPC'!$F148</f>
        <v>2048585.0399999998</v>
      </c>
      <c r="S148" s="198"/>
      <c r="T148" s="198"/>
      <c r="U148" s="198"/>
      <c r="V148" s="198"/>
      <c r="W148" s="198"/>
    </row>
    <row r="149" spans="1:23" hidden="1" x14ac:dyDescent="0.25">
      <c r="A149" s="153"/>
      <c r="B149" s="153"/>
      <c r="C149" s="152" t="s">
        <v>204</v>
      </c>
      <c r="D149" s="155">
        <f>+'[2]WCA NPC'!$F149</f>
        <v>0</v>
      </c>
      <c r="E149" s="155">
        <f>+'[3]WCA NPC'!$F149</f>
        <v>0</v>
      </c>
      <c r="F149" s="155">
        <f>+'[4]WCA NPC'!$F149</f>
        <v>0</v>
      </c>
      <c r="G149" s="155">
        <f>+'[5]WCA NPC'!$F149</f>
        <v>0</v>
      </c>
      <c r="H149" s="155">
        <f>+'[6]WCA NPC'!$F149</f>
        <v>0</v>
      </c>
      <c r="S149" s="198"/>
      <c r="T149" s="198"/>
      <c r="U149" s="198"/>
      <c r="V149" s="198"/>
      <c r="W149" s="198"/>
    </row>
    <row r="150" spans="1:23" x14ac:dyDescent="0.25">
      <c r="A150" s="153"/>
      <c r="B150" s="153"/>
      <c r="C150" s="152" t="s">
        <v>205</v>
      </c>
      <c r="D150" s="155">
        <f>+'[2]WCA NPC'!$F150</f>
        <v>0</v>
      </c>
      <c r="E150" s="155">
        <f>+'[3]WCA NPC'!$F150</f>
        <v>0</v>
      </c>
      <c r="F150" s="155">
        <f>+'[4]WCA NPC'!$F150</f>
        <v>0</v>
      </c>
      <c r="G150" s="155">
        <f>+'[5]WCA NPC'!$F150</f>
        <v>0</v>
      </c>
      <c r="H150" s="155">
        <f>+'[6]WCA NPC'!$F150</f>
        <v>-8442417.7200000025</v>
      </c>
      <c r="S150" s="198"/>
      <c r="T150" s="198"/>
      <c r="U150" s="198"/>
      <c r="V150" s="198"/>
      <c r="W150" s="198"/>
    </row>
    <row r="151" spans="1:23" x14ac:dyDescent="0.25">
      <c r="A151" s="153"/>
      <c r="B151" s="153"/>
      <c r="C151" s="152" t="s">
        <v>206</v>
      </c>
      <c r="D151" s="155">
        <f>+'[2]WCA NPC'!$F151</f>
        <v>9381690</v>
      </c>
      <c r="E151" s="155">
        <f>+'[3]WCA NPC'!$F151</f>
        <v>13033920</v>
      </c>
      <c r="F151" s="155">
        <f>+'[4]WCA NPC'!$F151</f>
        <v>11377145</v>
      </c>
      <c r="G151" s="155">
        <f>+'[5]WCA NPC'!$F151</f>
        <v>-2799498.9999999995</v>
      </c>
      <c r="H151" s="155">
        <f>+'[6]WCA NPC'!$F151</f>
        <v>0</v>
      </c>
      <c r="S151" s="198"/>
      <c r="T151" s="198"/>
      <c r="U151" s="198"/>
      <c r="V151" s="198"/>
      <c r="W151" s="198"/>
    </row>
    <row r="152" spans="1:23" x14ac:dyDescent="0.25">
      <c r="A152" s="153"/>
      <c r="B152" s="153"/>
      <c r="C152" s="148"/>
      <c r="D152" s="160"/>
      <c r="E152" s="160"/>
      <c r="F152" s="160"/>
      <c r="G152" s="160"/>
      <c r="H152" s="160"/>
      <c r="S152" s="198"/>
      <c r="T152" s="198"/>
      <c r="U152" s="198"/>
      <c r="V152" s="198"/>
      <c r="W152" s="198"/>
    </row>
    <row r="153" spans="1:23" x14ac:dyDescent="0.25">
      <c r="A153" s="153"/>
      <c r="B153" s="153" t="s">
        <v>207</v>
      </c>
      <c r="C153" s="152"/>
      <c r="D153" s="155">
        <f>SUM(D144:D151)</f>
        <v>37351512.93</v>
      </c>
      <c r="E153" s="155">
        <f>SUM(E144:E151)</f>
        <v>48420914.159999996</v>
      </c>
      <c r="F153" s="155">
        <f>SUM(F144:F151)</f>
        <v>20735894.100000005</v>
      </c>
      <c r="G153" s="155">
        <f>SUM(G144:G151)</f>
        <v>23812285.52</v>
      </c>
      <c r="H153" s="155">
        <f>SUM(H144:H151)</f>
        <v>9737337.3199999966</v>
      </c>
      <c r="S153" s="198"/>
      <c r="T153" s="198"/>
      <c r="U153" s="198"/>
      <c r="V153" s="198"/>
      <c r="W153" s="198"/>
    </row>
    <row r="154" spans="1:23" x14ac:dyDescent="0.25">
      <c r="A154" s="153"/>
      <c r="B154" s="153"/>
      <c r="C154" s="152"/>
      <c r="D154" s="155"/>
      <c r="E154" s="155"/>
      <c r="F154" s="155"/>
      <c r="G154" s="155"/>
      <c r="H154" s="155"/>
      <c r="S154" s="198"/>
      <c r="T154" s="198"/>
      <c r="U154" s="198"/>
      <c r="V154" s="198"/>
      <c r="W154" s="198"/>
    </row>
    <row r="155" spans="1:23" x14ac:dyDescent="0.25">
      <c r="A155" s="153"/>
      <c r="B155" s="153" t="s">
        <v>208</v>
      </c>
      <c r="C155" s="152"/>
      <c r="D155" s="155">
        <f t="shared" ref="D155:H155" si="3">D153+D141+D106+D93</f>
        <v>179728451.27999997</v>
      </c>
      <c r="E155" s="155">
        <f t="shared" si="3"/>
        <v>277227668.68089998</v>
      </c>
      <c r="F155" s="155">
        <f t="shared" si="3"/>
        <v>150302558.84000003</v>
      </c>
      <c r="G155" s="155">
        <f t="shared" si="3"/>
        <v>159868600.81</v>
      </c>
      <c r="H155" s="155">
        <f t="shared" si="3"/>
        <v>134511761.38999999</v>
      </c>
      <c r="S155" s="198"/>
      <c r="T155" s="198"/>
      <c r="U155" s="198"/>
      <c r="V155" s="198"/>
      <c r="W155" s="198"/>
    </row>
    <row r="156" spans="1:23" x14ac:dyDescent="0.25">
      <c r="A156" s="153"/>
      <c r="B156" s="153"/>
      <c r="C156" s="149"/>
      <c r="D156" s="155"/>
      <c r="E156" s="155"/>
      <c r="F156" s="155"/>
      <c r="G156" s="155"/>
      <c r="H156" s="155"/>
      <c r="S156" s="198"/>
      <c r="T156" s="198"/>
      <c r="U156" s="198"/>
      <c r="V156" s="198"/>
      <c r="W156" s="198"/>
    </row>
    <row r="157" spans="1:23" x14ac:dyDescent="0.25">
      <c r="A157" s="153"/>
      <c r="B157" s="153" t="s">
        <v>209</v>
      </c>
      <c r="C157" s="149"/>
      <c r="D157" s="155"/>
      <c r="E157" s="155"/>
      <c r="F157" s="155"/>
      <c r="G157" s="155"/>
      <c r="H157" s="155"/>
      <c r="S157" s="198"/>
      <c r="T157" s="198"/>
      <c r="U157" s="198"/>
      <c r="V157" s="198"/>
      <c r="W157" s="198"/>
    </row>
    <row r="158" spans="1:23" hidden="1" x14ac:dyDescent="0.25">
      <c r="A158" s="153"/>
      <c r="B158" s="153"/>
      <c r="C158" s="152" t="s">
        <v>210</v>
      </c>
      <c r="D158" s="155">
        <f>+'[2]WCA NPC'!$F158</f>
        <v>0</v>
      </c>
      <c r="E158" s="155">
        <f>+'[3]WCA NPC'!$F158</f>
        <v>0</v>
      </c>
      <c r="F158" s="155">
        <f>+'[4]WCA NPC'!$F158</f>
        <v>0</v>
      </c>
      <c r="G158" s="155">
        <f>+'[5]WCA NPC'!$F158</f>
        <v>0</v>
      </c>
      <c r="H158" s="155">
        <f>+'[6]WCA NPC'!$F158</f>
        <v>0</v>
      </c>
      <c r="S158" s="198"/>
      <c r="T158" s="198"/>
      <c r="U158" s="198"/>
      <c r="V158" s="198"/>
      <c r="W158" s="198"/>
    </row>
    <row r="159" spans="1:23" hidden="1" x14ac:dyDescent="0.25">
      <c r="A159" s="153"/>
      <c r="B159" s="153"/>
      <c r="C159" s="152" t="s">
        <v>211</v>
      </c>
      <c r="D159" s="155">
        <f>+'[2]WCA NPC'!$F159</f>
        <v>0</v>
      </c>
      <c r="E159" s="155">
        <f>+'[3]WCA NPC'!$F159</f>
        <v>0</v>
      </c>
      <c r="F159" s="155">
        <f>+'[4]WCA NPC'!$F159</f>
        <v>0</v>
      </c>
      <c r="G159" s="155">
        <f>+'[5]WCA NPC'!$F159</f>
        <v>0</v>
      </c>
      <c r="H159" s="155">
        <f>+'[6]WCA NPC'!$F159</f>
        <v>0</v>
      </c>
      <c r="S159" s="198"/>
      <c r="T159" s="198"/>
      <c r="U159" s="198"/>
      <c r="V159" s="198"/>
      <c r="W159" s="198"/>
    </row>
    <row r="160" spans="1:23" hidden="1" x14ac:dyDescent="0.25">
      <c r="A160" s="153"/>
      <c r="B160" s="153"/>
      <c r="C160" s="152" t="s">
        <v>212</v>
      </c>
      <c r="D160" s="155">
        <f>+'[2]WCA NPC'!$F160</f>
        <v>0</v>
      </c>
      <c r="E160" s="155">
        <f>+'[3]WCA NPC'!$F160</f>
        <v>0</v>
      </c>
      <c r="F160" s="155">
        <f>+'[4]WCA NPC'!$F160</f>
        <v>0</v>
      </c>
      <c r="G160" s="155">
        <f>+'[5]WCA NPC'!$F160</f>
        <v>0</v>
      </c>
      <c r="H160" s="155">
        <f>+'[6]WCA NPC'!$F160</f>
        <v>0</v>
      </c>
      <c r="S160" s="198"/>
      <c r="T160" s="198"/>
      <c r="U160" s="198"/>
      <c r="V160" s="198"/>
      <c r="W160" s="198"/>
    </row>
    <row r="161" spans="1:23" hidden="1" x14ac:dyDescent="0.25">
      <c r="A161" s="153"/>
      <c r="B161" s="153"/>
      <c r="C161" s="152" t="s">
        <v>213</v>
      </c>
      <c r="D161" s="155">
        <f>+'[2]WCA NPC'!$F161</f>
        <v>0</v>
      </c>
      <c r="E161" s="155">
        <f>+'[3]WCA NPC'!$F161</f>
        <v>0</v>
      </c>
      <c r="F161" s="155">
        <f>+'[4]WCA NPC'!$F161</f>
        <v>0</v>
      </c>
      <c r="G161" s="155">
        <f>+'[5]WCA NPC'!$F161</f>
        <v>0</v>
      </c>
      <c r="H161" s="155">
        <f>+'[6]WCA NPC'!$F161</f>
        <v>0</v>
      </c>
      <c r="S161" s="198"/>
      <c r="T161" s="198"/>
      <c r="U161" s="198"/>
      <c r="V161" s="198"/>
      <c r="W161" s="198"/>
    </row>
    <row r="162" spans="1:23" hidden="1" x14ac:dyDescent="0.25">
      <c r="A162" s="153"/>
      <c r="B162" s="153"/>
      <c r="C162" s="152" t="s">
        <v>214</v>
      </c>
      <c r="D162" s="155">
        <f>+'[2]WCA NPC'!$F162</f>
        <v>0</v>
      </c>
      <c r="E162" s="155">
        <f>+'[3]WCA NPC'!$F162</f>
        <v>0</v>
      </c>
      <c r="F162" s="155">
        <f>+'[4]WCA NPC'!$F162</f>
        <v>0</v>
      </c>
      <c r="G162" s="155">
        <f>+'[5]WCA NPC'!$F162</f>
        <v>0</v>
      </c>
      <c r="H162" s="155">
        <f>+'[6]WCA NPC'!$F162</f>
        <v>0</v>
      </c>
      <c r="S162" s="198"/>
      <c r="T162" s="198"/>
      <c r="U162" s="198"/>
      <c r="V162" s="198"/>
      <c r="W162" s="198"/>
    </row>
    <row r="163" spans="1:23" hidden="1" x14ac:dyDescent="0.25">
      <c r="A163" s="153"/>
      <c r="B163" s="153"/>
      <c r="C163" s="152" t="s">
        <v>215</v>
      </c>
      <c r="D163" s="155">
        <f>+'[2]WCA NPC'!$F163</f>
        <v>0</v>
      </c>
      <c r="E163" s="155">
        <f>+'[3]WCA NPC'!$F163</f>
        <v>0</v>
      </c>
      <c r="F163" s="155">
        <f>+'[4]WCA NPC'!$F163</f>
        <v>0</v>
      </c>
      <c r="G163" s="155">
        <f>+'[5]WCA NPC'!$F163</f>
        <v>0</v>
      </c>
      <c r="H163" s="155">
        <f>+'[6]WCA NPC'!$F163</f>
        <v>0</v>
      </c>
      <c r="S163" s="198"/>
      <c r="T163" s="198"/>
      <c r="U163" s="198"/>
      <c r="V163" s="198"/>
      <c r="W163" s="198"/>
    </row>
    <row r="164" spans="1:23" x14ac:dyDescent="0.25">
      <c r="A164" s="153"/>
      <c r="B164" s="153"/>
      <c r="C164" s="152" t="s">
        <v>216</v>
      </c>
      <c r="D164" s="155">
        <f>+'[2]WCA NPC'!$F164</f>
        <v>46488750</v>
      </c>
      <c r="E164" s="155">
        <f>+'[3]WCA NPC'!$F164</f>
        <v>47058000</v>
      </c>
      <c r="F164" s="155">
        <f>+'[4]WCA NPC'!$F164</f>
        <v>49697250</v>
      </c>
      <c r="G164" s="155">
        <f>+'[5]WCA NPC'!$F164</f>
        <v>57615000</v>
      </c>
      <c r="H164" s="155">
        <f>+'[6]WCA NPC'!$F164</f>
        <v>38410000</v>
      </c>
      <c r="S164" s="198"/>
      <c r="T164" s="198"/>
      <c r="U164" s="198"/>
      <c r="V164" s="198"/>
      <c r="W164" s="198"/>
    </row>
    <row r="165" spans="1:23" hidden="1" x14ac:dyDescent="0.25">
      <c r="A165" s="153"/>
      <c r="B165" s="153"/>
      <c r="C165" s="152" t="s">
        <v>217</v>
      </c>
      <c r="D165" s="155">
        <f>+'[2]WCA NPC'!$F165</f>
        <v>0</v>
      </c>
      <c r="E165" s="155">
        <f>+'[3]WCA NPC'!$F165</f>
        <v>0</v>
      </c>
      <c r="F165" s="155">
        <f>+'[4]WCA NPC'!$F165</f>
        <v>0</v>
      </c>
      <c r="G165" s="155">
        <f>+'[5]WCA NPC'!$F165</f>
        <v>0</v>
      </c>
      <c r="H165" s="155">
        <f>+'[6]WCA NPC'!$F165</f>
        <v>0</v>
      </c>
      <c r="S165" s="198"/>
      <c r="T165" s="198"/>
      <c r="U165" s="198"/>
      <c r="V165" s="198"/>
      <c r="W165" s="198"/>
    </row>
    <row r="166" spans="1:23" hidden="1" x14ac:dyDescent="0.25">
      <c r="A166" s="153"/>
      <c r="B166" s="153"/>
      <c r="C166" s="152" t="s">
        <v>218</v>
      </c>
      <c r="D166" s="155">
        <f>+'[2]WCA NPC'!$F166</f>
        <v>0</v>
      </c>
      <c r="E166" s="155">
        <f>+'[3]WCA NPC'!$F166</f>
        <v>0</v>
      </c>
      <c r="F166" s="155">
        <f>+'[4]WCA NPC'!$F166</f>
        <v>0</v>
      </c>
      <c r="G166" s="155">
        <f>+'[5]WCA NPC'!$F166</f>
        <v>0</v>
      </c>
      <c r="H166" s="155">
        <f>+'[6]WCA NPC'!$F166</f>
        <v>0</v>
      </c>
      <c r="S166" s="198"/>
      <c r="T166" s="198"/>
      <c r="U166" s="198"/>
      <c r="V166" s="198"/>
      <c r="W166" s="198"/>
    </row>
    <row r="167" spans="1:23" hidden="1" x14ac:dyDescent="0.25">
      <c r="A167" s="153"/>
      <c r="B167" s="153"/>
      <c r="C167" s="152" t="s">
        <v>219</v>
      </c>
      <c r="D167" s="155">
        <f>+'[2]WCA NPC'!$F167</f>
        <v>0</v>
      </c>
      <c r="E167" s="155">
        <f>+'[3]WCA NPC'!$F167</f>
        <v>0</v>
      </c>
      <c r="F167" s="155">
        <f>+'[4]WCA NPC'!$F167</f>
        <v>0</v>
      </c>
      <c r="G167" s="155">
        <f>+'[5]WCA NPC'!$F167</f>
        <v>0</v>
      </c>
      <c r="H167" s="155">
        <f>+'[6]WCA NPC'!$F167</f>
        <v>0</v>
      </c>
      <c r="S167" s="198"/>
      <c r="T167" s="198"/>
      <c r="U167" s="198"/>
      <c r="V167" s="198"/>
      <c r="W167" s="198"/>
    </row>
    <row r="168" spans="1:23" hidden="1" x14ac:dyDescent="0.25">
      <c r="A168" s="153"/>
      <c r="B168" s="153"/>
      <c r="C168" s="152" t="s">
        <v>220</v>
      </c>
      <c r="D168" s="155">
        <f>+'[2]WCA NPC'!$F168</f>
        <v>0</v>
      </c>
      <c r="E168" s="155">
        <f>+'[3]WCA NPC'!$F168</f>
        <v>0</v>
      </c>
      <c r="F168" s="155">
        <f>+'[4]WCA NPC'!$F168</f>
        <v>0</v>
      </c>
      <c r="G168" s="155">
        <f>+'[5]WCA NPC'!$F168</f>
        <v>0</v>
      </c>
      <c r="H168" s="155">
        <f>+'[6]WCA NPC'!$F168</f>
        <v>0</v>
      </c>
      <c r="S168" s="198"/>
      <c r="T168" s="198"/>
      <c r="U168" s="198"/>
      <c r="V168" s="198"/>
      <c r="W168" s="198"/>
    </row>
    <row r="169" spans="1:23" hidden="1" x14ac:dyDescent="0.25">
      <c r="A169" s="153"/>
      <c r="B169" s="153"/>
      <c r="C169" s="152" t="s">
        <v>221</v>
      </c>
      <c r="D169" s="155">
        <f>+'[2]WCA NPC'!$F169</f>
        <v>0</v>
      </c>
      <c r="E169" s="155">
        <f>+'[3]WCA NPC'!$F169</f>
        <v>0</v>
      </c>
      <c r="F169" s="155">
        <f>+'[4]WCA NPC'!$F169</f>
        <v>0</v>
      </c>
      <c r="G169" s="155">
        <f>+'[5]WCA NPC'!$F169</f>
        <v>0</v>
      </c>
      <c r="H169" s="155">
        <f>+'[6]WCA NPC'!$F169</f>
        <v>0</v>
      </c>
      <c r="S169" s="198"/>
      <c r="T169" s="198"/>
      <c r="U169" s="198"/>
      <c r="V169" s="198"/>
      <c r="W169" s="198"/>
    </row>
    <row r="170" spans="1:23" hidden="1" x14ac:dyDescent="0.25">
      <c r="A170" s="153"/>
      <c r="B170" s="153"/>
      <c r="C170" s="152" t="s">
        <v>222</v>
      </c>
      <c r="D170" s="155">
        <f>+'[2]WCA NPC'!$F170</f>
        <v>0</v>
      </c>
      <c r="E170" s="155">
        <f>+'[3]WCA NPC'!$F170</f>
        <v>0</v>
      </c>
      <c r="F170" s="155">
        <f>+'[4]WCA NPC'!$F170</f>
        <v>0</v>
      </c>
      <c r="G170" s="155">
        <f>+'[5]WCA NPC'!$F170</f>
        <v>0</v>
      </c>
      <c r="H170" s="155">
        <f>+'[6]WCA NPC'!$F170</f>
        <v>0</v>
      </c>
      <c r="S170" s="198"/>
      <c r="T170" s="198"/>
      <c r="U170" s="198"/>
      <c r="V170" s="198"/>
      <c r="W170" s="198"/>
    </row>
    <row r="171" spans="1:23" hidden="1" x14ac:dyDescent="0.25">
      <c r="A171" s="153"/>
      <c r="B171" s="153"/>
      <c r="C171" s="152" t="s">
        <v>223</v>
      </c>
      <c r="D171" s="155">
        <f>+'[2]WCA NPC'!$F171</f>
        <v>0</v>
      </c>
      <c r="E171" s="155">
        <f>+'[3]WCA NPC'!$F171</f>
        <v>0</v>
      </c>
      <c r="F171" s="155">
        <f>+'[4]WCA NPC'!$F171</f>
        <v>0</v>
      </c>
      <c r="G171" s="155">
        <f>+'[5]WCA NPC'!$F171</f>
        <v>0</v>
      </c>
      <c r="H171" s="155">
        <f>+'[6]WCA NPC'!$F171</f>
        <v>0</v>
      </c>
      <c r="S171" s="198"/>
      <c r="T171" s="198"/>
      <c r="U171" s="198"/>
      <c r="V171" s="198"/>
      <c r="W171" s="198"/>
    </row>
    <row r="172" spans="1:23" hidden="1" x14ac:dyDescent="0.25">
      <c r="A172" s="153"/>
      <c r="B172" s="153"/>
      <c r="C172" s="152" t="s">
        <v>224</v>
      </c>
      <c r="D172" s="155">
        <f>+'[2]WCA NPC'!$F172</f>
        <v>0</v>
      </c>
      <c r="E172" s="155">
        <f>+'[3]WCA NPC'!$F172</f>
        <v>0</v>
      </c>
      <c r="F172" s="155">
        <f>+'[4]WCA NPC'!$F172</f>
        <v>0</v>
      </c>
      <c r="G172" s="155">
        <f>+'[5]WCA NPC'!$F172</f>
        <v>0</v>
      </c>
      <c r="H172" s="155">
        <f>+'[6]WCA NPC'!$F172</f>
        <v>0</v>
      </c>
      <c r="S172" s="198"/>
      <c r="T172" s="198"/>
      <c r="U172" s="198"/>
      <c r="V172" s="198"/>
      <c r="W172" s="198"/>
    </row>
    <row r="173" spans="1:23" hidden="1" x14ac:dyDescent="0.25">
      <c r="A173" s="153"/>
      <c r="B173" s="153"/>
      <c r="C173" s="152" t="s">
        <v>225</v>
      </c>
      <c r="D173" s="155">
        <f>+'[2]WCA NPC'!$F173</f>
        <v>0</v>
      </c>
      <c r="E173" s="155">
        <f>+'[3]WCA NPC'!$F173</f>
        <v>0</v>
      </c>
      <c r="F173" s="155">
        <f>+'[4]WCA NPC'!$F173</f>
        <v>0</v>
      </c>
      <c r="G173" s="155">
        <f>+'[5]WCA NPC'!$F173</f>
        <v>0</v>
      </c>
      <c r="H173" s="155">
        <f>+'[6]WCA NPC'!$F173</f>
        <v>0</v>
      </c>
      <c r="S173" s="198"/>
      <c r="T173" s="198"/>
      <c r="U173" s="198"/>
      <c r="V173" s="198"/>
      <c r="W173" s="198"/>
    </row>
    <row r="174" spans="1:23" x14ac:dyDescent="0.25">
      <c r="A174" s="153"/>
      <c r="B174" s="153"/>
      <c r="C174" s="152" t="s">
        <v>226</v>
      </c>
      <c r="D174" s="155">
        <f>+'[2]WCA NPC'!$F174</f>
        <v>53061113.449999996</v>
      </c>
      <c r="E174" s="155">
        <f>+'[3]WCA NPC'!$F174</f>
        <v>-1035840.25</v>
      </c>
      <c r="F174" s="155">
        <f>+'[4]WCA NPC'!$F174</f>
        <v>-1643604.3999999994</v>
      </c>
      <c r="G174" s="155">
        <f>+'[5]WCA NPC'!$F174</f>
        <v>-1635931.67</v>
      </c>
      <c r="H174" s="155">
        <f>+'[6]WCA NPC'!$F174</f>
        <v>0</v>
      </c>
      <c r="S174" s="198"/>
      <c r="T174" s="198"/>
      <c r="U174" s="198"/>
      <c r="V174" s="198"/>
      <c r="W174" s="198"/>
    </row>
    <row r="175" spans="1:23" hidden="1" x14ac:dyDescent="0.25">
      <c r="A175" s="153"/>
      <c r="B175" s="153"/>
      <c r="C175" s="158" t="s">
        <v>227</v>
      </c>
      <c r="D175" s="155">
        <f>+'[2]WCA NPC'!$F175</f>
        <v>0</v>
      </c>
      <c r="E175" s="155">
        <f>+'[3]WCA NPC'!$F175</f>
        <v>0</v>
      </c>
      <c r="F175" s="155">
        <f>+'[4]WCA NPC'!$F175</f>
        <v>0</v>
      </c>
      <c r="G175" s="155">
        <f>+'[5]WCA NPC'!$F175</f>
        <v>0</v>
      </c>
      <c r="H175" s="155">
        <f>+'[6]WCA NPC'!$F175</f>
        <v>0</v>
      </c>
      <c r="S175" s="198"/>
      <c r="T175" s="198"/>
      <c r="U175" s="198"/>
      <c r="V175" s="198"/>
      <c r="W175" s="198"/>
    </row>
    <row r="176" spans="1:23" hidden="1" x14ac:dyDescent="0.25">
      <c r="A176" s="153"/>
      <c r="B176" s="153"/>
      <c r="C176" s="152" t="s">
        <v>228</v>
      </c>
      <c r="D176" s="155">
        <f>+'[2]WCA NPC'!$F176</f>
        <v>0</v>
      </c>
      <c r="E176" s="155">
        <f>+'[3]WCA NPC'!$F176</f>
        <v>0</v>
      </c>
      <c r="F176" s="155">
        <f>+'[4]WCA NPC'!$F176</f>
        <v>0</v>
      </c>
      <c r="G176" s="155">
        <f>+'[5]WCA NPC'!$F176</f>
        <v>0</v>
      </c>
      <c r="H176" s="155">
        <f>+'[6]WCA NPC'!$F176</f>
        <v>0</v>
      </c>
      <c r="S176" s="198"/>
      <c r="T176" s="198"/>
      <c r="U176" s="198"/>
      <c r="V176" s="198"/>
      <c r="W176" s="198"/>
    </row>
    <row r="177" spans="1:23" x14ac:dyDescent="0.25">
      <c r="A177" s="153"/>
      <c r="B177" s="153"/>
      <c r="C177" s="149"/>
      <c r="D177" s="160"/>
      <c r="E177" s="160"/>
      <c r="F177" s="160"/>
      <c r="G177" s="160"/>
      <c r="H177" s="160"/>
      <c r="S177" s="198"/>
      <c r="T177" s="198"/>
      <c r="U177" s="198"/>
      <c r="V177" s="198"/>
      <c r="W177" s="198"/>
    </row>
    <row r="178" spans="1:23" x14ac:dyDescent="0.25">
      <c r="A178" s="153"/>
      <c r="B178" s="153" t="s">
        <v>229</v>
      </c>
      <c r="C178" s="149"/>
      <c r="D178" s="155">
        <f>SUM(D158:D176)</f>
        <v>99549863.449999988</v>
      </c>
      <c r="E178" s="155">
        <f>SUM(E158:E176)</f>
        <v>46022159.75</v>
      </c>
      <c r="F178" s="155">
        <f>SUM(F158:F176)</f>
        <v>48053645.600000001</v>
      </c>
      <c r="G178" s="155">
        <f>SUM(G158:G176)</f>
        <v>55979068.329999998</v>
      </c>
      <c r="H178" s="155">
        <f>SUM(H158:H176)</f>
        <v>38410000</v>
      </c>
      <c r="S178" s="198"/>
      <c r="T178" s="198"/>
      <c r="U178" s="198"/>
      <c r="V178" s="198"/>
      <c r="W178" s="198"/>
    </row>
    <row r="179" spans="1:23" x14ac:dyDescent="0.25">
      <c r="A179" s="153"/>
      <c r="B179" s="153"/>
      <c r="C179" s="149"/>
      <c r="D179" s="155"/>
      <c r="E179" s="155"/>
      <c r="F179" s="155"/>
      <c r="G179" s="155"/>
      <c r="H179" s="155"/>
      <c r="S179" s="198"/>
      <c r="T179" s="198"/>
      <c r="U179" s="198"/>
      <c r="V179" s="198"/>
      <c r="W179" s="198"/>
    </row>
    <row r="180" spans="1:23" x14ac:dyDescent="0.25">
      <c r="A180" s="153"/>
      <c r="B180" s="153" t="s">
        <v>230</v>
      </c>
      <c r="C180" s="149"/>
      <c r="D180" s="155"/>
      <c r="E180" s="155"/>
      <c r="F180" s="155"/>
      <c r="G180" s="155"/>
      <c r="H180" s="155"/>
      <c r="S180" s="198"/>
      <c r="T180" s="198"/>
      <c r="U180" s="198"/>
      <c r="V180" s="198"/>
      <c r="W180" s="198"/>
    </row>
    <row r="181" spans="1:23" x14ac:dyDescent="0.25">
      <c r="A181" s="153"/>
      <c r="B181" s="153"/>
      <c r="C181" s="153" t="s">
        <v>101</v>
      </c>
      <c r="D181" s="155">
        <f>+'[2]WCA NPC'!$F181</f>
        <v>35776042.910433792</v>
      </c>
      <c r="E181" s="155">
        <f>+'[3]WCA NPC'!$F181</f>
        <v>8159264.6060835496</v>
      </c>
      <c r="F181" s="155">
        <f>+'[4]WCA NPC'!$F181</f>
        <v>9514567.5500000007</v>
      </c>
      <c r="G181" s="155">
        <f>+'[5]WCA NPC'!$F181</f>
        <v>12642357.189999998</v>
      </c>
      <c r="H181" s="155">
        <f>+'[6]WCA NPC'!$F181</f>
        <v>1219740.743</v>
      </c>
      <c r="S181" s="198"/>
      <c r="T181" s="198"/>
      <c r="U181" s="198"/>
      <c r="V181" s="198"/>
      <c r="W181" s="198"/>
    </row>
    <row r="182" spans="1:23" x14ac:dyDescent="0.25">
      <c r="A182" s="153"/>
      <c r="B182" s="153"/>
      <c r="C182" s="153" t="s">
        <v>102</v>
      </c>
      <c r="D182" s="155">
        <f>+'[2]WCA NPC'!$F182</f>
        <v>2130212.7749094618</v>
      </c>
      <c r="E182" s="155">
        <f>+'[3]WCA NPC'!$F182</f>
        <v>341501.47</v>
      </c>
      <c r="F182" s="155">
        <f>+'[4]WCA NPC'!$F182</f>
        <v>601843.36</v>
      </c>
      <c r="G182" s="155">
        <f>+'[5]WCA NPC'!$F182</f>
        <v>951114.97000000009</v>
      </c>
      <c r="H182" s="155">
        <f>+'[6]WCA NPC'!$F182</f>
        <v>154963.73000000001</v>
      </c>
      <c r="S182" s="198"/>
      <c r="T182" s="198"/>
      <c r="U182" s="198"/>
      <c r="V182" s="198"/>
      <c r="W182" s="198"/>
    </row>
    <row r="183" spans="1:23" x14ac:dyDescent="0.25">
      <c r="A183" s="153"/>
      <c r="B183" s="153"/>
      <c r="C183" s="153" t="s">
        <v>103</v>
      </c>
      <c r="D183" s="155">
        <f>+'[2]WCA NPC'!$F183</f>
        <v>0</v>
      </c>
      <c r="E183" s="155">
        <f>+'[3]WCA NPC'!$F183</f>
        <v>6677.5</v>
      </c>
      <c r="F183" s="155">
        <f>+'[4]WCA NPC'!$F183</f>
        <v>0</v>
      </c>
      <c r="G183" s="155">
        <f>+'[5]WCA NPC'!$F183</f>
        <v>0</v>
      </c>
      <c r="H183" s="155">
        <f>+'[6]WCA NPC'!$F183</f>
        <v>0</v>
      </c>
      <c r="S183" s="198"/>
      <c r="T183" s="198"/>
      <c r="U183" s="198"/>
      <c r="V183" s="198"/>
      <c r="W183" s="198"/>
    </row>
    <row r="184" spans="1:23" x14ac:dyDescent="0.25">
      <c r="A184" s="153"/>
      <c r="B184" s="153"/>
      <c r="C184" s="153" t="s">
        <v>104</v>
      </c>
      <c r="D184" s="155">
        <f>+'[2]WCA NPC'!$F184+'[2]WCA NPC'!$F186+'[2]WCA NPC'!$F187</f>
        <v>641385228.86728072</v>
      </c>
      <c r="E184" s="155">
        <f>+'[3]WCA NPC'!$F184+'[3]WCA NPC'!$F186+'[3]WCA NPC'!$F187</f>
        <v>353079716.66325808</v>
      </c>
      <c r="F184" s="155">
        <f>+'[4]WCA NPC'!$F184+'[4]WCA NPC'!$F186+'[4]WCA NPC'!$F187</f>
        <v>78128350.335968614</v>
      </c>
      <c r="G184" s="155">
        <f>+'[5]WCA NPC'!$F184+'[5]WCA NPC'!$F186+'[5]WCA NPC'!$F187</f>
        <v>-355036.67206737399</v>
      </c>
      <c r="H184" s="155">
        <f>+'[6]WCA NPC'!$F184+'[6]WCA NPC'!$F186+'[6]WCA NPC'!$F187</f>
        <v>78933058.875852928</v>
      </c>
      <c r="S184" s="198"/>
      <c r="T184" s="198"/>
      <c r="U184" s="198"/>
      <c r="V184" s="198"/>
      <c r="W184" s="198"/>
    </row>
    <row r="185" spans="1:23" x14ac:dyDescent="0.25">
      <c r="A185" s="153"/>
      <c r="B185" s="153"/>
      <c r="C185" s="153" t="s">
        <v>105</v>
      </c>
      <c r="D185" s="155">
        <f>+'[2]WCA NPC'!$F185</f>
        <v>10848078.210000001</v>
      </c>
      <c r="E185" s="155">
        <f>+'[3]WCA NPC'!$F185</f>
        <v>4529764.0199999996</v>
      </c>
      <c r="F185" s="155">
        <f>+'[4]WCA NPC'!$F185</f>
        <v>4854414.67</v>
      </c>
      <c r="G185" s="155">
        <f>+'[5]WCA NPC'!$F185</f>
        <v>2419160.41</v>
      </c>
      <c r="H185" s="155">
        <f>+'[6]WCA NPC'!$F185</f>
        <v>129005.31</v>
      </c>
      <c r="S185" s="198"/>
      <c r="T185" s="198"/>
      <c r="U185" s="198"/>
      <c r="V185" s="198"/>
      <c r="W185" s="198"/>
    </row>
    <row r="186" spans="1:23" x14ac:dyDescent="0.25">
      <c r="A186" s="153"/>
      <c r="B186" s="153"/>
      <c r="C186" s="158" t="s">
        <v>231</v>
      </c>
      <c r="D186" s="155">
        <f>+'[2]WCA NPC'!$F188</f>
        <v>-330176.25</v>
      </c>
      <c r="E186" s="155">
        <f>+'[3]WCA NPC'!$F188</f>
        <v>-17645615.800000001</v>
      </c>
      <c r="F186" s="155">
        <f>+'[4]WCA NPC'!$F188</f>
        <v>0</v>
      </c>
      <c r="G186" s="155">
        <f>+'[5]WCA NPC'!$F188</f>
        <v>0</v>
      </c>
      <c r="H186" s="155">
        <f>+'[6]WCA NPC'!$F188</f>
        <v>0</v>
      </c>
      <c r="S186" s="198"/>
      <c r="T186" s="198"/>
      <c r="U186" s="198"/>
      <c r="V186" s="198"/>
      <c r="W186" s="198"/>
    </row>
    <row r="187" spans="1:23" x14ac:dyDescent="0.25">
      <c r="A187" s="153"/>
      <c r="B187" s="153" t="s">
        <v>232</v>
      </c>
      <c r="C187" s="149"/>
      <c r="D187" s="160">
        <f>SUM(D181:D186)</f>
        <v>689809386.51262403</v>
      </c>
      <c r="E187" s="160">
        <f>SUM(E181:E186)</f>
        <v>348471308.45934159</v>
      </c>
      <c r="F187" s="160">
        <f>SUM(F181:F186)</f>
        <v>93099175.915968612</v>
      </c>
      <c r="G187" s="160">
        <f>SUM(G181:G186)</f>
        <v>15657595.897932624</v>
      </c>
      <c r="H187" s="160">
        <f>SUM(H181:H186)</f>
        <v>80436768.658852935</v>
      </c>
      <c r="S187" s="198"/>
      <c r="T187" s="198"/>
      <c r="U187" s="198"/>
      <c r="V187" s="198"/>
      <c r="W187" s="198"/>
    </row>
    <row r="188" spans="1:23" x14ac:dyDescent="0.25">
      <c r="A188" s="153"/>
      <c r="B188" s="153"/>
      <c r="C188" s="149"/>
      <c r="D188" s="172"/>
      <c r="E188" s="172"/>
      <c r="F188" s="172"/>
      <c r="G188" s="172"/>
      <c r="H188" s="172"/>
      <c r="S188" s="198"/>
      <c r="T188" s="198"/>
      <c r="U188" s="198"/>
      <c r="V188" s="198"/>
      <c r="W188" s="198"/>
    </row>
    <row r="189" spans="1:23" x14ac:dyDescent="0.25">
      <c r="A189" s="153"/>
      <c r="B189" s="153" t="s">
        <v>233</v>
      </c>
      <c r="C189" s="149"/>
      <c r="D189" s="155">
        <f>+'[2]WCA NPC'!$F191</f>
        <v>0</v>
      </c>
      <c r="E189" s="155">
        <f>+'[3]WCA NPC'!$F191</f>
        <v>0</v>
      </c>
      <c r="F189" s="155">
        <f>+'[4]WCA NPC'!$F191</f>
        <v>0</v>
      </c>
      <c r="G189" s="155">
        <f>+'[5]WCA NPC'!$F191</f>
        <v>0</v>
      </c>
      <c r="H189" s="155">
        <f>+'[6]WCA NPC'!$F191</f>
        <v>0</v>
      </c>
      <c r="S189" s="198"/>
      <c r="T189" s="198"/>
      <c r="U189" s="198"/>
      <c r="V189" s="198"/>
      <c r="W189" s="198"/>
    </row>
    <row r="190" spans="1:23" x14ac:dyDescent="0.25">
      <c r="A190" s="153"/>
      <c r="B190" s="153" t="s">
        <v>234</v>
      </c>
      <c r="C190" s="149"/>
      <c r="D190" s="155"/>
      <c r="E190" s="155"/>
      <c r="F190" s="155"/>
      <c r="G190" s="155"/>
      <c r="H190" s="155"/>
      <c r="S190" s="198"/>
      <c r="T190" s="198"/>
      <c r="U190" s="198"/>
      <c r="V190" s="198"/>
      <c r="W190" s="198"/>
    </row>
    <row r="191" spans="1:23" x14ac:dyDescent="0.25">
      <c r="A191" s="161" t="s">
        <v>235</v>
      </c>
      <c r="B191" s="153"/>
      <c r="C191" s="149"/>
      <c r="D191" s="155">
        <f>SUM(D155,D178,D187,D189)</f>
        <v>969087701.24262404</v>
      </c>
      <c r="E191" s="155">
        <f>SUM(E155,E178,E187,E189)</f>
        <v>671721136.89024162</v>
      </c>
      <c r="F191" s="155">
        <f>SUM(F155,F178,F187,F189)</f>
        <v>291455380.35596865</v>
      </c>
      <c r="G191" s="155">
        <f>SUM(G155,G178,G187,G189)</f>
        <v>231505265.0379326</v>
      </c>
      <c r="H191" s="155">
        <f>SUM(H155,H178,H187,H189)</f>
        <v>253358530.04885292</v>
      </c>
      <c r="J191" s="163" t="s">
        <v>39</v>
      </c>
      <c r="S191" s="198"/>
      <c r="T191" s="198"/>
      <c r="U191" s="198"/>
      <c r="V191" s="198"/>
      <c r="W191" s="198"/>
    </row>
    <row r="192" spans="1:23" x14ac:dyDescent="0.25">
      <c r="A192" s="153"/>
      <c r="B192" s="153"/>
      <c r="C192" s="149"/>
      <c r="D192" s="155"/>
      <c r="E192" s="155"/>
      <c r="F192" s="155"/>
      <c r="G192" s="155"/>
      <c r="H192" s="155"/>
      <c r="S192" s="198"/>
      <c r="T192" s="198"/>
      <c r="U192" s="198"/>
      <c r="V192" s="198"/>
      <c r="W192" s="198"/>
    </row>
    <row r="193" spans="1:23" x14ac:dyDescent="0.25">
      <c r="A193" s="173" t="s">
        <v>236</v>
      </c>
      <c r="B193" s="153"/>
      <c r="C193" s="149"/>
      <c r="D193" s="155"/>
      <c r="E193" s="155"/>
      <c r="F193" s="155"/>
      <c r="G193" s="155"/>
      <c r="H193" s="155"/>
      <c r="S193" s="198"/>
      <c r="T193" s="198"/>
      <c r="U193" s="198"/>
      <c r="V193" s="198"/>
      <c r="W193" s="198"/>
    </row>
    <row r="194" spans="1:23" x14ac:dyDescent="0.25">
      <c r="A194" s="153"/>
      <c r="B194" s="148"/>
      <c r="C194" s="153" t="s">
        <v>237</v>
      </c>
      <c r="D194" s="155">
        <f>+'[2]WCA NPC'!$F197</f>
        <v>83433830.5</v>
      </c>
      <c r="E194" s="155">
        <f>+'[3]WCA NPC'!$F197</f>
        <v>83376744.230000004</v>
      </c>
      <c r="F194" s="155">
        <f>+'[4]WCA NPC'!$F196</f>
        <v>92464686.069999993</v>
      </c>
      <c r="G194" s="155">
        <f>+'[5]WCA NPC'!$F196</f>
        <v>106551424</v>
      </c>
      <c r="H194" s="155">
        <f>+'[6]WCA NPC'!$F196</f>
        <v>96671030</v>
      </c>
      <c r="S194" s="198"/>
      <c r="T194" s="198"/>
      <c r="U194" s="198"/>
      <c r="V194" s="198"/>
      <c r="W194" s="198"/>
    </row>
    <row r="195" spans="1:23" x14ac:dyDescent="0.25">
      <c r="A195" s="153"/>
      <c r="B195" s="148"/>
      <c r="C195" s="153" t="s">
        <v>238</v>
      </c>
      <c r="D195" s="155">
        <f>+'[2]WCA NPC'!$F198</f>
        <v>0</v>
      </c>
      <c r="E195" s="155">
        <f>+'[3]WCA NPC'!$F198</f>
        <v>0</v>
      </c>
      <c r="F195" s="155">
        <f>+'[4]WCA NPC'!$F197</f>
        <v>0</v>
      </c>
      <c r="G195" s="155">
        <f>+'[5]WCA NPC'!$F197</f>
        <v>0</v>
      </c>
      <c r="H195" s="155">
        <f>+'[6]WCA NPC'!$F197</f>
        <v>0</v>
      </c>
      <c r="S195" s="198"/>
      <c r="T195" s="198"/>
      <c r="U195" s="198"/>
      <c r="V195" s="198"/>
      <c r="W195" s="198"/>
    </row>
    <row r="196" spans="1:23" x14ac:dyDescent="0.25">
      <c r="A196" s="153"/>
      <c r="B196" s="153"/>
      <c r="C196" s="149"/>
      <c r="D196" s="160"/>
      <c r="E196" s="160"/>
      <c r="F196" s="160"/>
      <c r="G196" s="160"/>
      <c r="H196" s="160"/>
      <c r="S196" s="198"/>
      <c r="T196" s="198"/>
      <c r="U196" s="198"/>
      <c r="V196" s="198"/>
      <c r="W196" s="198"/>
    </row>
    <row r="197" spans="1:23" x14ac:dyDescent="0.25">
      <c r="A197" s="173" t="s">
        <v>239</v>
      </c>
      <c r="B197" s="153"/>
      <c r="C197" s="149"/>
      <c r="D197" s="155">
        <f t="shared" ref="D197:H197" si="4">SUM(D194:D195)</f>
        <v>83433830.5</v>
      </c>
      <c r="E197" s="155">
        <f t="shared" si="4"/>
        <v>83376744.230000004</v>
      </c>
      <c r="F197" s="155">
        <f t="shared" si="4"/>
        <v>92464686.069999993</v>
      </c>
      <c r="G197" s="155">
        <f t="shared" si="4"/>
        <v>106551424</v>
      </c>
      <c r="H197" s="155">
        <f t="shared" si="4"/>
        <v>96671030</v>
      </c>
      <c r="J197" s="163" t="s">
        <v>40</v>
      </c>
      <c r="S197" s="198"/>
      <c r="T197" s="198"/>
      <c r="U197" s="198"/>
      <c r="V197" s="198"/>
      <c r="W197" s="198"/>
    </row>
    <row r="198" spans="1:23" x14ac:dyDescent="0.25">
      <c r="A198" s="153"/>
      <c r="B198" s="153"/>
      <c r="C198" s="149"/>
      <c r="D198" s="155"/>
      <c r="E198" s="155"/>
      <c r="F198" s="155"/>
      <c r="G198" s="155"/>
      <c r="H198" s="155"/>
      <c r="S198" s="198"/>
      <c r="T198" s="198"/>
      <c r="U198" s="198"/>
      <c r="V198" s="198"/>
      <c r="W198" s="198"/>
    </row>
    <row r="199" spans="1:23" x14ac:dyDescent="0.25">
      <c r="A199" s="173" t="s">
        <v>240</v>
      </c>
      <c r="B199" s="153"/>
      <c r="C199" s="149"/>
      <c r="D199" s="155"/>
      <c r="E199" s="155"/>
      <c r="F199" s="155"/>
      <c r="G199" s="155"/>
      <c r="H199" s="155"/>
      <c r="S199" s="198"/>
      <c r="T199" s="198"/>
      <c r="U199" s="198"/>
      <c r="V199" s="198"/>
      <c r="W199" s="198"/>
    </row>
    <row r="200" spans="1:23" hidden="1" x14ac:dyDescent="0.25">
      <c r="A200" s="153"/>
      <c r="B200" s="148"/>
      <c r="C200" s="153" t="s">
        <v>241</v>
      </c>
      <c r="D200" s="155">
        <f>+'[2]WCA NPC'!$F203</f>
        <v>0</v>
      </c>
      <c r="E200" s="155">
        <f>+'[3]WCA NPC'!$F203</f>
        <v>0</v>
      </c>
      <c r="F200" s="155">
        <f>+'[4]WCA NPC'!$F202</f>
        <v>0</v>
      </c>
      <c r="G200" s="155">
        <f>+'[5]WCA NPC'!$F202</f>
        <v>0</v>
      </c>
      <c r="H200" s="155">
        <f>+'[6]WCA NPC'!$F202</f>
        <v>0</v>
      </c>
      <c r="S200" s="198"/>
      <c r="T200" s="198"/>
      <c r="U200" s="198"/>
      <c r="V200" s="198"/>
      <c r="W200" s="198"/>
    </row>
    <row r="201" spans="1:23" hidden="1" x14ac:dyDescent="0.25">
      <c r="A201" s="153"/>
      <c r="B201" s="148"/>
      <c r="C201" s="153" t="s">
        <v>242</v>
      </c>
      <c r="D201" s="155">
        <f>+'[2]WCA NPC'!$F204</f>
        <v>0</v>
      </c>
      <c r="E201" s="155">
        <f>+'[3]WCA NPC'!$F204</f>
        <v>0</v>
      </c>
      <c r="F201" s="155">
        <f>+'[4]WCA NPC'!$F203</f>
        <v>0</v>
      </c>
      <c r="G201" s="155">
        <f>+'[5]WCA NPC'!$F203</f>
        <v>0</v>
      </c>
      <c r="H201" s="155">
        <f>+'[6]WCA NPC'!$F203</f>
        <v>0</v>
      </c>
      <c r="S201" s="198"/>
      <c r="T201" s="198"/>
      <c r="U201" s="198"/>
      <c r="V201" s="198"/>
      <c r="W201" s="198"/>
    </row>
    <row r="202" spans="1:23" x14ac:dyDescent="0.25">
      <c r="A202" s="153"/>
      <c r="B202" s="148"/>
      <c r="C202" s="153" t="s">
        <v>243</v>
      </c>
      <c r="D202" s="155">
        <f>+'[2]WCA NPC'!$F205</f>
        <v>5549418.7050000001</v>
      </c>
      <c r="E202" s="155">
        <f>+'[3]WCA NPC'!$F205</f>
        <v>6566632.3200500002</v>
      </c>
      <c r="F202" s="155">
        <f>+'[4]WCA NPC'!$F204</f>
        <v>4799224.8950000014</v>
      </c>
      <c r="G202" s="155">
        <f>+'[5]WCA NPC'!$F204</f>
        <v>5388544.79</v>
      </c>
      <c r="H202" s="155">
        <f>+'[6]WCA NPC'!$F204</f>
        <v>6198764.585</v>
      </c>
      <c r="S202" s="198"/>
      <c r="T202" s="198"/>
      <c r="U202" s="198"/>
      <c r="V202" s="198"/>
      <c r="W202" s="198"/>
    </row>
    <row r="203" spans="1:23" hidden="1" x14ac:dyDescent="0.25">
      <c r="A203" s="153"/>
      <c r="B203" s="148"/>
      <c r="C203" s="153" t="s">
        <v>244</v>
      </c>
      <c r="D203" s="155">
        <f>+'[2]WCA NPC'!$F206</f>
        <v>0</v>
      </c>
      <c r="E203" s="155">
        <f>+'[3]WCA NPC'!$F206</f>
        <v>0</v>
      </c>
      <c r="F203" s="155">
        <f>+'[4]WCA NPC'!$F205</f>
        <v>0</v>
      </c>
      <c r="G203" s="155">
        <f>+'[5]WCA NPC'!$F205</f>
        <v>0</v>
      </c>
      <c r="H203" s="155">
        <f>+'[6]WCA NPC'!$F205</f>
        <v>0</v>
      </c>
      <c r="S203" s="198"/>
      <c r="T203" s="198"/>
      <c r="U203" s="198"/>
      <c r="V203" s="198"/>
      <c r="W203" s="198"/>
    </row>
    <row r="204" spans="1:23" hidden="1" x14ac:dyDescent="0.25">
      <c r="A204" s="153"/>
      <c r="B204" s="148"/>
      <c r="C204" s="153" t="s">
        <v>245</v>
      </c>
      <c r="D204" s="155">
        <f>+'[2]WCA NPC'!$F207</f>
        <v>0</v>
      </c>
      <c r="E204" s="155">
        <f>+'[3]WCA NPC'!$F207</f>
        <v>0</v>
      </c>
      <c r="F204" s="155">
        <f>+'[4]WCA NPC'!$F206</f>
        <v>0</v>
      </c>
      <c r="G204" s="155">
        <f>+'[5]WCA NPC'!$F206</f>
        <v>0</v>
      </c>
      <c r="H204" s="155">
        <f>+'[6]WCA NPC'!$F206</f>
        <v>0</v>
      </c>
      <c r="S204" s="198"/>
      <c r="T204" s="198"/>
      <c r="U204" s="198"/>
      <c r="V204" s="198"/>
      <c r="W204" s="198"/>
    </row>
    <row r="205" spans="1:23" hidden="1" x14ac:dyDescent="0.25">
      <c r="A205" s="153"/>
      <c r="B205" s="148"/>
      <c r="C205" s="153" t="s">
        <v>246</v>
      </c>
      <c r="D205" s="155">
        <f>+'[2]WCA NPC'!$F208</f>
        <v>0</v>
      </c>
      <c r="E205" s="155">
        <f>+'[3]WCA NPC'!$F208</f>
        <v>0</v>
      </c>
      <c r="F205" s="155">
        <f>+'[4]WCA NPC'!$F207</f>
        <v>0</v>
      </c>
      <c r="G205" s="155">
        <f>+'[5]WCA NPC'!$F207</f>
        <v>0</v>
      </c>
      <c r="H205" s="155">
        <f>+'[6]WCA NPC'!$F207</f>
        <v>0</v>
      </c>
      <c r="S205" s="198"/>
      <c r="T205" s="198"/>
      <c r="U205" s="198"/>
      <c r="V205" s="198"/>
      <c r="W205" s="198"/>
    </row>
    <row r="206" spans="1:23" hidden="1" x14ac:dyDescent="0.25">
      <c r="A206" s="153"/>
      <c r="B206" s="148"/>
      <c r="C206" s="153" t="s">
        <v>247</v>
      </c>
      <c r="D206" s="155">
        <f>+'[2]WCA NPC'!$F209</f>
        <v>0</v>
      </c>
      <c r="E206" s="155">
        <f>+'[3]WCA NPC'!$F209</f>
        <v>0</v>
      </c>
      <c r="F206" s="155">
        <f>+'[4]WCA NPC'!$F208</f>
        <v>0</v>
      </c>
      <c r="G206" s="155">
        <f>+'[5]WCA NPC'!$F208</f>
        <v>0</v>
      </c>
      <c r="H206" s="155">
        <f>+'[6]WCA NPC'!$F208</f>
        <v>0</v>
      </c>
      <c r="S206" s="198"/>
      <c r="T206" s="198"/>
      <c r="U206" s="198"/>
      <c r="V206" s="198"/>
      <c r="W206" s="198"/>
    </row>
    <row r="207" spans="1:23" hidden="1" x14ac:dyDescent="0.25">
      <c r="A207" s="153"/>
      <c r="B207" s="148"/>
      <c r="C207" s="153" t="s">
        <v>248</v>
      </c>
      <c r="D207" s="155">
        <f>+'[2]WCA NPC'!$F210</f>
        <v>0</v>
      </c>
      <c r="E207" s="155">
        <f>+'[3]WCA NPC'!$F210</f>
        <v>0</v>
      </c>
      <c r="F207" s="155">
        <f>+'[4]WCA NPC'!$F209</f>
        <v>0</v>
      </c>
      <c r="G207" s="155">
        <f>+'[5]WCA NPC'!$F209</f>
        <v>0</v>
      </c>
      <c r="H207" s="155">
        <f>+'[6]WCA NPC'!$F209</f>
        <v>0</v>
      </c>
      <c r="S207" s="198"/>
      <c r="T207" s="198"/>
      <c r="U207" s="198"/>
      <c r="V207" s="198"/>
      <c r="W207" s="198"/>
    </row>
    <row r="208" spans="1:23" x14ac:dyDescent="0.25">
      <c r="A208" s="153"/>
      <c r="B208" s="148"/>
      <c r="C208" s="153" t="s">
        <v>103</v>
      </c>
      <c r="D208" s="155">
        <f>+'[2]WCA NPC'!$F211</f>
        <v>131635309.54626223</v>
      </c>
      <c r="E208" s="155">
        <f>+'[3]WCA NPC'!$F211</f>
        <v>139956945.66497481</v>
      </c>
      <c r="F208" s="155">
        <f>+'[4]WCA NPC'!$F210</f>
        <v>146699004.37878805</v>
      </c>
      <c r="G208" s="155">
        <f>+'[5]WCA NPC'!$F210</f>
        <v>164698441.96427205</v>
      </c>
      <c r="H208" s="155">
        <f>+'[6]WCA NPC'!$F210</f>
        <v>178405843.61148205</v>
      </c>
      <c r="S208" s="198"/>
      <c r="T208" s="198"/>
      <c r="U208" s="198"/>
      <c r="V208" s="198"/>
      <c r="W208" s="198"/>
    </row>
    <row r="209" spans="1:23" x14ac:dyDescent="0.25">
      <c r="A209" s="153"/>
      <c r="B209" s="148"/>
      <c r="C209" s="153" t="s">
        <v>249</v>
      </c>
      <c r="D209" s="155">
        <f>+'[2]WCA NPC'!$F212</f>
        <v>-10598648.666810535</v>
      </c>
      <c r="E209" s="155">
        <f>+'[3]WCA NPC'!$F212</f>
        <v>3016033.9286367083</v>
      </c>
      <c r="F209" s="155">
        <f>+'[4]WCA NPC'!$F211</f>
        <v>0</v>
      </c>
      <c r="G209" s="155">
        <f>+'[5]WCA NPC'!$F211</f>
        <v>0</v>
      </c>
      <c r="H209" s="155">
        <f>+'[6]WCA NPC'!$F211</f>
        <v>0</v>
      </c>
      <c r="S209" s="198"/>
      <c r="T209" s="198"/>
      <c r="U209" s="198"/>
      <c r="V209" s="198"/>
      <c r="W209" s="198"/>
    </row>
    <row r="210" spans="1:23" hidden="1" x14ac:dyDescent="0.25">
      <c r="A210" s="153"/>
      <c r="B210" s="148"/>
      <c r="C210" s="153" t="s">
        <v>250</v>
      </c>
      <c r="D210" s="155">
        <f>+'[2]WCA NPC'!$F213</f>
        <v>0</v>
      </c>
      <c r="E210" s="155">
        <f>+'[3]WCA NPC'!$F213</f>
        <v>0</v>
      </c>
      <c r="F210" s="155">
        <f>+'[4]WCA NPC'!$F212</f>
        <v>0</v>
      </c>
      <c r="G210" s="155">
        <f>+'[5]WCA NPC'!$F212</f>
        <v>0</v>
      </c>
      <c r="H210" s="155">
        <f>+'[6]WCA NPC'!$F212</f>
        <v>0</v>
      </c>
      <c r="S210" s="198"/>
      <c r="T210" s="198"/>
      <c r="U210" s="198"/>
      <c r="V210" s="198"/>
      <c r="W210" s="198"/>
    </row>
    <row r="211" spans="1:23" hidden="1" x14ac:dyDescent="0.25">
      <c r="A211" s="153"/>
      <c r="B211" s="148"/>
      <c r="C211" s="153" t="s">
        <v>251</v>
      </c>
      <c r="D211" s="155">
        <f>+'[2]WCA NPC'!$F214</f>
        <v>0</v>
      </c>
      <c r="E211" s="155">
        <f>+'[3]WCA NPC'!$F214</f>
        <v>0</v>
      </c>
      <c r="F211" s="155">
        <f>+'[4]WCA NPC'!$F213</f>
        <v>0</v>
      </c>
      <c r="G211" s="155">
        <f>+'[5]WCA NPC'!$F213</f>
        <v>0</v>
      </c>
      <c r="H211" s="155">
        <f>+'[6]WCA NPC'!$F213</f>
        <v>0</v>
      </c>
      <c r="S211" s="198"/>
      <c r="T211" s="198"/>
      <c r="U211" s="198"/>
      <c r="V211" s="198"/>
      <c r="W211" s="198"/>
    </row>
    <row r="212" spans="1:23" hidden="1" x14ac:dyDescent="0.25">
      <c r="A212" s="153"/>
      <c r="B212" s="148"/>
      <c r="C212" s="153" t="s">
        <v>252</v>
      </c>
      <c r="D212" s="155">
        <f>+'[2]WCA NPC'!$F215</f>
        <v>0</v>
      </c>
      <c r="E212" s="155">
        <f>+'[3]WCA NPC'!$F215</f>
        <v>0</v>
      </c>
      <c r="F212" s="155">
        <f>+'[4]WCA NPC'!$F214</f>
        <v>0</v>
      </c>
      <c r="G212" s="155">
        <f>+'[5]WCA NPC'!$F214</f>
        <v>0</v>
      </c>
      <c r="H212" s="155">
        <f>+'[6]WCA NPC'!$F214</f>
        <v>0</v>
      </c>
      <c r="S212" s="198"/>
      <c r="T212" s="198"/>
      <c r="U212" s="198"/>
      <c r="V212" s="198"/>
      <c r="W212" s="198"/>
    </row>
    <row r="213" spans="1:23" hidden="1" x14ac:dyDescent="0.25">
      <c r="A213" s="153"/>
      <c r="B213" s="148"/>
      <c r="C213" s="153" t="s">
        <v>253</v>
      </c>
      <c r="D213" s="155">
        <f>+'[2]WCA NPC'!$F216</f>
        <v>0</v>
      </c>
      <c r="E213" s="155">
        <f>+'[3]WCA NPC'!$F216</f>
        <v>0</v>
      </c>
      <c r="F213" s="155">
        <f>+'[4]WCA NPC'!$F215</f>
        <v>0</v>
      </c>
      <c r="G213" s="155">
        <f>+'[5]WCA NPC'!$F215</f>
        <v>0</v>
      </c>
      <c r="H213" s="155">
        <f>+'[6]WCA NPC'!$F215</f>
        <v>0</v>
      </c>
      <c r="S213" s="198"/>
      <c r="T213" s="198"/>
      <c r="U213" s="198"/>
      <c r="V213" s="198"/>
      <c r="W213" s="198"/>
    </row>
    <row r="214" spans="1:23" hidden="1" x14ac:dyDescent="0.25">
      <c r="A214" s="153"/>
      <c r="B214" s="148"/>
      <c r="C214" s="153" t="s">
        <v>254</v>
      </c>
      <c r="D214" s="155">
        <f>+'[2]WCA NPC'!$F217</f>
        <v>0</v>
      </c>
      <c r="E214" s="155">
        <f>+'[3]WCA NPC'!$F217</f>
        <v>0</v>
      </c>
      <c r="F214" s="155">
        <f>+'[4]WCA NPC'!$F216</f>
        <v>0</v>
      </c>
      <c r="G214" s="155">
        <f>+'[5]WCA NPC'!$F216</f>
        <v>0</v>
      </c>
      <c r="H214" s="155">
        <f>+'[6]WCA NPC'!$F216</f>
        <v>0</v>
      </c>
      <c r="S214" s="198"/>
      <c r="T214" s="198"/>
      <c r="U214" s="198"/>
      <c r="V214" s="198"/>
      <c r="W214" s="198"/>
    </row>
    <row r="215" spans="1:23" x14ac:dyDescent="0.25">
      <c r="A215" s="149" t="s">
        <v>255</v>
      </c>
      <c r="B215" s="149"/>
      <c r="C215" s="149"/>
      <c r="D215" s="160">
        <f>SUM(D200:D214)</f>
        <v>126586079.58445171</v>
      </c>
      <c r="E215" s="160">
        <f>SUM(E200:E214)</f>
        <v>149539611.91366151</v>
      </c>
      <c r="F215" s="160">
        <f>SUM(F200:F214)</f>
        <v>151498229.27378806</v>
      </c>
      <c r="G215" s="160">
        <f>SUM(G200:G214)</f>
        <v>170086986.75427204</v>
      </c>
      <c r="H215" s="160">
        <f>SUM(H200:H214)</f>
        <v>184604608.19648206</v>
      </c>
      <c r="J215" s="163" t="s">
        <v>41</v>
      </c>
      <c r="S215" s="198"/>
      <c r="T215" s="198"/>
      <c r="U215" s="198"/>
      <c r="V215" s="198"/>
      <c r="W215" s="198"/>
    </row>
    <row r="216" spans="1:23" x14ac:dyDescent="0.25">
      <c r="A216" s="148"/>
      <c r="B216" s="148"/>
      <c r="C216" s="148"/>
      <c r="D216" s="155"/>
      <c r="E216" s="155"/>
      <c r="F216" s="155"/>
      <c r="G216" s="155"/>
      <c r="H216" s="155"/>
      <c r="S216" s="198"/>
      <c r="T216" s="198"/>
      <c r="U216" s="198"/>
      <c r="V216" s="198"/>
      <c r="W216" s="198"/>
    </row>
    <row r="217" spans="1:23" x14ac:dyDescent="0.25">
      <c r="A217" s="149" t="s">
        <v>256</v>
      </c>
      <c r="B217" s="149"/>
      <c r="C217" s="148"/>
      <c r="D217" s="155"/>
      <c r="E217" s="155"/>
      <c r="F217" s="155"/>
      <c r="G217" s="155"/>
      <c r="H217" s="155"/>
      <c r="S217" s="198"/>
      <c r="T217" s="198"/>
      <c r="U217" s="198"/>
      <c r="V217" s="198"/>
      <c r="W217" s="198"/>
    </row>
    <row r="218" spans="1:23" x14ac:dyDescent="0.25">
      <c r="A218" s="149"/>
      <c r="B218" s="149"/>
      <c r="C218" s="148" t="s">
        <v>257</v>
      </c>
      <c r="D218" s="155">
        <f>+'[2]WCA NPC'!$F221</f>
        <v>0</v>
      </c>
      <c r="E218" s="155">
        <f>+'[3]WCA NPC'!$F221</f>
        <v>42288408.100000001</v>
      </c>
      <c r="F218" s="155">
        <f>+'[4]WCA NPC'!$F220</f>
        <v>89420353.109999985</v>
      </c>
      <c r="G218" s="155">
        <f>+'[5]WCA NPC'!$F220</f>
        <v>79197670.900000006</v>
      </c>
      <c r="H218" s="155">
        <f>+'[6]WCA NPC'!$F220</f>
        <v>45556010.889999993</v>
      </c>
      <c r="S218" s="198"/>
      <c r="T218" s="198"/>
      <c r="U218" s="198"/>
      <c r="V218" s="198"/>
      <c r="W218" s="198"/>
    </row>
    <row r="219" spans="1:23" hidden="1" x14ac:dyDescent="0.25">
      <c r="A219" s="149"/>
      <c r="B219" s="149"/>
      <c r="C219" s="148" t="s">
        <v>258</v>
      </c>
      <c r="D219" s="155">
        <f>+'[2]WCA NPC'!$F222</f>
        <v>0</v>
      </c>
      <c r="E219" s="155">
        <f>+'[3]WCA NPC'!$F222</f>
        <v>0</v>
      </c>
      <c r="F219" s="155">
        <f>+'[4]WCA NPC'!$F221</f>
        <v>0</v>
      </c>
      <c r="G219" s="155">
        <f>+'[5]WCA NPC'!$F221</f>
        <v>0</v>
      </c>
      <c r="H219" s="155">
        <f>+'[6]WCA NPC'!$F221</f>
        <v>0</v>
      </c>
      <c r="S219" s="198"/>
      <c r="T219" s="198"/>
      <c r="U219" s="198"/>
      <c r="V219" s="198"/>
      <c r="W219" s="198"/>
    </row>
    <row r="220" spans="1:23" hidden="1" x14ac:dyDescent="0.25">
      <c r="A220" s="148"/>
      <c r="B220" s="148"/>
      <c r="C220" s="153" t="s">
        <v>259</v>
      </c>
      <c r="D220" s="155">
        <f>+'[2]WCA NPC'!$F223</f>
        <v>0</v>
      </c>
      <c r="E220" s="155">
        <f>+'[3]WCA NPC'!$F223</f>
        <v>0</v>
      </c>
      <c r="F220" s="155">
        <f>+'[4]WCA NPC'!$F222</f>
        <v>0</v>
      </c>
      <c r="G220" s="155">
        <f>+'[5]WCA NPC'!$F222</f>
        <v>0</v>
      </c>
      <c r="H220" s="155">
        <f>+'[6]WCA NPC'!$F222</f>
        <v>0</v>
      </c>
      <c r="S220" s="198"/>
      <c r="T220" s="198"/>
      <c r="U220" s="198"/>
      <c r="V220" s="198"/>
      <c r="W220" s="198"/>
    </row>
    <row r="221" spans="1:23" hidden="1" x14ac:dyDescent="0.25">
      <c r="A221" s="148"/>
      <c r="B221" s="148"/>
      <c r="C221" s="153" t="s">
        <v>260</v>
      </c>
      <c r="D221" s="155">
        <f>+'[2]WCA NPC'!$F224</f>
        <v>0</v>
      </c>
      <c r="E221" s="155">
        <f>+'[3]WCA NPC'!$F224</f>
        <v>0</v>
      </c>
      <c r="F221" s="155">
        <f>+'[4]WCA NPC'!$F223</f>
        <v>0</v>
      </c>
      <c r="G221" s="155">
        <f>+'[5]WCA NPC'!$F223</f>
        <v>0</v>
      </c>
      <c r="H221" s="155">
        <f>+'[6]WCA NPC'!$F223</f>
        <v>0</v>
      </c>
      <c r="S221" s="198"/>
      <c r="T221" s="198"/>
      <c r="U221" s="198"/>
      <c r="V221" s="198"/>
      <c r="W221" s="198"/>
    </row>
    <row r="222" spans="1:23" x14ac:dyDescent="0.25">
      <c r="A222" s="148"/>
      <c r="B222" s="148"/>
      <c r="C222" s="153" t="s">
        <v>261</v>
      </c>
      <c r="D222" s="155">
        <f>+'[2]WCA NPC'!$F225</f>
        <v>52038224.699999996</v>
      </c>
      <c r="E222" s="155">
        <f>+'[3]WCA NPC'!$F225</f>
        <v>56237363.719900005</v>
      </c>
      <c r="F222" s="155">
        <f>+'[4]WCA NPC'!$F224</f>
        <v>52931526.590000004</v>
      </c>
      <c r="G222" s="155">
        <f>+'[5]WCA NPC'!$F224</f>
        <v>58376864.829999998</v>
      </c>
      <c r="H222" s="155">
        <f>+'[6]WCA NPC'!$F224</f>
        <v>59623563.729999997</v>
      </c>
      <c r="S222" s="198"/>
      <c r="T222" s="198"/>
      <c r="U222" s="198"/>
      <c r="V222" s="198"/>
      <c r="W222" s="198"/>
    </row>
    <row r="223" spans="1:23" hidden="1" x14ac:dyDescent="0.25">
      <c r="A223" s="148"/>
      <c r="B223" s="148"/>
      <c r="C223" s="153" t="s">
        <v>262</v>
      </c>
      <c r="D223" s="155">
        <f>+'[2]WCA NPC'!$F226</f>
        <v>0</v>
      </c>
      <c r="E223" s="155">
        <f>+'[3]WCA NPC'!$F226</f>
        <v>0</v>
      </c>
      <c r="F223" s="155">
        <f>+'[4]WCA NPC'!$F225</f>
        <v>0</v>
      </c>
      <c r="G223" s="155">
        <f>+'[5]WCA NPC'!$F225</f>
        <v>0</v>
      </c>
      <c r="H223" s="155">
        <f>+'[6]WCA NPC'!$F225</f>
        <v>0</v>
      </c>
      <c r="S223" s="198"/>
      <c r="T223" s="198"/>
      <c r="U223" s="198"/>
      <c r="V223" s="198"/>
      <c r="W223" s="198"/>
    </row>
    <row r="224" spans="1:23" hidden="1" x14ac:dyDescent="0.25">
      <c r="A224" s="148"/>
      <c r="B224" s="148"/>
      <c r="C224" s="153" t="s">
        <v>263</v>
      </c>
      <c r="D224" s="155">
        <f>+'[2]WCA NPC'!$F227</f>
        <v>0</v>
      </c>
      <c r="E224" s="155">
        <f>+'[3]WCA NPC'!$F227</f>
        <v>0</v>
      </c>
      <c r="F224" s="155">
        <f>+'[4]WCA NPC'!$F226</f>
        <v>0</v>
      </c>
      <c r="G224" s="155">
        <f>+'[5]WCA NPC'!$F226</f>
        <v>0</v>
      </c>
      <c r="H224" s="155">
        <f>+'[6]WCA NPC'!$F226</f>
        <v>0</v>
      </c>
      <c r="S224" s="198"/>
      <c r="T224" s="198"/>
      <c r="U224" s="198"/>
      <c r="V224" s="198"/>
      <c r="W224" s="198"/>
    </row>
    <row r="225" spans="1:23" hidden="1" x14ac:dyDescent="0.25">
      <c r="A225" s="148"/>
      <c r="B225" s="148"/>
      <c r="C225" s="153" t="s">
        <v>264</v>
      </c>
      <c r="D225" s="155">
        <f>+'[2]WCA NPC'!$F228</f>
        <v>0</v>
      </c>
      <c r="E225" s="155">
        <f>+'[3]WCA NPC'!$F228</f>
        <v>0</v>
      </c>
      <c r="F225" s="155">
        <f>+'[4]WCA NPC'!$F227</f>
        <v>0</v>
      </c>
      <c r="G225" s="155">
        <f>+'[5]WCA NPC'!$F227</f>
        <v>0</v>
      </c>
      <c r="H225" s="155">
        <f>+'[6]WCA NPC'!$F227</f>
        <v>0</v>
      </c>
      <c r="S225" s="198"/>
      <c r="T225" s="198"/>
      <c r="U225" s="198"/>
      <c r="V225" s="198"/>
      <c r="W225" s="198"/>
    </row>
    <row r="226" spans="1:23" x14ac:dyDescent="0.25">
      <c r="A226" s="148"/>
      <c r="B226" s="153"/>
      <c r="C226" s="148"/>
      <c r="D226" s="160"/>
      <c r="E226" s="160"/>
      <c r="F226" s="160"/>
      <c r="G226" s="160"/>
      <c r="H226" s="160"/>
      <c r="S226" s="198"/>
      <c r="T226" s="198"/>
      <c r="U226" s="198"/>
      <c r="V226" s="198"/>
      <c r="W226" s="198"/>
    </row>
    <row r="227" spans="1:23" x14ac:dyDescent="0.25">
      <c r="A227" s="149" t="s">
        <v>265</v>
      </c>
      <c r="B227" s="153"/>
      <c r="C227" s="148"/>
      <c r="D227" s="155">
        <f t="shared" ref="D227:H227" si="5">SUM(D218:D225)</f>
        <v>52038224.699999996</v>
      </c>
      <c r="E227" s="155">
        <f t="shared" si="5"/>
        <v>98525771.819900006</v>
      </c>
      <c r="F227" s="155">
        <f t="shared" si="5"/>
        <v>142351879.69999999</v>
      </c>
      <c r="G227" s="155">
        <f t="shared" si="5"/>
        <v>137574535.73000002</v>
      </c>
      <c r="H227" s="155">
        <f t="shared" si="5"/>
        <v>105179574.61999999</v>
      </c>
      <c r="J227" s="163" t="s">
        <v>42</v>
      </c>
      <c r="S227" s="198"/>
      <c r="T227" s="198"/>
      <c r="U227" s="198"/>
      <c r="V227" s="198"/>
      <c r="W227" s="198"/>
    </row>
    <row r="228" spans="1:23" x14ac:dyDescent="0.25">
      <c r="A228" s="148"/>
      <c r="B228" s="153"/>
      <c r="C228" s="148"/>
      <c r="D228" s="155"/>
      <c r="E228" s="155"/>
      <c r="F228" s="155"/>
      <c r="G228" s="155"/>
      <c r="H228" s="155"/>
      <c r="S228" s="198"/>
      <c r="T228" s="198"/>
      <c r="U228" s="198"/>
      <c r="V228" s="198"/>
      <c r="W228" s="198"/>
    </row>
    <row r="229" spans="1:23" x14ac:dyDescent="0.25">
      <c r="A229" s="149" t="s">
        <v>266</v>
      </c>
      <c r="B229" s="153"/>
      <c r="C229" s="148"/>
      <c r="D229" s="155"/>
      <c r="E229" s="155"/>
      <c r="F229" s="155"/>
      <c r="G229" s="155"/>
      <c r="H229" s="155"/>
      <c r="S229" s="198"/>
      <c r="T229" s="198"/>
      <c r="U229" s="198"/>
      <c r="V229" s="198"/>
      <c r="W229" s="198"/>
    </row>
    <row r="230" spans="1:23" hidden="1" x14ac:dyDescent="0.25">
      <c r="A230" s="148"/>
      <c r="B230" s="148"/>
      <c r="C230" s="153" t="s">
        <v>267</v>
      </c>
      <c r="D230" s="155">
        <f>+'[2]WCA NPC'!$F232</f>
        <v>0</v>
      </c>
      <c r="E230" s="155">
        <f>+'[3]WCA NPC'!$F232</f>
        <v>0</v>
      </c>
      <c r="F230" s="155">
        <f>+'[4]WCA NPC'!$F232</f>
        <v>0</v>
      </c>
      <c r="G230" s="155">
        <f>+'[5]WCA NPC'!$F232</f>
        <v>0</v>
      </c>
      <c r="H230" s="155">
        <f>+'[6]WCA NPC'!$F232</f>
        <v>0</v>
      </c>
      <c r="J230" s="163"/>
      <c r="S230" s="198"/>
      <c r="T230" s="198"/>
      <c r="U230" s="198"/>
      <c r="V230" s="198"/>
      <c r="W230" s="198"/>
    </row>
    <row r="231" spans="1:23" x14ac:dyDescent="0.25">
      <c r="A231" s="148"/>
      <c r="B231" s="153"/>
      <c r="C231" s="148" t="s">
        <v>268</v>
      </c>
      <c r="D231" s="155">
        <f>+'[2]WCA NPC'!$F233</f>
        <v>0</v>
      </c>
      <c r="E231" s="155">
        <f>+'[3]WCA NPC'!$F233</f>
        <v>0</v>
      </c>
      <c r="F231" s="155">
        <f>+'[4]WCA NPC'!$F233</f>
        <v>0</v>
      </c>
      <c r="G231" s="155">
        <f>+'[5]WCA NPC'!$F233</f>
        <v>0</v>
      </c>
      <c r="H231" s="155">
        <f>+'[6]WCA NPC'!$F233</f>
        <v>0</v>
      </c>
      <c r="J231" s="163"/>
      <c r="S231" s="198"/>
      <c r="T231" s="198"/>
      <c r="U231" s="198"/>
      <c r="V231" s="198"/>
      <c r="W231" s="198"/>
    </row>
    <row r="232" spans="1:23" x14ac:dyDescent="0.25">
      <c r="A232" s="149" t="s">
        <v>269</v>
      </c>
      <c r="B232" s="153"/>
      <c r="C232" s="148"/>
      <c r="D232" s="160">
        <f>SUM(D230:D231)</f>
        <v>0</v>
      </c>
      <c r="E232" s="160">
        <f>SUM(E230:E231)</f>
        <v>0</v>
      </c>
      <c r="F232" s="160">
        <f>SUM(F230:F231)</f>
        <v>0</v>
      </c>
      <c r="G232" s="160">
        <f>SUM(G230:G231)</f>
        <v>0</v>
      </c>
      <c r="H232" s="160">
        <f>SUM(H230:H231)</f>
        <v>0</v>
      </c>
      <c r="J232" s="143" t="s">
        <v>43</v>
      </c>
      <c r="S232" s="198"/>
      <c r="T232" s="198"/>
      <c r="U232" s="198"/>
      <c r="V232" s="198"/>
      <c r="W232" s="198"/>
    </row>
    <row r="233" spans="1:23" x14ac:dyDescent="0.25">
      <c r="A233" s="148"/>
      <c r="B233" s="153"/>
      <c r="C233" s="148"/>
      <c r="D233" s="155"/>
      <c r="E233" s="155"/>
      <c r="F233" s="155"/>
      <c r="G233" s="155"/>
      <c r="H233" s="155"/>
      <c r="S233" s="198"/>
      <c r="T233" s="198"/>
      <c r="U233" s="198"/>
      <c r="V233" s="198"/>
      <c r="W233" s="198"/>
    </row>
    <row r="234" spans="1:23" ht="15.75" thickBot="1" x14ac:dyDescent="0.3">
      <c r="A234" s="173" t="s">
        <v>270</v>
      </c>
      <c r="B234" s="173"/>
      <c r="C234" s="148"/>
      <c r="D234" s="174">
        <f>D232+D227+D215+D197+D191-D46</f>
        <v>498729057.94763136</v>
      </c>
      <c r="E234" s="174">
        <f>E232+E227+E215+E197+E191-E46</f>
        <v>518475844.51165646</v>
      </c>
      <c r="F234" s="174">
        <f>F232+F227+F215+F197+F191-F46</f>
        <v>479982352.36793709</v>
      </c>
      <c r="G234" s="174">
        <f>G232+G227+G215+G197+G191-G46</f>
        <v>493755096.1912303</v>
      </c>
      <c r="H234" s="174">
        <f>H232+H227+H215+H197+H191-H46</f>
        <v>546788127.57080221</v>
      </c>
      <c r="J234" s="163" t="s">
        <v>4</v>
      </c>
      <c r="S234" s="198"/>
      <c r="T234" s="198"/>
      <c r="U234" s="198"/>
      <c r="V234" s="198"/>
      <c r="W234" s="198"/>
    </row>
    <row r="235" spans="1:23" ht="15.75" thickTop="1" x14ac:dyDescent="0.25">
      <c r="A235" s="148"/>
      <c r="B235" s="153"/>
      <c r="C235" s="175"/>
      <c r="D235" s="155"/>
      <c r="E235" s="155"/>
      <c r="F235" s="155"/>
      <c r="G235" s="155"/>
      <c r="H235" s="155"/>
      <c r="J235" s="163"/>
      <c r="S235" s="198"/>
      <c r="T235" s="198"/>
      <c r="U235" s="198"/>
      <c r="V235" s="198"/>
      <c r="W235" s="198"/>
    </row>
    <row r="236" spans="1:23" x14ac:dyDescent="0.25">
      <c r="A236" s="148"/>
      <c r="B236" s="153"/>
      <c r="C236" s="176"/>
      <c r="D236" s="177">
        <f>+D234/D244</f>
        <v>23.568539575316546</v>
      </c>
      <c r="E236" s="177">
        <f>+E234/E244</f>
        <v>24.397540317096354</v>
      </c>
      <c r="F236" s="177">
        <f>+F234/F244</f>
        <v>23.276231855594592</v>
      </c>
      <c r="G236" s="177">
        <f>+G234/G244</f>
        <v>25.019971966403212</v>
      </c>
      <c r="H236" s="177">
        <f>+H234/H244</f>
        <v>27.528777183649026</v>
      </c>
      <c r="J236" s="143" t="s">
        <v>45</v>
      </c>
      <c r="S236" s="198"/>
      <c r="T236" s="198"/>
      <c r="U236" s="198"/>
      <c r="V236" s="198"/>
      <c r="W236" s="198"/>
    </row>
    <row r="237" spans="1:23" x14ac:dyDescent="0.25">
      <c r="A237" s="148"/>
      <c r="B237" s="148"/>
      <c r="C237" s="153"/>
      <c r="D237" s="155"/>
      <c r="E237" s="155"/>
      <c r="F237" s="155"/>
      <c r="G237" s="155"/>
      <c r="H237" s="155"/>
      <c r="S237" s="198"/>
      <c r="T237" s="198"/>
      <c r="U237" s="198"/>
      <c r="V237" s="198"/>
      <c r="W237" s="198"/>
    </row>
    <row r="238" spans="1:23" hidden="1" x14ac:dyDescent="0.25">
      <c r="A238" s="148"/>
      <c r="B238" s="148"/>
      <c r="C238" s="153"/>
      <c r="D238" s="155"/>
      <c r="E238" s="155"/>
      <c r="F238" s="155"/>
      <c r="G238" s="155"/>
      <c r="H238" s="155"/>
      <c r="S238" s="198"/>
      <c r="T238" s="198"/>
      <c r="U238" s="198"/>
      <c r="V238" s="198"/>
      <c r="W238" s="198"/>
    </row>
    <row r="239" spans="1:23" hidden="1" x14ac:dyDescent="0.25">
      <c r="A239" s="178"/>
      <c r="B239" s="178"/>
      <c r="C239" s="78"/>
      <c r="D239" s="179"/>
      <c r="E239" s="179"/>
      <c r="F239" s="179"/>
      <c r="G239" s="179"/>
      <c r="H239" s="179"/>
      <c r="S239" s="198"/>
      <c r="T239" s="198"/>
      <c r="U239" s="198"/>
      <c r="V239" s="198"/>
      <c r="W239" s="198"/>
    </row>
    <row r="240" spans="1:23" hidden="1" x14ac:dyDescent="0.25">
      <c r="A240" s="148"/>
      <c r="B240" s="153"/>
      <c r="C240" s="148"/>
      <c r="D240" s="172"/>
      <c r="E240" s="172"/>
      <c r="F240" s="172"/>
      <c r="G240" s="172"/>
      <c r="H240" s="172"/>
      <c r="S240" s="198"/>
      <c r="T240" s="198"/>
      <c r="U240" s="198"/>
      <c r="V240" s="198"/>
      <c r="W240" s="198"/>
    </row>
    <row r="241" spans="1:23" hidden="1" x14ac:dyDescent="0.25">
      <c r="A241" s="148"/>
      <c r="B241" s="153"/>
      <c r="C241" s="148"/>
      <c r="D241" s="155"/>
      <c r="E241" s="155"/>
      <c r="F241" s="155"/>
      <c r="G241" s="155"/>
      <c r="H241" s="155"/>
      <c r="S241" s="198"/>
      <c r="T241" s="198"/>
      <c r="U241" s="198"/>
      <c r="V241" s="198"/>
      <c r="W241" s="198"/>
    </row>
    <row r="242" spans="1:23" x14ac:dyDescent="0.25">
      <c r="A242" s="180"/>
      <c r="B242" s="180" t="s">
        <v>271</v>
      </c>
      <c r="C242" s="148"/>
      <c r="D242" s="181">
        <f>+'[2]WCA NPC'!$F245</f>
        <v>0</v>
      </c>
      <c r="E242" s="181">
        <f>+'[3]WCA NPC'!$F245</f>
        <v>0</v>
      </c>
      <c r="F242" s="181">
        <f>+'[4]WCA NPC'!$F244</f>
        <v>0</v>
      </c>
      <c r="G242" s="181">
        <f>+'[5]WCA NPC'!$F244</f>
        <v>0</v>
      </c>
      <c r="H242" s="181">
        <f>+'[6]WCA NPC'!$F244</f>
        <v>0</v>
      </c>
      <c r="S242" s="198"/>
      <c r="T242" s="198"/>
      <c r="U242" s="198"/>
      <c r="V242" s="198"/>
      <c r="W242" s="198"/>
    </row>
    <row r="243" spans="1:23" x14ac:dyDescent="0.25">
      <c r="A243" s="180"/>
      <c r="B243" s="180"/>
      <c r="C243" s="182" t="s">
        <v>272</v>
      </c>
      <c r="D243" s="181">
        <f>+'[2]WCA NPC'!$F246</f>
        <v>21160795.998999994</v>
      </c>
      <c r="E243" s="181">
        <f>+'[3]WCA NPC'!$F246</f>
        <v>21251152.278999995</v>
      </c>
      <c r="F243" s="181">
        <f>+'[4]WCA NPC'!$F245</f>
        <v>20621136.416999999</v>
      </c>
      <c r="G243" s="181">
        <f>+'[5]WCA NPC'!$F245</f>
        <v>19734438.425999999</v>
      </c>
      <c r="H243" s="181">
        <f>+'[6]WCA NPC'!$F245</f>
        <v>19862419.748</v>
      </c>
      <c r="S243" s="198"/>
      <c r="T243" s="198"/>
      <c r="U243" s="198"/>
      <c r="V243" s="198"/>
      <c r="W243" s="198"/>
    </row>
    <row r="244" spans="1:23" x14ac:dyDescent="0.25">
      <c r="A244" s="173" t="s">
        <v>273</v>
      </c>
      <c r="B244" s="148"/>
      <c r="C244" s="149"/>
      <c r="D244" s="183">
        <f>+D242+D243</f>
        <v>21160795.998999994</v>
      </c>
      <c r="E244" s="183">
        <f>+E242+E243</f>
        <v>21251152.278999995</v>
      </c>
      <c r="F244" s="183">
        <f>+F242+F243</f>
        <v>20621136.416999999</v>
      </c>
      <c r="G244" s="183">
        <f>+G242+G243</f>
        <v>19734438.425999999</v>
      </c>
      <c r="H244" s="183">
        <f>+H242+H243</f>
        <v>19862419.748</v>
      </c>
      <c r="J244" s="163" t="s">
        <v>51</v>
      </c>
      <c r="S244" s="198"/>
      <c r="T244" s="198"/>
      <c r="U244" s="198"/>
      <c r="V244" s="198"/>
      <c r="W244" s="198"/>
    </row>
    <row r="245" spans="1:23" x14ac:dyDescent="0.25">
      <c r="A245" s="148"/>
      <c r="B245" s="153"/>
      <c r="C245" s="148"/>
      <c r="D245" s="181"/>
      <c r="E245" s="181"/>
      <c r="F245" s="181"/>
      <c r="G245" s="181"/>
      <c r="H245" s="181"/>
      <c r="S245" s="198"/>
      <c r="T245" s="198"/>
      <c r="U245" s="198"/>
      <c r="V245" s="198"/>
      <c r="W245" s="198"/>
    </row>
    <row r="246" spans="1:23" x14ac:dyDescent="0.25">
      <c r="A246" s="148"/>
      <c r="B246" s="153"/>
      <c r="C246" s="148"/>
      <c r="D246" s="181"/>
      <c r="E246" s="181"/>
      <c r="F246" s="181"/>
      <c r="G246" s="181"/>
      <c r="H246" s="181"/>
      <c r="S246" s="198"/>
      <c r="T246" s="198"/>
      <c r="U246" s="198"/>
      <c r="V246" s="198"/>
      <c r="W246" s="198"/>
    </row>
    <row r="247" spans="1:23" x14ac:dyDescent="0.25">
      <c r="A247" s="149" t="s">
        <v>75</v>
      </c>
      <c r="B247" s="148"/>
      <c r="C247" s="148"/>
      <c r="D247" s="181"/>
      <c r="E247" s="181"/>
      <c r="F247" s="181"/>
      <c r="G247" s="181"/>
      <c r="H247" s="181"/>
      <c r="S247" s="198"/>
      <c r="T247" s="198"/>
      <c r="U247" s="198"/>
      <c r="V247" s="198"/>
      <c r="W247" s="198"/>
    </row>
    <row r="248" spans="1:23" x14ac:dyDescent="0.25">
      <c r="A248" s="149"/>
      <c r="B248" s="148" t="s">
        <v>76</v>
      </c>
      <c r="C248" s="148"/>
      <c r="D248" s="181"/>
      <c r="E248" s="181"/>
      <c r="F248" s="181"/>
      <c r="G248" s="181"/>
      <c r="H248" s="181"/>
      <c r="S248" s="198"/>
      <c r="T248" s="198"/>
      <c r="U248" s="198"/>
      <c r="V248" s="198"/>
      <c r="W248" s="198"/>
    </row>
    <row r="249" spans="1:23" hidden="1" x14ac:dyDescent="0.25">
      <c r="A249" s="184"/>
      <c r="B249" s="148"/>
      <c r="C249" s="156" t="s">
        <v>78</v>
      </c>
      <c r="D249" s="181">
        <f>+'[2]WCA NPC'!$F252</f>
        <v>0</v>
      </c>
      <c r="E249" s="181">
        <f>+'[3]WCA NPC'!$F252</f>
        <v>0</v>
      </c>
      <c r="F249" s="181">
        <f>+'[4]WCA NPC'!$F251</f>
        <v>0</v>
      </c>
      <c r="G249" s="181">
        <f>+'[5]WCA NPC'!$F251</f>
        <v>0</v>
      </c>
      <c r="H249" s="181">
        <f>+'[6]WCA NPC'!$F251</f>
        <v>0</v>
      </c>
      <c r="S249" s="198"/>
      <c r="T249" s="198"/>
      <c r="U249" s="198"/>
      <c r="V249" s="198"/>
      <c r="W249" s="198"/>
    </row>
    <row r="250" spans="1:23" hidden="1" x14ac:dyDescent="0.25">
      <c r="A250" s="184"/>
      <c r="B250" s="148"/>
      <c r="C250" s="157" t="s">
        <v>79</v>
      </c>
      <c r="D250" s="181">
        <f>+'[2]WCA NPC'!$F253</f>
        <v>0</v>
      </c>
      <c r="E250" s="181">
        <f>+'[3]WCA NPC'!$F253</f>
        <v>0</v>
      </c>
      <c r="F250" s="181">
        <f>+'[4]WCA NPC'!$F252</f>
        <v>0</v>
      </c>
      <c r="G250" s="181">
        <f>+'[5]WCA NPC'!$F252</f>
        <v>0</v>
      </c>
      <c r="H250" s="181">
        <f>+'[6]WCA NPC'!$F252</f>
        <v>0</v>
      </c>
      <c r="S250" s="198"/>
      <c r="T250" s="198"/>
      <c r="U250" s="198"/>
      <c r="V250" s="198"/>
      <c r="W250" s="198"/>
    </row>
    <row r="251" spans="1:23" hidden="1" x14ac:dyDescent="0.25">
      <c r="A251" s="184"/>
      <c r="B251" s="148"/>
      <c r="C251" s="157" t="s">
        <v>80</v>
      </c>
      <c r="D251" s="181">
        <f>+'[2]WCA NPC'!$F254</f>
        <v>0</v>
      </c>
      <c r="E251" s="181">
        <f>+'[3]WCA NPC'!$F254</f>
        <v>0</v>
      </c>
      <c r="F251" s="181">
        <f>+'[4]WCA NPC'!$F253</f>
        <v>0</v>
      </c>
      <c r="G251" s="181">
        <f>+'[5]WCA NPC'!$F253</f>
        <v>0</v>
      </c>
      <c r="H251" s="181">
        <f>+'[6]WCA NPC'!$F253</f>
        <v>0</v>
      </c>
      <c r="S251" s="198"/>
      <c r="T251" s="198"/>
      <c r="U251" s="198"/>
      <c r="V251" s="198"/>
      <c r="W251" s="198"/>
    </row>
    <row r="252" spans="1:23" hidden="1" x14ac:dyDescent="0.25">
      <c r="A252" s="184"/>
      <c r="B252" s="148"/>
      <c r="C252" s="156" t="s">
        <v>81</v>
      </c>
      <c r="D252" s="181">
        <f>+'[2]WCA NPC'!$F255</f>
        <v>0</v>
      </c>
      <c r="E252" s="181">
        <f>+'[3]WCA NPC'!$F255</f>
        <v>0</v>
      </c>
      <c r="F252" s="181">
        <f>+'[4]WCA NPC'!$F254</f>
        <v>0</v>
      </c>
      <c r="G252" s="181">
        <f>+'[5]WCA NPC'!$F254</f>
        <v>0</v>
      </c>
      <c r="H252" s="181">
        <f>+'[6]WCA NPC'!$F254</f>
        <v>0</v>
      </c>
      <c r="S252" s="198"/>
      <c r="T252" s="198"/>
      <c r="U252" s="198"/>
      <c r="V252" s="198"/>
      <c r="W252" s="198"/>
    </row>
    <row r="253" spans="1:23" hidden="1" x14ac:dyDescent="0.25">
      <c r="A253" s="184"/>
      <c r="B253" s="148"/>
      <c r="C253" s="158" t="s">
        <v>82</v>
      </c>
      <c r="D253" s="181">
        <f>+'[2]WCA NPC'!$F256</f>
        <v>0</v>
      </c>
      <c r="E253" s="181">
        <f>+'[3]WCA NPC'!$F256</f>
        <v>0</v>
      </c>
      <c r="F253" s="181">
        <f>+'[4]WCA NPC'!$F255</f>
        <v>0</v>
      </c>
      <c r="G253" s="181">
        <f>+'[5]WCA NPC'!$F255</f>
        <v>0</v>
      </c>
      <c r="H253" s="181">
        <f>+'[6]WCA NPC'!$F255</f>
        <v>0</v>
      </c>
      <c r="S253" s="198"/>
      <c r="T253" s="198"/>
      <c r="U253" s="198"/>
      <c r="V253" s="198"/>
      <c r="W253" s="198"/>
    </row>
    <row r="254" spans="1:23" hidden="1" x14ac:dyDescent="0.25">
      <c r="A254" s="184"/>
      <c r="B254" s="148"/>
      <c r="C254" s="156" t="s">
        <v>83</v>
      </c>
      <c r="D254" s="181">
        <f>+'[2]WCA NPC'!$F257</f>
        <v>0</v>
      </c>
      <c r="E254" s="181">
        <f>+'[3]WCA NPC'!$F257</f>
        <v>0</v>
      </c>
      <c r="F254" s="181">
        <f>+'[4]WCA NPC'!$F256</f>
        <v>0</v>
      </c>
      <c r="G254" s="181">
        <f>+'[5]WCA NPC'!$F256</f>
        <v>0</v>
      </c>
      <c r="H254" s="181">
        <f>+'[6]WCA NPC'!$F256</f>
        <v>0</v>
      </c>
      <c r="S254" s="198"/>
      <c r="T254" s="198"/>
      <c r="U254" s="198"/>
      <c r="V254" s="198"/>
      <c r="W254" s="198"/>
    </row>
    <row r="255" spans="1:23" hidden="1" x14ac:dyDescent="0.25">
      <c r="A255" s="184"/>
      <c r="B255" s="148"/>
      <c r="C255" s="156" t="s">
        <v>84</v>
      </c>
      <c r="D255" s="181">
        <f>+'[2]WCA NPC'!$F258</f>
        <v>0</v>
      </c>
      <c r="E255" s="181">
        <f>+'[3]WCA NPC'!$F258</f>
        <v>0</v>
      </c>
      <c r="F255" s="181">
        <f>+'[4]WCA NPC'!$F257</f>
        <v>0</v>
      </c>
      <c r="G255" s="181">
        <f>+'[5]WCA NPC'!$F257</f>
        <v>0</v>
      </c>
      <c r="H255" s="181">
        <f>+'[6]WCA NPC'!$F257</f>
        <v>0</v>
      </c>
      <c r="S255" s="198"/>
      <c r="T255" s="198"/>
      <c r="U255" s="198"/>
      <c r="V255" s="198"/>
      <c r="W255" s="198"/>
    </row>
    <row r="256" spans="1:23" hidden="1" x14ac:dyDescent="0.25">
      <c r="A256" s="184"/>
      <c r="B256" s="148"/>
      <c r="C256" s="156" t="s">
        <v>85</v>
      </c>
      <c r="D256" s="181">
        <f>+'[2]WCA NPC'!$F259</f>
        <v>0</v>
      </c>
      <c r="E256" s="181">
        <f>+'[3]WCA NPC'!$F259</f>
        <v>0</v>
      </c>
      <c r="F256" s="181">
        <f>+'[4]WCA NPC'!$F258</f>
        <v>0</v>
      </c>
      <c r="G256" s="181">
        <f>+'[5]WCA NPC'!$F258</f>
        <v>0</v>
      </c>
      <c r="H256" s="181">
        <f>+'[6]WCA NPC'!$F258</f>
        <v>0</v>
      </c>
      <c r="S256" s="198"/>
      <c r="T256" s="198"/>
      <c r="U256" s="198"/>
      <c r="V256" s="198"/>
      <c r="W256" s="198"/>
    </row>
    <row r="257" spans="1:23" hidden="1" x14ac:dyDescent="0.25">
      <c r="A257" s="184"/>
      <c r="B257" s="148"/>
      <c r="C257" s="156" t="s">
        <v>86</v>
      </c>
      <c r="D257" s="181">
        <f>+'[2]WCA NPC'!$F260</f>
        <v>0</v>
      </c>
      <c r="E257" s="181">
        <f>+'[3]WCA NPC'!$F260</f>
        <v>0</v>
      </c>
      <c r="F257" s="181">
        <f>+'[4]WCA NPC'!$F259</f>
        <v>0</v>
      </c>
      <c r="G257" s="181">
        <f>+'[5]WCA NPC'!$F259</f>
        <v>0</v>
      </c>
      <c r="H257" s="181">
        <f>+'[6]WCA NPC'!$F259</f>
        <v>0</v>
      </c>
      <c r="S257" s="198"/>
      <c r="T257" s="198"/>
      <c r="U257" s="198"/>
      <c r="V257" s="198"/>
      <c r="W257" s="198"/>
    </row>
    <row r="258" spans="1:23" hidden="1" x14ac:dyDescent="0.25">
      <c r="A258" s="184"/>
      <c r="B258" s="148"/>
      <c r="C258" s="156" t="s">
        <v>87</v>
      </c>
      <c r="D258" s="181">
        <f>+'[2]WCA NPC'!$F261</f>
        <v>0</v>
      </c>
      <c r="E258" s="181">
        <f>+'[3]WCA NPC'!$F261</f>
        <v>0</v>
      </c>
      <c r="F258" s="181">
        <f>+'[4]WCA NPC'!$F260</f>
        <v>0</v>
      </c>
      <c r="G258" s="181">
        <f>+'[5]WCA NPC'!$F260</f>
        <v>0</v>
      </c>
      <c r="H258" s="181">
        <f>+'[6]WCA NPC'!$F260</f>
        <v>0</v>
      </c>
      <c r="S258" s="198"/>
      <c r="T258" s="198"/>
      <c r="U258" s="198"/>
      <c r="V258" s="198"/>
      <c r="W258" s="198"/>
    </row>
    <row r="259" spans="1:23" x14ac:dyDescent="0.25">
      <c r="A259" s="184"/>
      <c r="B259" s="148"/>
      <c r="C259" s="156" t="s">
        <v>88</v>
      </c>
      <c r="D259" s="181">
        <f>+'[2]WCA NPC'!$F262</f>
        <v>0</v>
      </c>
      <c r="E259" s="181">
        <f>+'[3]WCA NPC'!$F262</f>
        <v>0</v>
      </c>
      <c r="F259" s="181">
        <f>+'[4]WCA NPC'!$F261</f>
        <v>0</v>
      </c>
      <c r="G259" s="181">
        <f>+'[5]WCA NPC'!$F261</f>
        <v>653474</v>
      </c>
      <c r="H259" s="181">
        <f>+'[6]WCA NPC'!$F261</f>
        <v>654274</v>
      </c>
      <c r="S259" s="198"/>
      <c r="T259" s="198"/>
      <c r="U259" s="198"/>
      <c r="V259" s="198"/>
      <c r="W259" s="198"/>
    </row>
    <row r="260" spans="1:23" hidden="1" x14ac:dyDescent="0.25">
      <c r="A260" s="184"/>
      <c r="B260" s="148"/>
      <c r="C260" s="156" t="s">
        <v>89</v>
      </c>
      <c r="D260" s="181">
        <f>+'[2]WCA NPC'!$F263</f>
        <v>0</v>
      </c>
      <c r="E260" s="181">
        <f>+'[3]WCA NPC'!$F263</f>
        <v>0</v>
      </c>
      <c r="F260" s="181">
        <f>+'[4]WCA NPC'!$F262</f>
        <v>0</v>
      </c>
      <c r="G260" s="181">
        <f>+'[5]WCA NPC'!$F262</f>
        <v>0</v>
      </c>
      <c r="H260" s="181">
        <f>+'[6]WCA NPC'!$F262</f>
        <v>0</v>
      </c>
      <c r="S260" s="198"/>
      <c r="T260" s="198"/>
      <c r="U260" s="198"/>
      <c r="V260" s="198"/>
      <c r="W260" s="198"/>
    </row>
    <row r="261" spans="1:23" hidden="1" x14ac:dyDescent="0.25">
      <c r="A261" s="184"/>
      <c r="B261" s="148"/>
      <c r="C261" s="156" t="s">
        <v>90</v>
      </c>
      <c r="D261" s="181">
        <f>+'[2]WCA NPC'!$F264</f>
        <v>0</v>
      </c>
      <c r="E261" s="181">
        <f>+'[3]WCA NPC'!$F264</f>
        <v>0</v>
      </c>
      <c r="F261" s="181">
        <f>+'[4]WCA NPC'!$F263</f>
        <v>0</v>
      </c>
      <c r="G261" s="181">
        <f>+'[5]WCA NPC'!$F263</f>
        <v>0</v>
      </c>
      <c r="H261" s="181">
        <f>+'[6]WCA NPC'!$F263</f>
        <v>0</v>
      </c>
      <c r="S261" s="198"/>
      <c r="T261" s="198"/>
      <c r="U261" s="198"/>
      <c r="V261" s="198"/>
      <c r="W261" s="198"/>
    </row>
    <row r="262" spans="1:23" hidden="1" x14ac:dyDescent="0.25">
      <c r="A262" s="184"/>
      <c r="B262" s="148"/>
      <c r="C262" s="156" t="s">
        <v>91</v>
      </c>
      <c r="D262" s="181">
        <f>+'[2]WCA NPC'!$F265</f>
        <v>0</v>
      </c>
      <c r="E262" s="181">
        <f>+'[3]WCA NPC'!$F265</f>
        <v>0</v>
      </c>
      <c r="F262" s="181">
        <f>+'[4]WCA NPC'!$F264</f>
        <v>0</v>
      </c>
      <c r="G262" s="181">
        <f>+'[5]WCA NPC'!$F264</f>
        <v>0</v>
      </c>
      <c r="H262" s="181">
        <f>+'[6]WCA NPC'!$F264</f>
        <v>0</v>
      </c>
      <c r="S262" s="198"/>
      <c r="T262" s="198"/>
      <c r="U262" s="198"/>
      <c r="V262" s="198"/>
      <c r="W262" s="198"/>
    </row>
    <row r="263" spans="1:23" hidden="1" x14ac:dyDescent="0.25">
      <c r="A263" s="184"/>
      <c r="B263" s="148"/>
      <c r="C263" s="156" t="s">
        <v>92</v>
      </c>
      <c r="D263" s="181">
        <f>+'[2]WCA NPC'!$F266</f>
        <v>0</v>
      </c>
      <c r="E263" s="181">
        <f>+'[3]WCA NPC'!$F266</f>
        <v>0</v>
      </c>
      <c r="F263" s="181">
        <f>+'[4]WCA NPC'!$F265</f>
        <v>0</v>
      </c>
      <c r="G263" s="181">
        <f>+'[5]WCA NPC'!$F265</f>
        <v>0</v>
      </c>
      <c r="H263" s="181">
        <f>+'[6]WCA NPC'!$F265</f>
        <v>0</v>
      </c>
      <c r="S263" s="198"/>
      <c r="T263" s="198"/>
      <c r="U263" s="198"/>
      <c r="V263" s="198"/>
      <c r="W263" s="198"/>
    </row>
    <row r="264" spans="1:23" hidden="1" x14ac:dyDescent="0.25">
      <c r="A264" s="148"/>
      <c r="B264" s="148"/>
      <c r="C264" s="156" t="s">
        <v>93</v>
      </c>
      <c r="D264" s="181">
        <f>+'[2]WCA NPC'!$F267</f>
        <v>0</v>
      </c>
      <c r="E264" s="181">
        <f>+'[3]WCA NPC'!$F267</f>
        <v>0</v>
      </c>
      <c r="F264" s="181">
        <f>+'[4]WCA NPC'!$F266</f>
        <v>0</v>
      </c>
      <c r="G264" s="181">
        <f>+'[5]WCA NPC'!$F266</f>
        <v>0</v>
      </c>
      <c r="H264" s="181">
        <f>+'[6]WCA NPC'!$F266</f>
        <v>0</v>
      </c>
      <c r="S264" s="198"/>
      <c r="T264" s="198"/>
      <c r="U264" s="198"/>
      <c r="V264" s="198"/>
      <c r="W264" s="198"/>
    </row>
    <row r="265" spans="1:23" hidden="1" x14ac:dyDescent="0.25">
      <c r="A265" s="148"/>
      <c r="B265" s="148"/>
      <c r="C265" s="156" t="s">
        <v>94</v>
      </c>
      <c r="D265" s="181">
        <f>+'[2]WCA NPC'!$F268</f>
        <v>0</v>
      </c>
      <c r="E265" s="181">
        <f>+'[3]WCA NPC'!$F268</f>
        <v>0</v>
      </c>
      <c r="F265" s="181">
        <f>+'[4]WCA NPC'!$F267</f>
        <v>0</v>
      </c>
      <c r="G265" s="181">
        <f>+'[5]WCA NPC'!$F267</f>
        <v>0</v>
      </c>
      <c r="H265" s="181">
        <f>+'[6]WCA NPC'!$F267</f>
        <v>0</v>
      </c>
      <c r="S265" s="198"/>
      <c r="T265" s="198"/>
      <c r="U265" s="198"/>
      <c r="V265" s="198"/>
      <c r="W265" s="198"/>
    </row>
    <row r="266" spans="1:23" x14ac:dyDescent="0.25">
      <c r="A266" s="148"/>
      <c r="B266" s="148"/>
      <c r="C266" s="156" t="s">
        <v>95</v>
      </c>
      <c r="D266" s="181">
        <f>+'[2]WCA NPC'!$F269</f>
        <v>389649</v>
      </c>
      <c r="E266" s="181">
        <f>+'[3]WCA NPC'!$F269</f>
        <v>351740</v>
      </c>
      <c r="F266" s="181">
        <f>+'[4]WCA NPC'!$F268</f>
        <v>343901</v>
      </c>
      <c r="G266" s="181">
        <f>+'[5]WCA NPC'!$F268</f>
        <v>337422</v>
      </c>
      <c r="H266" s="181">
        <f>+'[6]WCA NPC'!$F268</f>
        <v>368651</v>
      </c>
      <c r="S266" s="198"/>
      <c r="T266" s="198"/>
      <c r="U266" s="198"/>
      <c r="V266" s="198"/>
      <c r="W266" s="198"/>
    </row>
    <row r="267" spans="1:23" hidden="1" x14ac:dyDescent="0.25">
      <c r="A267" s="148"/>
      <c r="B267" s="148"/>
      <c r="C267" s="156" t="s">
        <v>96</v>
      </c>
      <c r="D267" s="181">
        <f>+'[2]WCA NPC'!$F270</f>
        <v>0</v>
      </c>
      <c r="E267" s="181">
        <f>+'[3]WCA NPC'!$F270</f>
        <v>0</v>
      </c>
      <c r="F267" s="181">
        <f>+'[4]WCA NPC'!$F269</f>
        <v>0</v>
      </c>
      <c r="G267" s="181">
        <f>+'[5]WCA NPC'!$F269</f>
        <v>0</v>
      </c>
      <c r="H267" s="181">
        <f>+'[6]WCA NPC'!$F269</f>
        <v>0</v>
      </c>
      <c r="S267" s="198"/>
      <c r="T267" s="198"/>
      <c r="U267" s="198"/>
      <c r="V267" s="198"/>
      <c r="W267" s="198"/>
    </row>
    <row r="268" spans="1:23" hidden="1" x14ac:dyDescent="0.25">
      <c r="A268" s="148"/>
      <c r="B268" s="148"/>
      <c r="C268" s="156" t="s">
        <v>97</v>
      </c>
      <c r="D268" s="181">
        <f>+'[2]WCA NPC'!$F271</f>
        <v>0</v>
      </c>
      <c r="E268" s="181">
        <f>+'[3]WCA NPC'!$F271</f>
        <v>0</v>
      </c>
      <c r="F268" s="181">
        <f>+'[4]WCA NPC'!$F270</f>
        <v>0</v>
      </c>
      <c r="G268" s="181">
        <f>+'[5]WCA NPC'!$F270</f>
        <v>0</v>
      </c>
      <c r="H268" s="181">
        <f>+'[6]WCA NPC'!$F270</f>
        <v>0</v>
      </c>
      <c r="S268" s="198"/>
      <c r="T268" s="198"/>
      <c r="U268" s="198"/>
      <c r="V268" s="198"/>
      <c r="W268" s="198"/>
    </row>
    <row r="269" spans="1:23" hidden="1" x14ac:dyDescent="0.25">
      <c r="A269" s="148"/>
      <c r="B269" s="148"/>
      <c r="C269" s="156" t="s">
        <v>98</v>
      </c>
      <c r="D269" s="181">
        <f>+'[2]WCA NPC'!$F272</f>
        <v>0</v>
      </c>
      <c r="E269" s="181">
        <f>+'[3]WCA NPC'!$F272</f>
        <v>0</v>
      </c>
      <c r="F269" s="181">
        <f>+'[4]WCA NPC'!$F271</f>
        <v>0</v>
      </c>
      <c r="G269" s="181">
        <f>+'[5]WCA NPC'!$F271</f>
        <v>0</v>
      </c>
      <c r="H269" s="181">
        <f>+'[6]WCA NPC'!$F271</f>
        <v>0</v>
      </c>
      <c r="S269" s="198"/>
      <c r="T269" s="198"/>
      <c r="U269" s="198"/>
      <c r="V269" s="198"/>
      <c r="W269" s="198"/>
    </row>
    <row r="270" spans="1:23" x14ac:dyDescent="0.25">
      <c r="A270" s="148"/>
      <c r="B270" s="148"/>
      <c r="C270" s="156"/>
      <c r="D270" s="183"/>
      <c r="E270" s="183"/>
      <c r="F270" s="183"/>
      <c r="G270" s="183"/>
      <c r="H270" s="183"/>
      <c r="S270" s="198"/>
      <c r="T270" s="198"/>
      <c r="U270" s="198"/>
      <c r="V270" s="198"/>
      <c r="W270" s="198"/>
    </row>
    <row r="271" spans="1:23" x14ac:dyDescent="0.25">
      <c r="A271" s="148"/>
      <c r="B271" s="156" t="s">
        <v>99</v>
      </c>
      <c r="C271" s="148"/>
      <c r="D271" s="185">
        <f t="shared" ref="D271:E271" si="6">SUM(D249:D269)</f>
        <v>389649</v>
      </c>
      <c r="E271" s="185">
        <f t="shared" si="6"/>
        <v>351740</v>
      </c>
      <c r="F271" s="185">
        <f t="shared" ref="F271:H271" si="7">SUM(F249:F269)</f>
        <v>343901</v>
      </c>
      <c r="G271" s="185">
        <f t="shared" si="7"/>
        <v>990896</v>
      </c>
      <c r="H271" s="185">
        <f t="shared" si="7"/>
        <v>1022925</v>
      </c>
      <c r="S271" s="198"/>
      <c r="T271" s="198"/>
      <c r="U271" s="198"/>
      <c r="V271" s="198"/>
      <c r="W271" s="198"/>
    </row>
    <row r="272" spans="1:23" x14ac:dyDescent="0.25">
      <c r="A272" s="148"/>
      <c r="B272" s="156"/>
      <c r="C272" s="148"/>
      <c r="D272" s="181"/>
      <c r="E272" s="181"/>
      <c r="F272" s="181"/>
      <c r="G272" s="181"/>
      <c r="H272" s="181"/>
      <c r="S272" s="198"/>
      <c r="T272" s="198"/>
      <c r="U272" s="198"/>
      <c r="V272" s="198"/>
      <c r="W272" s="198"/>
    </row>
    <row r="273" spans="1:23" x14ac:dyDescent="0.25">
      <c r="A273" s="148"/>
      <c r="B273" s="156" t="s">
        <v>100</v>
      </c>
      <c r="C273" s="148"/>
      <c r="D273" s="181"/>
      <c r="E273" s="181"/>
      <c r="F273" s="181"/>
      <c r="G273" s="181"/>
      <c r="H273" s="181"/>
      <c r="S273" s="198"/>
      <c r="T273" s="198"/>
      <c r="U273" s="198"/>
      <c r="V273" s="198"/>
      <c r="W273" s="198"/>
    </row>
    <row r="274" spans="1:23" x14ac:dyDescent="0.25">
      <c r="A274" s="148"/>
      <c r="B274" s="156"/>
      <c r="C274" s="148" t="s">
        <v>101</v>
      </c>
      <c r="D274" s="181">
        <f>+'[2]WCA NPC'!$F277</f>
        <v>1846099</v>
      </c>
      <c r="E274" s="181">
        <f>+'[3]WCA NPC'!$F277</f>
        <v>1535124</v>
      </c>
      <c r="F274" s="181">
        <f>+'[4]WCA NPC'!$F276</f>
        <v>797542</v>
      </c>
      <c r="G274" s="181">
        <f>+'[5]WCA NPC'!$F276</f>
        <v>1073124.9288666765</v>
      </c>
      <c r="H274" s="181">
        <f>+'[6]WCA NPC'!$F276</f>
        <v>982621.83870767709</v>
      </c>
      <c r="S274" s="198"/>
      <c r="T274" s="198"/>
      <c r="U274" s="198"/>
      <c r="V274" s="198"/>
      <c r="W274" s="198"/>
    </row>
    <row r="275" spans="1:23" x14ac:dyDescent="0.25">
      <c r="A275" s="148"/>
      <c r="B275" s="156"/>
      <c r="C275" s="148" t="s">
        <v>102</v>
      </c>
      <c r="D275" s="181">
        <f>+'[2]WCA NPC'!$F278</f>
        <v>383504.04342975514</v>
      </c>
      <c r="E275" s="181">
        <f>+'[3]WCA NPC'!$F278</f>
        <v>118725</v>
      </c>
      <c r="F275" s="181">
        <f>+'[4]WCA NPC'!$F277</f>
        <v>56944.377058832441</v>
      </c>
      <c r="G275" s="181">
        <f>+'[5]WCA NPC'!$F277</f>
        <v>75824</v>
      </c>
      <c r="H275" s="181">
        <f>+'[6]WCA NPC'!$F277</f>
        <v>24639</v>
      </c>
      <c r="S275" s="198"/>
      <c r="T275" s="198"/>
      <c r="U275" s="198"/>
      <c r="V275" s="198"/>
      <c r="W275" s="198"/>
    </row>
    <row r="276" spans="1:23" x14ac:dyDescent="0.25">
      <c r="A276" s="148"/>
      <c r="B276" s="156"/>
      <c r="C276" s="148" t="s">
        <v>103</v>
      </c>
      <c r="D276" s="181">
        <f>+'[2]WCA NPC'!$F279</f>
        <v>0</v>
      </c>
      <c r="E276" s="181">
        <f>+'[3]WCA NPC'!$F279</f>
        <v>66169</v>
      </c>
      <c r="F276" s="181">
        <f>+'[4]WCA NPC'!$F278</f>
        <v>677</v>
      </c>
      <c r="G276" s="181">
        <f>+'[5]WCA NPC'!$F278</f>
        <v>0</v>
      </c>
      <c r="H276" s="181">
        <f>+'[6]WCA NPC'!$F278</f>
        <v>0</v>
      </c>
      <c r="S276" s="198"/>
      <c r="T276" s="198"/>
      <c r="U276" s="198"/>
      <c r="V276" s="198"/>
      <c r="W276" s="198"/>
    </row>
    <row r="277" spans="1:23" x14ac:dyDescent="0.25">
      <c r="A277" s="148"/>
      <c r="B277" s="156"/>
      <c r="C277" s="148" t="s">
        <v>104</v>
      </c>
      <c r="D277" s="181">
        <f>+'[2]WCA NPC'!$F280</f>
        <v>10949062.215254525</v>
      </c>
      <c r="E277" s="181">
        <f>+'[3]WCA NPC'!$F280</f>
        <v>5589475.9547479786</v>
      </c>
      <c r="F277" s="181">
        <f>+'[4]WCA NPC'!$F279</f>
        <v>3611834.2771035386</v>
      </c>
      <c r="G277" s="181">
        <f>+'[5]WCA NPC'!$F279</f>
        <v>1291176.0238732509</v>
      </c>
      <c r="H277" s="181">
        <f>+'[6]WCA NPC'!$F279</f>
        <v>1387439.1054950343</v>
      </c>
      <c r="S277" s="198"/>
      <c r="T277" s="198"/>
      <c r="U277" s="198"/>
      <c r="V277" s="198"/>
      <c r="W277" s="198"/>
    </row>
    <row r="278" spans="1:23" x14ac:dyDescent="0.25">
      <c r="A278" s="148"/>
      <c r="B278" s="156"/>
      <c r="C278" s="148" t="s">
        <v>105</v>
      </c>
      <c r="D278" s="181">
        <f>+'[2]WCA NPC'!$F281</f>
        <v>325052.30912276451</v>
      </c>
      <c r="E278" s="181">
        <f>+'[3]WCA NPC'!$F281</f>
        <v>164553</v>
      </c>
      <c r="F278" s="181">
        <f>+'[4]WCA NPC'!$F280</f>
        <v>84148</v>
      </c>
      <c r="G278" s="181">
        <f>+'[5]WCA NPC'!$F280</f>
        <v>118893.04402043973</v>
      </c>
      <c r="H278" s="181">
        <f>+'[6]WCA NPC'!$F280</f>
        <v>185841</v>
      </c>
      <c r="S278" s="198"/>
      <c r="T278" s="198"/>
      <c r="U278" s="198"/>
      <c r="V278" s="198"/>
      <c r="W278" s="198"/>
    </row>
    <row r="279" spans="1:23" x14ac:dyDescent="0.25">
      <c r="A279" s="148"/>
      <c r="B279" s="156"/>
      <c r="C279" s="148"/>
      <c r="D279" s="183"/>
      <c r="E279" s="183"/>
      <c r="F279" s="183"/>
      <c r="G279" s="183"/>
      <c r="H279" s="183"/>
      <c r="S279" s="198"/>
      <c r="T279" s="198"/>
      <c r="U279" s="198"/>
      <c r="V279" s="198"/>
      <c r="W279" s="198"/>
    </row>
    <row r="280" spans="1:23" x14ac:dyDescent="0.25">
      <c r="A280" s="148"/>
      <c r="B280" s="148" t="s">
        <v>106</v>
      </c>
      <c r="C280" s="148"/>
      <c r="D280" s="181">
        <f t="shared" ref="D280:H280" si="8">SUM(D274:D278)</f>
        <v>13503717.567807045</v>
      </c>
      <c r="E280" s="181">
        <f t="shared" si="8"/>
        <v>7474046.9547479786</v>
      </c>
      <c r="F280" s="181">
        <f t="shared" si="8"/>
        <v>4551145.6541623715</v>
      </c>
      <c r="G280" s="181">
        <f t="shared" si="8"/>
        <v>2559017.9967603674</v>
      </c>
      <c r="H280" s="181">
        <f t="shared" si="8"/>
        <v>2580540.9442027113</v>
      </c>
      <c r="S280" s="198"/>
      <c r="T280" s="198"/>
      <c r="U280" s="198"/>
      <c r="V280" s="198"/>
      <c r="W280" s="198"/>
    </row>
    <row r="281" spans="1:23" x14ac:dyDescent="0.25">
      <c r="A281" s="148"/>
      <c r="B281" s="148"/>
      <c r="C281" s="148"/>
      <c r="D281" s="181"/>
      <c r="E281" s="181"/>
      <c r="F281" s="181"/>
      <c r="G281" s="181"/>
      <c r="H281" s="181"/>
      <c r="S281" s="198"/>
      <c r="T281" s="198"/>
      <c r="U281" s="198"/>
      <c r="V281" s="198"/>
      <c r="W281" s="198"/>
    </row>
    <row r="282" spans="1:23" x14ac:dyDescent="0.25">
      <c r="A282" s="148"/>
      <c r="B282" s="148" t="s">
        <v>108</v>
      </c>
      <c r="C282" s="148"/>
      <c r="D282" s="181">
        <f>+'[2]WCA NPC'!$F285</f>
        <v>0</v>
      </c>
      <c r="E282" s="181">
        <f>+'[3]WCA NPC'!$F285</f>
        <v>0</v>
      </c>
      <c r="F282" s="181">
        <f>+'[4]WCA NPC'!$F284</f>
        <v>0</v>
      </c>
      <c r="G282" s="181">
        <f>+'[5]WCA NPC'!$F284</f>
        <v>0</v>
      </c>
      <c r="H282" s="181">
        <f>+'[6]WCA NPC'!$F284</f>
        <v>0</v>
      </c>
      <c r="S282" s="198"/>
      <c r="T282" s="198"/>
      <c r="U282" s="198"/>
      <c r="V282" s="198"/>
      <c r="W282" s="198"/>
    </row>
    <row r="283" spans="1:23" x14ac:dyDescent="0.25">
      <c r="A283" s="148"/>
      <c r="B283" s="148"/>
      <c r="C283" s="148"/>
      <c r="D283" s="181"/>
      <c r="E283" s="181"/>
      <c r="F283" s="181"/>
      <c r="G283" s="181"/>
      <c r="H283" s="181"/>
      <c r="S283" s="198"/>
      <c r="T283" s="198"/>
      <c r="U283" s="198"/>
      <c r="V283" s="198"/>
      <c r="W283" s="198"/>
    </row>
    <row r="284" spans="1:23" x14ac:dyDescent="0.25">
      <c r="A284" s="161" t="s">
        <v>109</v>
      </c>
      <c r="B284" s="148"/>
      <c r="C284" s="149"/>
      <c r="D284" s="186">
        <f>SUM(D280,D271,D282)</f>
        <v>13893366.567807045</v>
      </c>
      <c r="E284" s="186">
        <f>SUM(E280,E271,E282)</f>
        <v>7825786.9547479786</v>
      </c>
      <c r="F284" s="186">
        <f>SUM(F280,F271,F282)</f>
        <v>4895046.6541623715</v>
      </c>
      <c r="G284" s="186">
        <f>SUM(G280,G271,G282)</f>
        <v>3549913.9967603674</v>
      </c>
      <c r="H284" s="186">
        <f>SUM(H280,H271,H282)</f>
        <v>3603465.9442027113</v>
      </c>
      <c r="J284" s="163" t="s">
        <v>38</v>
      </c>
      <c r="S284" s="198"/>
      <c r="T284" s="198"/>
      <c r="U284" s="198"/>
      <c r="V284" s="198"/>
      <c r="W284" s="198"/>
    </row>
    <row r="285" spans="1:23" x14ac:dyDescent="0.25">
      <c r="A285" s="148"/>
      <c r="B285" s="148"/>
      <c r="C285" s="148"/>
      <c r="D285" s="181"/>
      <c r="E285" s="181"/>
      <c r="F285" s="181"/>
      <c r="G285" s="181"/>
      <c r="H285" s="181"/>
      <c r="S285" s="198"/>
      <c r="T285" s="198"/>
      <c r="U285" s="198"/>
      <c r="V285" s="198"/>
      <c r="W285" s="198"/>
    </row>
    <row r="286" spans="1:23" ht="15.75" thickBot="1" x14ac:dyDescent="0.3">
      <c r="A286" s="161" t="s">
        <v>274</v>
      </c>
      <c r="B286" s="148"/>
      <c r="C286" s="148"/>
      <c r="D286" s="187">
        <f t="shared" ref="D286:H286" si="9">D244+D284</f>
        <v>35054162.566807039</v>
      </c>
      <c r="E286" s="187">
        <f t="shared" si="9"/>
        <v>29076939.233747974</v>
      </c>
      <c r="F286" s="187">
        <f t="shared" si="9"/>
        <v>25516183.071162373</v>
      </c>
      <c r="G286" s="187">
        <f t="shared" si="9"/>
        <v>23284352.422760367</v>
      </c>
      <c r="H286" s="187">
        <f t="shared" si="9"/>
        <v>23465885.69220271</v>
      </c>
      <c r="S286" s="198"/>
      <c r="T286" s="198"/>
      <c r="U286" s="198"/>
      <c r="V286" s="198"/>
      <c r="W286" s="198"/>
    </row>
    <row r="287" spans="1:23" ht="15.75" thickTop="1" x14ac:dyDescent="0.25">
      <c r="A287" s="148"/>
      <c r="B287" s="148"/>
      <c r="C287" s="148"/>
      <c r="D287" s="181"/>
      <c r="E287" s="181"/>
      <c r="F287" s="181"/>
      <c r="G287" s="181"/>
      <c r="H287" s="181"/>
      <c r="S287" s="198"/>
      <c r="T287" s="198"/>
      <c r="U287" s="198"/>
      <c r="V287" s="198"/>
      <c r="W287" s="198"/>
    </row>
    <row r="288" spans="1:23" x14ac:dyDescent="0.25">
      <c r="A288" s="149" t="s">
        <v>110</v>
      </c>
      <c r="B288" s="148"/>
      <c r="C288" s="148"/>
      <c r="D288" s="181"/>
      <c r="E288" s="181"/>
      <c r="F288" s="181"/>
      <c r="G288" s="181"/>
      <c r="H288" s="181"/>
      <c r="S288" s="198"/>
      <c r="T288" s="198"/>
      <c r="U288" s="198"/>
      <c r="V288" s="198"/>
      <c r="W288" s="198"/>
    </row>
    <row r="289" spans="1:23" x14ac:dyDescent="0.25">
      <c r="A289" s="148"/>
      <c r="B289" s="148" t="s">
        <v>111</v>
      </c>
      <c r="C289" s="148"/>
      <c r="D289" s="181"/>
      <c r="E289" s="181"/>
      <c r="F289" s="181"/>
      <c r="G289" s="181"/>
      <c r="H289" s="181"/>
      <c r="S289" s="198"/>
      <c r="T289" s="198"/>
      <c r="U289" s="198"/>
      <c r="V289" s="198"/>
      <c r="W289" s="198"/>
    </row>
    <row r="290" spans="1:23" hidden="1" x14ac:dyDescent="0.25">
      <c r="A290" s="152"/>
      <c r="B290" s="148"/>
      <c r="C290" s="152" t="s">
        <v>112</v>
      </c>
      <c r="D290" s="181">
        <f>+'[2]WCA NPC'!$F293</f>
        <v>0</v>
      </c>
      <c r="E290" s="181">
        <f>+'[3]WCA NPC'!$F293</f>
        <v>0</v>
      </c>
      <c r="F290" s="181">
        <f>+'[4]WCA NPC'!$F292</f>
        <v>0</v>
      </c>
      <c r="G290" s="181">
        <f>+'[5]WCA NPC'!$F292</f>
        <v>0</v>
      </c>
      <c r="H290" s="181">
        <f>+'[6]WCA NPC'!$F292</f>
        <v>0</v>
      </c>
      <c r="S290" s="198"/>
      <c r="T290" s="198"/>
      <c r="U290" s="198"/>
      <c r="V290" s="198"/>
      <c r="W290" s="198"/>
    </row>
    <row r="291" spans="1:23" hidden="1" x14ac:dyDescent="0.25">
      <c r="A291" s="148"/>
      <c r="B291" s="148"/>
      <c r="C291" s="188" t="s">
        <v>113</v>
      </c>
      <c r="D291" s="181">
        <f>+'[2]WCA NPC'!$F294</f>
        <v>0</v>
      </c>
      <c r="E291" s="181">
        <f>+'[3]WCA NPC'!$F294</f>
        <v>0</v>
      </c>
      <c r="F291" s="181">
        <f>+'[4]WCA NPC'!$F293</f>
        <v>0</v>
      </c>
      <c r="G291" s="181">
        <f>+'[5]WCA NPC'!$F293</f>
        <v>0</v>
      </c>
      <c r="H291" s="181">
        <f>+'[6]WCA NPC'!$F293</f>
        <v>0</v>
      </c>
      <c r="S291" s="198"/>
      <c r="T291" s="198"/>
      <c r="U291" s="198"/>
      <c r="V291" s="198"/>
      <c r="W291" s="198"/>
    </row>
    <row r="292" spans="1:23" x14ac:dyDescent="0.25">
      <c r="A292" s="148"/>
      <c r="B292" s="148"/>
      <c r="C292" s="188" t="s">
        <v>114</v>
      </c>
      <c r="D292" s="181">
        <f>+'[2]WCA NPC'!$F295</f>
        <v>0</v>
      </c>
      <c r="E292" s="181">
        <f>+'[3]WCA NPC'!$F295</f>
        <v>0</v>
      </c>
      <c r="F292" s="181">
        <f>+'[4]WCA NPC'!$F294</f>
        <v>0</v>
      </c>
      <c r="G292" s="181">
        <f>+'[5]WCA NPC'!$F294</f>
        <v>0</v>
      </c>
      <c r="H292" s="181">
        <f>+'[6]WCA NPC'!$F294</f>
        <v>0</v>
      </c>
      <c r="S292" s="198"/>
      <c r="T292" s="198"/>
      <c r="U292" s="198"/>
      <c r="V292" s="198"/>
      <c r="W292" s="198"/>
    </row>
    <row r="293" spans="1:23" x14ac:dyDescent="0.25">
      <c r="A293" s="148"/>
      <c r="B293" s="148"/>
      <c r="C293" s="152" t="s">
        <v>115</v>
      </c>
      <c r="D293" s="181">
        <f>+'[2]WCA NPC'!$F296</f>
        <v>0</v>
      </c>
      <c r="E293" s="181">
        <f>+'[3]WCA NPC'!$F296</f>
        <v>1198036</v>
      </c>
      <c r="F293" s="181">
        <f>+'[4]WCA NPC'!$F295</f>
        <v>0</v>
      </c>
      <c r="G293" s="181">
        <f>+'[5]WCA NPC'!$F295</f>
        <v>0</v>
      </c>
      <c r="H293" s="181">
        <f>+'[6]WCA NPC'!$F295</f>
        <v>0</v>
      </c>
      <c r="S293" s="198"/>
      <c r="T293" s="198"/>
      <c r="U293" s="198"/>
      <c r="V293" s="198"/>
      <c r="W293" s="198"/>
    </row>
    <row r="294" spans="1:23" x14ac:dyDescent="0.25">
      <c r="A294" s="148"/>
      <c r="B294" s="148"/>
      <c r="C294" s="152" t="s">
        <v>116</v>
      </c>
      <c r="D294" s="181">
        <f>+'[2]WCA NPC'!$F297</f>
        <v>0</v>
      </c>
      <c r="E294" s="181">
        <f>+'[3]WCA NPC'!$F297</f>
        <v>0</v>
      </c>
      <c r="F294" s="181">
        <f>+'[4]WCA NPC'!$F296</f>
        <v>6936</v>
      </c>
      <c r="G294" s="181">
        <f>+'[5]WCA NPC'!$F296</f>
        <v>7925.5</v>
      </c>
      <c r="H294" s="181">
        <f>+'[6]WCA NPC'!$F296</f>
        <v>915.25</v>
      </c>
      <c r="S294" s="198"/>
      <c r="T294" s="198"/>
      <c r="U294" s="198"/>
      <c r="V294" s="198"/>
      <c r="W294" s="198"/>
    </row>
    <row r="295" spans="1:23" x14ac:dyDescent="0.25">
      <c r="A295" s="148"/>
      <c r="B295" s="148"/>
      <c r="C295" s="165" t="s">
        <v>117</v>
      </c>
      <c r="D295" s="181">
        <f>+'[2]WCA NPC'!$F298</f>
        <v>145733</v>
      </c>
      <c r="E295" s="181">
        <f>+'[3]WCA NPC'!$F298</f>
        <v>0</v>
      </c>
      <c r="F295" s="181">
        <f>+'[4]WCA NPC'!$F297</f>
        <v>0</v>
      </c>
      <c r="G295" s="181">
        <f>+'[5]WCA NPC'!$F297</f>
        <v>0</v>
      </c>
      <c r="H295" s="181">
        <f>+'[6]WCA NPC'!$F297</f>
        <v>0</v>
      </c>
      <c r="S295" s="198"/>
      <c r="T295" s="198"/>
      <c r="U295" s="198"/>
      <c r="V295" s="198"/>
      <c r="W295" s="198"/>
    </row>
    <row r="296" spans="1:23" x14ac:dyDescent="0.25">
      <c r="A296" s="148"/>
      <c r="B296" s="148"/>
      <c r="C296" s="152" t="s">
        <v>118</v>
      </c>
      <c r="D296" s="181">
        <f>+'[2]WCA NPC'!$F299</f>
        <v>117180.22400000002</v>
      </c>
      <c r="E296" s="181">
        <f>+'[3]WCA NPC'!$F299</f>
        <v>114457.072</v>
      </c>
      <c r="F296" s="181">
        <f>+'[4]WCA NPC'!$F298</f>
        <v>104571.93899999998</v>
      </c>
      <c r="G296" s="181">
        <f>+'[5]WCA NPC'!$F298</f>
        <v>104662.59199999999</v>
      </c>
      <c r="H296" s="181">
        <f>+'[6]WCA NPC'!$F298</f>
        <v>118643.014</v>
      </c>
      <c r="S296" s="198"/>
      <c r="T296" s="198"/>
      <c r="U296" s="198"/>
      <c r="V296" s="198"/>
      <c r="W296" s="198"/>
    </row>
    <row r="297" spans="1:23" x14ac:dyDescent="0.25">
      <c r="A297" s="148"/>
      <c r="B297" s="148"/>
      <c r="C297" s="166" t="s">
        <v>275</v>
      </c>
      <c r="D297" s="181">
        <f>+'[2]WCA NPC'!$F300</f>
        <v>0</v>
      </c>
      <c r="E297" s="181">
        <f>+'[3]WCA NPC'!$F300</f>
        <v>173460</v>
      </c>
      <c r="F297" s="181">
        <f>+'[4]WCA NPC'!$F299</f>
        <v>0</v>
      </c>
      <c r="G297" s="181">
        <f>+'[5]WCA NPC'!$F299</f>
        <v>0</v>
      </c>
      <c r="H297" s="181">
        <f>+'[6]WCA NPC'!$F299</f>
        <v>0</v>
      </c>
      <c r="S297" s="198"/>
      <c r="T297" s="198"/>
      <c r="U297" s="198"/>
      <c r="V297" s="198"/>
      <c r="W297" s="198"/>
    </row>
    <row r="298" spans="1:23" hidden="1" x14ac:dyDescent="0.25">
      <c r="A298" s="148"/>
      <c r="B298" s="148"/>
      <c r="C298" s="166" t="s">
        <v>120</v>
      </c>
      <c r="D298" s="181">
        <f>+'[2]WCA NPC'!$F301</f>
        <v>0</v>
      </c>
      <c r="E298" s="181">
        <f>+'[3]WCA NPC'!$F301</f>
        <v>0</v>
      </c>
      <c r="F298" s="181">
        <f>+'[4]WCA NPC'!$F300</f>
        <v>0</v>
      </c>
      <c r="G298" s="181">
        <f>+'[5]WCA NPC'!$F300</f>
        <v>0</v>
      </c>
      <c r="H298" s="181">
        <f>+'[6]WCA NPC'!$F300</f>
        <v>0</v>
      </c>
      <c r="S298" s="198"/>
      <c r="T298" s="198"/>
      <c r="U298" s="198"/>
      <c r="V298" s="198"/>
      <c r="W298" s="198"/>
    </row>
    <row r="299" spans="1:23" hidden="1" x14ac:dyDescent="0.25">
      <c r="A299" s="148"/>
      <c r="B299" s="148"/>
      <c r="C299" s="152" t="s">
        <v>121</v>
      </c>
      <c r="D299" s="181">
        <f>+'[2]WCA NPC'!$F302</f>
        <v>0</v>
      </c>
      <c r="E299" s="181">
        <f>+'[3]WCA NPC'!$F302</f>
        <v>0</v>
      </c>
      <c r="F299" s="181">
        <f>+'[4]WCA NPC'!$F301</f>
        <v>0</v>
      </c>
      <c r="G299" s="181">
        <f>+'[5]WCA NPC'!$F301</f>
        <v>0</v>
      </c>
      <c r="H299" s="181">
        <f>+'[6]WCA NPC'!$F301</f>
        <v>0</v>
      </c>
      <c r="S299" s="198"/>
      <c r="T299" s="198"/>
      <c r="U299" s="198"/>
      <c r="V299" s="198"/>
      <c r="W299" s="198"/>
    </row>
    <row r="300" spans="1:23" x14ac:dyDescent="0.25">
      <c r="A300" s="148"/>
      <c r="B300" s="148"/>
      <c r="C300" s="148" t="s">
        <v>122</v>
      </c>
      <c r="D300" s="181">
        <f>+'[2]WCA NPC'!$F303</f>
        <v>68692</v>
      </c>
      <c r="E300" s="181">
        <f>+'[3]WCA NPC'!$F303</f>
        <v>52699</v>
      </c>
      <c r="F300" s="181">
        <f>+'[4]WCA NPC'!$F302</f>
        <v>38224</v>
      </c>
      <c r="G300" s="181">
        <f>+'[5]WCA NPC'!$F302</f>
        <v>34958</v>
      </c>
      <c r="H300" s="181">
        <f>+'[6]WCA NPC'!$F302</f>
        <v>69941</v>
      </c>
      <c r="S300" s="198"/>
      <c r="T300" s="198"/>
      <c r="U300" s="198"/>
      <c r="V300" s="198"/>
      <c r="W300" s="198"/>
    </row>
    <row r="301" spans="1:23" hidden="1" x14ac:dyDescent="0.25">
      <c r="A301" s="148"/>
      <c r="B301" s="148"/>
      <c r="C301" s="148" t="s">
        <v>123</v>
      </c>
      <c r="D301" s="181">
        <f>+'[2]WCA NPC'!$F304</f>
        <v>0</v>
      </c>
      <c r="E301" s="181">
        <f>+'[3]WCA NPC'!$F304</f>
        <v>0</v>
      </c>
      <c r="F301" s="181">
        <f>+'[4]WCA NPC'!$F303</f>
        <v>0</v>
      </c>
      <c r="G301" s="181">
        <f>+'[5]WCA NPC'!$F303</f>
        <v>0</v>
      </c>
      <c r="H301" s="181">
        <f>+'[6]WCA NPC'!$F303</f>
        <v>0</v>
      </c>
      <c r="S301" s="198"/>
      <c r="T301" s="198"/>
      <c r="U301" s="198"/>
      <c r="V301" s="198"/>
      <c r="W301" s="198"/>
    </row>
    <row r="302" spans="1:23" hidden="1" x14ac:dyDescent="0.25">
      <c r="A302" s="148"/>
      <c r="B302" s="148"/>
      <c r="C302" s="152" t="s">
        <v>124</v>
      </c>
      <c r="D302" s="181">
        <f>+'[2]WCA NPC'!$F305</f>
        <v>0</v>
      </c>
      <c r="E302" s="181">
        <f>+'[3]WCA NPC'!$F305</f>
        <v>0</v>
      </c>
      <c r="F302" s="181">
        <f>+'[4]WCA NPC'!$F304</f>
        <v>0</v>
      </c>
      <c r="G302" s="181">
        <f>+'[5]WCA NPC'!$F304</f>
        <v>0</v>
      </c>
      <c r="H302" s="181">
        <f>+'[6]WCA NPC'!$F304</f>
        <v>0</v>
      </c>
      <c r="S302" s="198"/>
      <c r="T302" s="198"/>
      <c r="U302" s="198"/>
      <c r="V302" s="198"/>
      <c r="W302" s="198"/>
    </row>
    <row r="303" spans="1:23" x14ac:dyDescent="0.25">
      <c r="A303" s="148"/>
      <c r="B303" s="148"/>
      <c r="C303" s="152" t="s">
        <v>125</v>
      </c>
      <c r="D303" s="181">
        <f>+'[2]WCA NPC'!$F306</f>
        <v>121849</v>
      </c>
      <c r="E303" s="181">
        <f>+'[3]WCA NPC'!$F306</f>
        <v>86302</v>
      </c>
      <c r="F303" s="181">
        <f>+'[4]WCA NPC'!$F305</f>
        <v>86384</v>
      </c>
      <c r="G303" s="181">
        <f>+'[5]WCA NPC'!$F305</f>
        <v>94061</v>
      </c>
      <c r="H303" s="181">
        <f>+'[6]WCA NPC'!$F305</f>
        <v>89501</v>
      </c>
      <c r="S303" s="198"/>
      <c r="T303" s="198"/>
      <c r="U303" s="198"/>
      <c r="V303" s="198"/>
      <c r="W303" s="198"/>
    </row>
    <row r="304" spans="1:23" x14ac:dyDescent="0.25">
      <c r="A304" s="148"/>
      <c r="B304" s="148"/>
      <c r="C304" s="152" t="s">
        <v>126</v>
      </c>
      <c r="D304" s="181">
        <f>+'[2]WCA NPC'!$F307</f>
        <v>87600</v>
      </c>
      <c r="E304" s="181">
        <f>+'[3]WCA NPC'!$F307</f>
        <v>87600</v>
      </c>
      <c r="F304" s="181">
        <f>+'[4]WCA NPC'!$F306</f>
        <v>87600</v>
      </c>
      <c r="G304" s="181">
        <f>+'[5]WCA NPC'!$F306</f>
        <v>87600</v>
      </c>
      <c r="H304" s="181">
        <f>+'[6]WCA NPC'!$F306</f>
        <v>87600</v>
      </c>
      <c r="S304" s="198"/>
      <c r="T304" s="198"/>
      <c r="U304" s="198"/>
      <c r="V304" s="198"/>
      <c r="W304" s="198"/>
    </row>
    <row r="305" spans="1:23" x14ac:dyDescent="0.25">
      <c r="A305" s="148"/>
      <c r="B305" s="148"/>
      <c r="C305" s="152" t="s">
        <v>127</v>
      </c>
      <c r="D305" s="181">
        <f>+'[2]WCA NPC'!$F308</f>
        <v>1702085</v>
      </c>
      <c r="E305" s="181">
        <f>+'[3]WCA NPC'!$F308</f>
        <v>1811340.25</v>
      </c>
      <c r="F305" s="181">
        <f>+'[4]WCA NPC'!$F307</f>
        <v>1550651.25</v>
      </c>
      <c r="G305" s="181">
        <f>+'[5]WCA NPC'!$F307</f>
        <v>1592856.75</v>
      </c>
      <c r="H305" s="181">
        <f>+'[6]WCA NPC'!$F307</f>
        <v>1157119.72</v>
      </c>
      <c r="S305" s="198"/>
      <c r="T305" s="198"/>
      <c r="U305" s="198"/>
      <c r="V305" s="198"/>
      <c r="W305" s="198"/>
    </row>
    <row r="306" spans="1:23" hidden="1" x14ac:dyDescent="0.25">
      <c r="A306" s="148"/>
      <c r="B306" s="148"/>
      <c r="C306" s="152" t="s">
        <v>128</v>
      </c>
      <c r="D306" s="181">
        <f>+'[2]WCA NPC'!$F309</f>
        <v>0</v>
      </c>
      <c r="E306" s="181">
        <f>+'[3]WCA NPC'!$F309</f>
        <v>0</v>
      </c>
      <c r="F306" s="181">
        <f>+'[4]WCA NPC'!$F308</f>
        <v>0</v>
      </c>
      <c r="G306" s="181">
        <f>+'[5]WCA NPC'!$F308</f>
        <v>0</v>
      </c>
      <c r="H306" s="181">
        <f>+'[6]WCA NPC'!$F308</f>
        <v>0</v>
      </c>
      <c r="S306" s="198"/>
      <c r="T306" s="198"/>
      <c r="U306" s="198"/>
      <c r="V306" s="198"/>
      <c r="W306" s="198"/>
    </row>
    <row r="307" spans="1:23" hidden="1" x14ac:dyDescent="0.25">
      <c r="A307" s="148"/>
      <c r="B307" s="148"/>
      <c r="C307" s="152" t="s">
        <v>276</v>
      </c>
      <c r="D307" s="181">
        <f>+'[2]WCA NPC'!$F310</f>
        <v>0</v>
      </c>
      <c r="E307" s="181">
        <f>+'[3]WCA NPC'!$F310</f>
        <v>0</v>
      </c>
      <c r="F307" s="181">
        <f>+'[4]WCA NPC'!$F309</f>
        <v>0</v>
      </c>
      <c r="G307" s="181">
        <f>+'[5]WCA NPC'!$F309</f>
        <v>0</v>
      </c>
      <c r="H307" s="181">
        <f>+'[6]WCA NPC'!$F309</f>
        <v>0</v>
      </c>
      <c r="S307" s="198"/>
      <c r="T307" s="198"/>
      <c r="U307" s="198"/>
      <c r="V307" s="198"/>
      <c r="W307" s="198"/>
    </row>
    <row r="308" spans="1:23" hidden="1" x14ac:dyDescent="0.25">
      <c r="A308" s="148"/>
      <c r="B308" s="148"/>
      <c r="C308" s="152" t="s">
        <v>130</v>
      </c>
      <c r="D308" s="181">
        <f>+'[2]WCA NPC'!$F311</f>
        <v>0</v>
      </c>
      <c r="E308" s="181">
        <f>+'[3]WCA NPC'!$F311</f>
        <v>0</v>
      </c>
      <c r="F308" s="181">
        <f>+'[4]WCA NPC'!$F310</f>
        <v>0</v>
      </c>
      <c r="G308" s="181">
        <f>+'[5]WCA NPC'!$F310</f>
        <v>0</v>
      </c>
      <c r="H308" s="181">
        <f>+'[6]WCA NPC'!$F310</f>
        <v>0</v>
      </c>
      <c r="S308" s="198"/>
      <c r="T308" s="198"/>
      <c r="U308" s="198"/>
      <c r="V308" s="198"/>
      <c r="W308" s="198"/>
    </row>
    <row r="309" spans="1:23" hidden="1" x14ac:dyDescent="0.25">
      <c r="A309" s="148"/>
      <c r="B309" s="148"/>
      <c r="C309" s="152" t="s">
        <v>131</v>
      </c>
      <c r="D309" s="181">
        <f>+'[2]WCA NPC'!$F312</f>
        <v>0</v>
      </c>
      <c r="E309" s="181">
        <f>+'[3]WCA NPC'!$F312</f>
        <v>0</v>
      </c>
      <c r="F309" s="181">
        <f>+'[4]WCA NPC'!$F311</f>
        <v>0</v>
      </c>
      <c r="G309" s="181">
        <f>+'[5]WCA NPC'!$F311</f>
        <v>0</v>
      </c>
      <c r="H309" s="181">
        <f>+'[6]WCA NPC'!$F311</f>
        <v>0</v>
      </c>
      <c r="S309" s="198"/>
      <c r="T309" s="198"/>
      <c r="U309" s="198"/>
      <c r="V309" s="198"/>
      <c r="W309" s="198"/>
    </row>
    <row r="310" spans="1:23" hidden="1" x14ac:dyDescent="0.25">
      <c r="A310" s="148"/>
      <c r="B310" s="148"/>
      <c r="C310" s="152" t="s">
        <v>132</v>
      </c>
      <c r="D310" s="181">
        <f>+'[2]WCA NPC'!$F313</f>
        <v>0</v>
      </c>
      <c r="E310" s="181">
        <f>+'[3]WCA NPC'!$F313</f>
        <v>0</v>
      </c>
      <c r="F310" s="181">
        <f>+'[4]WCA NPC'!$F312</f>
        <v>0</v>
      </c>
      <c r="G310" s="181">
        <f>+'[5]WCA NPC'!$F312</f>
        <v>0</v>
      </c>
      <c r="H310" s="181">
        <f>+'[6]WCA NPC'!$F312</f>
        <v>0</v>
      </c>
      <c r="S310" s="198"/>
      <c r="T310" s="198"/>
      <c r="U310" s="198"/>
      <c r="V310" s="198"/>
      <c r="W310" s="198"/>
    </row>
    <row r="311" spans="1:23" hidden="1" x14ac:dyDescent="0.25">
      <c r="A311" s="148"/>
      <c r="B311" s="148"/>
      <c r="C311" s="152" t="s">
        <v>133</v>
      </c>
      <c r="D311" s="181">
        <f>+'[2]WCA NPC'!$F314</f>
        <v>0</v>
      </c>
      <c r="E311" s="181">
        <f>+'[3]WCA NPC'!$F314</f>
        <v>0</v>
      </c>
      <c r="F311" s="181">
        <f>+'[4]WCA NPC'!$F313</f>
        <v>0</v>
      </c>
      <c r="G311" s="181">
        <f>+'[5]WCA NPC'!$F313</f>
        <v>0</v>
      </c>
      <c r="H311" s="181">
        <f>+'[6]WCA NPC'!$F313</f>
        <v>0</v>
      </c>
      <c r="S311" s="198"/>
      <c r="T311" s="198"/>
      <c r="U311" s="198"/>
      <c r="V311" s="198"/>
      <c r="W311" s="198"/>
    </row>
    <row r="312" spans="1:23" hidden="1" x14ac:dyDescent="0.25">
      <c r="A312" s="148"/>
      <c r="B312" s="148"/>
      <c r="C312" s="167" t="s">
        <v>134</v>
      </c>
      <c r="D312" s="181"/>
      <c r="E312" s="181"/>
      <c r="F312" s="181">
        <f>+'[4]WCA NPC'!$F314</f>
        <v>0</v>
      </c>
      <c r="G312" s="181">
        <f>+'[5]WCA NPC'!$F314</f>
        <v>0</v>
      </c>
      <c r="H312" s="181">
        <f>+'[6]WCA NPC'!$F314</f>
        <v>0</v>
      </c>
      <c r="S312" s="198"/>
      <c r="T312" s="198"/>
      <c r="U312" s="198"/>
      <c r="V312" s="198"/>
      <c r="W312" s="198"/>
    </row>
    <row r="313" spans="1:23" x14ac:dyDescent="0.25">
      <c r="A313" s="148"/>
      <c r="B313" s="148"/>
      <c r="C313" s="167" t="s">
        <v>135</v>
      </c>
      <c r="D313" s="181">
        <f>+'[2]WCA NPC'!$F315</f>
        <v>245600</v>
      </c>
      <c r="E313" s="181">
        <f>+'[3]WCA NPC'!$F315</f>
        <v>246400</v>
      </c>
      <c r="F313" s="181">
        <f>+'[4]WCA NPC'!$F315</f>
        <v>245604</v>
      </c>
      <c r="G313" s="181">
        <f>+'[5]WCA NPC'!$F315</f>
        <v>245575</v>
      </c>
      <c r="H313" s="181">
        <f>+'[6]WCA NPC'!$F315</f>
        <v>0</v>
      </c>
      <c r="S313" s="198"/>
      <c r="T313" s="198"/>
      <c r="U313" s="198"/>
      <c r="V313" s="198"/>
      <c r="W313" s="198"/>
    </row>
    <row r="314" spans="1:23" hidden="1" x14ac:dyDescent="0.25">
      <c r="A314" s="148"/>
      <c r="B314" s="148"/>
      <c r="C314" s="167" t="s">
        <v>136</v>
      </c>
      <c r="D314" s="181">
        <f>+'[2]WCA NPC'!$F317</f>
        <v>0</v>
      </c>
      <c r="E314" s="181">
        <f>+'[3]WCA NPC'!$F317</f>
        <v>0</v>
      </c>
      <c r="F314" s="181">
        <f>+'[4]WCA NPC'!$F316</f>
        <v>0</v>
      </c>
      <c r="G314" s="181">
        <f>+'[5]WCA NPC'!$F316</f>
        <v>0</v>
      </c>
      <c r="H314" s="181">
        <f>+'[6]WCA NPC'!$F316</f>
        <v>0</v>
      </c>
      <c r="S314" s="198"/>
      <c r="T314" s="198"/>
      <c r="U314" s="198"/>
      <c r="V314" s="198"/>
      <c r="W314" s="198"/>
    </row>
    <row r="315" spans="1:23" hidden="1" x14ac:dyDescent="0.25">
      <c r="A315" s="148"/>
      <c r="B315" s="148"/>
      <c r="C315" s="167" t="s">
        <v>277</v>
      </c>
      <c r="D315" s="181">
        <f>+'[2]WCA NPC'!$F318</f>
        <v>0</v>
      </c>
      <c r="E315" s="181">
        <f>+'[3]WCA NPC'!$F318</f>
        <v>0</v>
      </c>
      <c r="F315" s="181">
        <f>+'[4]WCA NPC'!$F317</f>
        <v>0</v>
      </c>
      <c r="G315" s="181">
        <f>+'[5]WCA NPC'!$F317</f>
        <v>0</v>
      </c>
      <c r="H315" s="181">
        <f>+'[6]WCA NPC'!$F317</f>
        <v>0</v>
      </c>
      <c r="S315" s="198"/>
      <c r="T315" s="198"/>
      <c r="U315" s="198"/>
      <c r="V315" s="198"/>
      <c r="W315" s="198"/>
    </row>
    <row r="316" spans="1:23" hidden="1" x14ac:dyDescent="0.25">
      <c r="A316" s="148"/>
      <c r="B316" s="148"/>
      <c r="C316" s="152" t="s">
        <v>138</v>
      </c>
      <c r="D316" s="181">
        <f>+'[2]WCA NPC'!$F319</f>
        <v>0</v>
      </c>
      <c r="E316" s="181">
        <f>+'[3]WCA NPC'!$F319</f>
        <v>0</v>
      </c>
      <c r="F316" s="181">
        <f>+'[4]WCA NPC'!$F318</f>
        <v>0</v>
      </c>
      <c r="G316" s="181">
        <f>+'[5]WCA NPC'!$F318</f>
        <v>0</v>
      </c>
      <c r="H316" s="181">
        <f>+'[6]WCA NPC'!$F318</f>
        <v>0</v>
      </c>
      <c r="S316" s="198"/>
      <c r="T316" s="198"/>
      <c r="U316" s="198"/>
      <c r="V316" s="198"/>
      <c r="W316" s="198"/>
    </row>
    <row r="317" spans="1:23" hidden="1" x14ac:dyDescent="0.25">
      <c r="A317" s="148"/>
      <c r="B317" s="148"/>
      <c r="C317" s="152" t="s">
        <v>139</v>
      </c>
      <c r="D317" s="181">
        <f>+'[2]WCA NPC'!$F320</f>
        <v>0</v>
      </c>
      <c r="E317" s="181">
        <f>+'[3]WCA NPC'!$F320</f>
        <v>0</v>
      </c>
      <c r="F317" s="181">
        <f>+'[4]WCA NPC'!$F319</f>
        <v>0</v>
      </c>
      <c r="G317" s="181">
        <f>+'[5]WCA NPC'!$F319</f>
        <v>0</v>
      </c>
      <c r="H317" s="181">
        <f>+'[6]WCA NPC'!$F319</f>
        <v>0</v>
      </c>
      <c r="S317" s="198"/>
      <c r="T317" s="198"/>
      <c r="U317" s="198"/>
      <c r="V317" s="198"/>
      <c r="W317" s="198"/>
    </row>
    <row r="318" spans="1:23" hidden="1" x14ac:dyDescent="0.25">
      <c r="A318" s="148"/>
      <c r="B318" s="148"/>
      <c r="C318" s="152" t="s">
        <v>140</v>
      </c>
      <c r="D318" s="181">
        <f>+'[2]WCA NPC'!$F321</f>
        <v>0</v>
      </c>
      <c r="E318" s="181">
        <f>+'[3]WCA NPC'!$F321</f>
        <v>0</v>
      </c>
      <c r="F318" s="181">
        <f>+'[4]WCA NPC'!$F320</f>
        <v>0</v>
      </c>
      <c r="G318" s="181">
        <f>+'[5]WCA NPC'!$F320</f>
        <v>0</v>
      </c>
      <c r="H318" s="181">
        <f>+'[6]WCA NPC'!$F320</f>
        <v>0</v>
      </c>
      <c r="S318" s="198"/>
      <c r="T318" s="198"/>
      <c r="U318" s="198"/>
      <c r="V318" s="198"/>
      <c r="W318" s="198"/>
    </row>
    <row r="319" spans="1:23" x14ac:dyDescent="0.25">
      <c r="A319" s="148"/>
      <c r="B319" s="148"/>
      <c r="C319" s="152" t="s">
        <v>141</v>
      </c>
      <c r="D319" s="181">
        <f>+'[2]WCA NPC'!$F322</f>
        <v>12031</v>
      </c>
      <c r="E319" s="181">
        <f>+'[3]WCA NPC'!$F322</f>
        <v>12024</v>
      </c>
      <c r="F319" s="181">
        <f>+'[4]WCA NPC'!$F321</f>
        <v>12024</v>
      </c>
      <c r="G319" s="181">
        <f>+'[5]WCA NPC'!$F321</f>
        <v>12001</v>
      </c>
      <c r="H319" s="181">
        <f>+'[6]WCA NPC'!$F321</f>
        <v>12001</v>
      </c>
      <c r="S319" s="198"/>
      <c r="T319" s="198"/>
      <c r="U319" s="198"/>
      <c r="V319" s="198"/>
      <c r="W319" s="198"/>
    </row>
    <row r="320" spans="1:23" hidden="1" x14ac:dyDescent="0.25">
      <c r="A320" s="148"/>
      <c r="B320" s="148"/>
      <c r="C320" s="156" t="s">
        <v>142</v>
      </c>
      <c r="D320" s="181">
        <f>+'[2]WCA NPC'!$F323</f>
        <v>0</v>
      </c>
      <c r="E320" s="181">
        <f>+'[3]WCA NPC'!$F323</f>
        <v>0</v>
      </c>
      <c r="F320" s="181">
        <f>+'[4]WCA NPC'!$F322</f>
        <v>0</v>
      </c>
      <c r="G320" s="181">
        <f>+'[5]WCA NPC'!$F322</f>
        <v>0</v>
      </c>
      <c r="H320" s="181">
        <f>+'[6]WCA NPC'!$F322</f>
        <v>0</v>
      </c>
      <c r="S320" s="198"/>
      <c r="T320" s="198"/>
      <c r="U320" s="198"/>
      <c r="V320" s="198"/>
      <c r="W320" s="198"/>
    </row>
    <row r="321" spans="1:23" x14ac:dyDescent="0.25">
      <c r="A321" s="148"/>
      <c r="B321" s="148"/>
      <c r="C321" s="152" t="s">
        <v>143</v>
      </c>
      <c r="D321" s="181">
        <f>+'[2]WCA NPC'!$F324</f>
        <v>151589.07999999999</v>
      </c>
      <c r="E321" s="181">
        <f>+'[3]WCA NPC'!$F324</f>
        <v>138293.96799999999</v>
      </c>
      <c r="F321" s="181">
        <f>+'[4]WCA NPC'!$F323</f>
        <v>163560.53699999998</v>
      </c>
      <c r="G321" s="181">
        <f>+'[5]WCA NPC'!$F323</f>
        <v>168638.14699999997</v>
      </c>
      <c r="H321" s="181">
        <f>+'[6]WCA NPC'!$F323</f>
        <v>96780.61599999998</v>
      </c>
      <c r="S321" s="198"/>
      <c r="T321" s="198"/>
      <c r="U321" s="198"/>
      <c r="V321" s="198"/>
      <c r="W321" s="198"/>
    </row>
    <row r="322" spans="1:23" hidden="1" x14ac:dyDescent="0.25">
      <c r="A322" s="148"/>
      <c r="B322" s="148"/>
      <c r="C322" s="152" t="s">
        <v>144</v>
      </c>
      <c r="D322" s="181">
        <f>+'[2]WCA NPC'!$F325</f>
        <v>0</v>
      </c>
      <c r="E322" s="181">
        <f>+'[3]WCA NPC'!$F325</f>
        <v>0</v>
      </c>
      <c r="F322" s="181">
        <f>+'[4]WCA NPC'!$F324</f>
        <v>0</v>
      </c>
      <c r="G322" s="181">
        <f>+'[5]WCA NPC'!$F324</f>
        <v>0</v>
      </c>
      <c r="H322" s="181">
        <f>+'[6]WCA NPC'!$F324</f>
        <v>0</v>
      </c>
      <c r="S322" s="198"/>
      <c r="T322" s="198"/>
      <c r="U322" s="198"/>
      <c r="V322" s="198"/>
      <c r="W322" s="198"/>
    </row>
    <row r="323" spans="1:23" x14ac:dyDescent="0.25">
      <c r="A323" s="148"/>
      <c r="B323" s="148"/>
      <c r="C323" s="152" t="s">
        <v>145</v>
      </c>
      <c r="D323" s="181">
        <f>+'[2]WCA NPC'!$F326</f>
        <v>0</v>
      </c>
      <c r="E323" s="181">
        <f>+'[3]WCA NPC'!$F326</f>
        <v>0</v>
      </c>
      <c r="F323" s="181">
        <f>+'[4]WCA NPC'!$F325</f>
        <v>1682.049</v>
      </c>
      <c r="G323" s="181">
        <f>+'[5]WCA NPC'!$F325</f>
        <v>44.838000000000008</v>
      </c>
      <c r="H323" s="181">
        <f>+'[6]WCA NPC'!$F325</f>
        <v>0.38600000000000001</v>
      </c>
      <c r="S323" s="198"/>
      <c r="T323" s="198"/>
      <c r="U323" s="198"/>
      <c r="V323" s="198"/>
      <c r="W323" s="198"/>
    </row>
    <row r="324" spans="1:23" hidden="1" x14ac:dyDescent="0.25">
      <c r="A324" s="148"/>
      <c r="B324" s="148"/>
      <c r="C324" s="152" t="s">
        <v>147</v>
      </c>
      <c r="D324" s="181">
        <f>+'[2]WCA NPC'!$F327</f>
        <v>0</v>
      </c>
      <c r="E324" s="181">
        <f>+'[3]WCA NPC'!$F327</f>
        <v>0</v>
      </c>
      <c r="F324" s="181">
        <f>+'[4]WCA NPC'!$F326</f>
        <v>0</v>
      </c>
      <c r="G324" s="181">
        <f>+'[5]WCA NPC'!$F326</f>
        <v>0</v>
      </c>
      <c r="H324" s="181">
        <f>+'[6]WCA NPC'!$F326</f>
        <v>0</v>
      </c>
      <c r="S324" s="198"/>
      <c r="T324" s="198"/>
      <c r="U324" s="198"/>
      <c r="V324" s="198"/>
      <c r="W324" s="198"/>
    </row>
    <row r="325" spans="1:23" hidden="1" x14ac:dyDescent="0.25">
      <c r="A325" s="148"/>
      <c r="B325" s="148"/>
      <c r="C325" s="152" t="s">
        <v>149</v>
      </c>
      <c r="D325" s="181">
        <f>+'[2]WCA NPC'!$F328</f>
        <v>0</v>
      </c>
      <c r="E325" s="181">
        <f>+'[3]WCA NPC'!$F328</f>
        <v>0</v>
      </c>
      <c r="F325" s="181">
        <f>+'[4]WCA NPC'!$F327</f>
        <v>0</v>
      </c>
      <c r="G325" s="181">
        <f>+'[5]WCA NPC'!$F327</f>
        <v>0</v>
      </c>
      <c r="H325" s="181">
        <f>+'[6]WCA NPC'!$F327</f>
        <v>0</v>
      </c>
      <c r="S325" s="198"/>
      <c r="T325" s="198"/>
      <c r="U325" s="198"/>
      <c r="V325" s="198"/>
      <c r="W325" s="198"/>
    </row>
    <row r="326" spans="1:23" hidden="1" x14ac:dyDescent="0.25">
      <c r="A326" s="148"/>
      <c r="B326" s="148"/>
      <c r="C326" s="156" t="s">
        <v>148</v>
      </c>
      <c r="D326" s="181">
        <f>+'[2]WCA NPC'!$F329</f>
        <v>0</v>
      </c>
      <c r="E326" s="181">
        <f>+'[3]WCA NPC'!$F329</f>
        <v>0</v>
      </c>
      <c r="F326" s="181">
        <f>+'[4]WCA NPC'!$F328</f>
        <v>0</v>
      </c>
      <c r="G326" s="181">
        <f>+'[5]WCA NPC'!$F328</f>
        <v>0</v>
      </c>
      <c r="H326" s="181">
        <f>+'[6]WCA NPC'!$F328</f>
        <v>0</v>
      </c>
      <c r="S326" s="198"/>
      <c r="T326" s="198"/>
      <c r="U326" s="198"/>
      <c r="V326" s="198"/>
      <c r="W326" s="198"/>
    </row>
    <row r="327" spans="1:23" hidden="1" x14ac:dyDescent="0.25">
      <c r="A327" s="148"/>
      <c r="B327" s="148"/>
      <c r="C327" s="156" t="s">
        <v>150</v>
      </c>
      <c r="D327" s="181">
        <f>+'[2]WCA NPC'!$F330</f>
        <v>0</v>
      </c>
      <c r="E327" s="181">
        <f>+'[3]WCA NPC'!$F330</f>
        <v>0</v>
      </c>
      <c r="F327" s="181">
        <f>+'[4]WCA NPC'!$F329</f>
        <v>0</v>
      </c>
      <c r="G327" s="181">
        <f>+'[5]WCA NPC'!$F329</f>
        <v>0</v>
      </c>
      <c r="H327" s="181">
        <f>+'[6]WCA NPC'!$F329</f>
        <v>0</v>
      </c>
      <c r="S327" s="198"/>
      <c r="T327" s="198"/>
      <c r="U327" s="198"/>
      <c r="V327" s="198"/>
      <c r="W327" s="198"/>
    </row>
    <row r="328" spans="1:23" hidden="1" x14ac:dyDescent="0.25">
      <c r="A328" s="148"/>
      <c r="B328" s="148"/>
      <c r="C328" s="152" t="s">
        <v>152</v>
      </c>
      <c r="D328" s="181">
        <f>+'[2]WCA NPC'!$F331</f>
        <v>0</v>
      </c>
      <c r="E328" s="181">
        <f>+'[3]WCA NPC'!$F331</f>
        <v>0</v>
      </c>
      <c r="F328" s="181">
        <f>+'[4]WCA NPC'!$F330</f>
        <v>0</v>
      </c>
      <c r="G328" s="181">
        <f>+'[5]WCA NPC'!$F330</f>
        <v>0</v>
      </c>
      <c r="H328" s="181">
        <f>+'[6]WCA NPC'!$F330</f>
        <v>0</v>
      </c>
      <c r="S328" s="198"/>
      <c r="T328" s="198"/>
      <c r="U328" s="198"/>
      <c r="V328" s="198"/>
      <c r="W328" s="198"/>
    </row>
    <row r="329" spans="1:23" x14ac:dyDescent="0.25">
      <c r="A329" s="148"/>
      <c r="B329" s="148"/>
      <c r="C329" s="148"/>
      <c r="D329" s="183"/>
      <c r="E329" s="183"/>
      <c r="F329" s="183"/>
      <c r="G329" s="183"/>
      <c r="H329" s="183"/>
      <c r="S329" s="198"/>
      <c r="T329" s="198"/>
      <c r="U329" s="198"/>
      <c r="V329" s="198"/>
      <c r="W329" s="198"/>
    </row>
    <row r="330" spans="1:23" x14ac:dyDescent="0.25">
      <c r="A330" s="148"/>
      <c r="B330" s="169" t="s">
        <v>153</v>
      </c>
      <c r="C330" s="149"/>
      <c r="D330" s="185">
        <f t="shared" ref="D330:E330" si="10">SUM(D290:D328)</f>
        <v>2652359.304</v>
      </c>
      <c r="E330" s="185">
        <f t="shared" si="10"/>
        <v>3920612.2899999996</v>
      </c>
      <c r="F330" s="185">
        <f t="shared" ref="F330:H330" si="11">SUM(F290:F328)</f>
        <v>2297237.7750000004</v>
      </c>
      <c r="G330" s="185">
        <f t="shared" si="11"/>
        <v>2348322.827</v>
      </c>
      <c r="H330" s="185">
        <f t="shared" si="11"/>
        <v>1632501.9859999998</v>
      </c>
      <c r="S330" s="198"/>
      <c r="T330" s="198"/>
      <c r="U330" s="198"/>
      <c r="V330" s="198"/>
      <c r="W330" s="198"/>
    </row>
    <row r="331" spans="1:23" x14ac:dyDescent="0.25">
      <c r="A331" s="148"/>
      <c r="B331" s="169"/>
      <c r="C331" s="149"/>
      <c r="D331" s="181"/>
      <c r="E331" s="181"/>
      <c r="F331" s="181"/>
      <c r="G331" s="181"/>
      <c r="H331" s="181"/>
      <c r="S331" s="198"/>
      <c r="T331" s="198"/>
      <c r="U331" s="198"/>
      <c r="V331" s="198"/>
      <c r="W331" s="198"/>
    </row>
    <row r="332" spans="1:23" x14ac:dyDescent="0.25">
      <c r="A332" s="148"/>
      <c r="B332" s="170" t="s">
        <v>154</v>
      </c>
      <c r="C332" s="149"/>
      <c r="D332" s="181"/>
      <c r="E332" s="181"/>
      <c r="F332" s="181"/>
      <c r="G332" s="181"/>
      <c r="H332" s="181"/>
      <c r="S332" s="198"/>
      <c r="T332" s="198"/>
      <c r="U332" s="198"/>
      <c r="V332" s="198"/>
      <c r="W332" s="198"/>
    </row>
    <row r="333" spans="1:23" hidden="1" x14ac:dyDescent="0.25">
      <c r="A333" s="148"/>
      <c r="B333" s="148"/>
      <c r="C333" s="148" t="s">
        <v>155</v>
      </c>
      <c r="D333" s="181">
        <f>+'[2]WCA NPC'!$F336</f>
        <v>0</v>
      </c>
      <c r="E333" s="181">
        <f>+'[3]WCA NPC'!$F336</f>
        <v>0</v>
      </c>
      <c r="F333" s="181">
        <f>+'[4]WCA NPC'!$F335</f>
        <v>0</v>
      </c>
      <c r="G333" s="181">
        <f>+'[5]WCA NPC'!$F335</f>
        <v>0</v>
      </c>
      <c r="H333" s="181">
        <f>+'[6]WCA NPC'!$F335</f>
        <v>0</v>
      </c>
      <c r="S333" s="198"/>
      <c r="T333" s="198"/>
      <c r="U333" s="198"/>
      <c r="V333" s="198"/>
      <c r="W333" s="198"/>
    </row>
    <row r="334" spans="1:23" hidden="1" x14ac:dyDescent="0.25">
      <c r="A334" s="148"/>
      <c r="B334" s="148"/>
      <c r="C334" s="189" t="s">
        <v>156</v>
      </c>
      <c r="D334" s="181">
        <f>+'[2]WCA NPC'!$F337</f>
        <v>0</v>
      </c>
      <c r="E334" s="181">
        <f>+'[3]WCA NPC'!$F337</f>
        <v>0</v>
      </c>
      <c r="F334" s="181">
        <f>+'[4]WCA NPC'!$F336</f>
        <v>0</v>
      </c>
      <c r="G334" s="181">
        <f>+'[5]WCA NPC'!$F336</f>
        <v>0</v>
      </c>
      <c r="H334" s="181">
        <f>+'[6]WCA NPC'!$F336</f>
        <v>0</v>
      </c>
      <c r="S334" s="198"/>
      <c r="T334" s="198"/>
      <c r="U334" s="198"/>
      <c r="V334" s="198"/>
      <c r="W334" s="198"/>
    </row>
    <row r="335" spans="1:23" hidden="1" x14ac:dyDescent="0.25">
      <c r="A335" s="148"/>
      <c r="B335" s="148"/>
      <c r="C335" s="189" t="s">
        <v>157</v>
      </c>
      <c r="D335" s="181">
        <f>+'[2]WCA NPC'!$F338</f>
        <v>0</v>
      </c>
      <c r="E335" s="181">
        <f>+'[3]WCA NPC'!$F338</f>
        <v>0</v>
      </c>
      <c r="F335" s="181">
        <f>+'[4]WCA NPC'!$F337</f>
        <v>0</v>
      </c>
      <c r="G335" s="181">
        <f>+'[5]WCA NPC'!$F337</f>
        <v>0</v>
      </c>
      <c r="H335" s="181">
        <f>+'[6]WCA NPC'!$F337</f>
        <v>0</v>
      </c>
      <c r="S335" s="198"/>
      <c r="T335" s="198"/>
      <c r="U335" s="198"/>
      <c r="V335" s="198"/>
      <c r="W335" s="198"/>
    </row>
    <row r="336" spans="1:23" hidden="1" x14ac:dyDescent="0.25">
      <c r="A336" s="148"/>
      <c r="B336" s="148"/>
      <c r="C336" s="166" t="s">
        <v>158</v>
      </c>
      <c r="D336" s="181">
        <f>+'[2]WCA NPC'!$F339</f>
        <v>0</v>
      </c>
      <c r="E336" s="181">
        <f>+'[3]WCA NPC'!$F339</f>
        <v>0</v>
      </c>
      <c r="F336" s="181">
        <f>+'[4]WCA NPC'!$F338</f>
        <v>0</v>
      </c>
      <c r="G336" s="181">
        <f>+'[5]WCA NPC'!$F338</f>
        <v>0</v>
      </c>
      <c r="H336" s="181">
        <f>+'[6]WCA NPC'!$F338</f>
        <v>0</v>
      </c>
      <c r="S336" s="198"/>
      <c r="T336" s="198"/>
      <c r="U336" s="198"/>
      <c r="V336" s="198"/>
      <c r="W336" s="198"/>
    </row>
    <row r="337" spans="1:23" hidden="1" x14ac:dyDescent="0.25">
      <c r="A337" s="148"/>
      <c r="B337" s="148"/>
      <c r="C337" s="167" t="s">
        <v>159</v>
      </c>
      <c r="D337" s="181">
        <f>+'[2]WCA NPC'!$F340</f>
        <v>0</v>
      </c>
      <c r="E337" s="181">
        <f>+'[3]WCA NPC'!$F340</f>
        <v>0</v>
      </c>
      <c r="F337" s="181">
        <f>+'[4]WCA NPC'!$F339</f>
        <v>0</v>
      </c>
      <c r="G337" s="181">
        <f>+'[5]WCA NPC'!$F339</f>
        <v>0</v>
      </c>
      <c r="H337" s="181">
        <f>+'[6]WCA NPC'!$F339</f>
        <v>0</v>
      </c>
      <c r="S337" s="198"/>
      <c r="T337" s="198"/>
      <c r="U337" s="198"/>
      <c r="V337" s="198"/>
      <c r="W337" s="198"/>
    </row>
    <row r="338" spans="1:23" hidden="1" x14ac:dyDescent="0.25">
      <c r="A338" s="148"/>
      <c r="B338" s="148"/>
      <c r="C338" s="167" t="s">
        <v>160</v>
      </c>
      <c r="D338" s="181">
        <f>+'[2]WCA NPC'!$F341</f>
        <v>0</v>
      </c>
      <c r="E338" s="181">
        <f>+'[3]WCA NPC'!$F341</f>
        <v>0</v>
      </c>
      <c r="F338" s="181">
        <f>+'[4]WCA NPC'!$F340</f>
        <v>0</v>
      </c>
      <c r="G338" s="181">
        <f>+'[5]WCA NPC'!$F340</f>
        <v>0</v>
      </c>
      <c r="H338" s="181">
        <f>+'[6]WCA NPC'!$F340</f>
        <v>0</v>
      </c>
      <c r="S338" s="198"/>
      <c r="T338" s="198"/>
      <c r="U338" s="198"/>
      <c r="V338" s="198"/>
      <c r="W338" s="198"/>
    </row>
    <row r="339" spans="1:23" hidden="1" x14ac:dyDescent="0.25">
      <c r="A339" s="148"/>
      <c r="B339" s="148"/>
      <c r="C339" s="167" t="s">
        <v>161</v>
      </c>
      <c r="D339" s="181">
        <f>+'[2]WCA NPC'!$F342</f>
        <v>0</v>
      </c>
      <c r="E339" s="181">
        <f>+'[3]WCA NPC'!$F342</f>
        <v>0</v>
      </c>
      <c r="F339" s="181">
        <f>+'[4]WCA NPC'!$F341</f>
        <v>0</v>
      </c>
      <c r="G339" s="181">
        <f>+'[5]WCA NPC'!$F341</f>
        <v>0</v>
      </c>
      <c r="H339" s="181">
        <f>+'[6]WCA NPC'!$F341</f>
        <v>0</v>
      </c>
      <c r="S339" s="198"/>
      <c r="T339" s="198"/>
      <c r="U339" s="198"/>
      <c r="V339" s="198"/>
      <c r="W339" s="198"/>
    </row>
    <row r="340" spans="1:23" hidden="1" x14ac:dyDescent="0.25">
      <c r="A340" s="148"/>
      <c r="B340" s="148"/>
      <c r="C340" s="152" t="s">
        <v>162</v>
      </c>
      <c r="D340" s="181">
        <f>+'[2]WCA NPC'!$F343</f>
        <v>0</v>
      </c>
      <c r="E340" s="181">
        <f>+'[3]WCA NPC'!$F343</f>
        <v>0</v>
      </c>
      <c r="F340" s="181">
        <f>+'[4]WCA NPC'!$F342</f>
        <v>0</v>
      </c>
      <c r="G340" s="181">
        <f>+'[5]WCA NPC'!$F342</f>
        <v>0</v>
      </c>
      <c r="H340" s="181">
        <f>+'[6]WCA NPC'!$F342</f>
        <v>0</v>
      </c>
      <c r="S340" s="198"/>
      <c r="T340" s="198"/>
      <c r="U340" s="198"/>
      <c r="V340" s="198"/>
      <c r="W340" s="198"/>
    </row>
    <row r="341" spans="1:23" hidden="1" x14ac:dyDescent="0.25">
      <c r="A341" s="148"/>
      <c r="B341" s="148"/>
      <c r="C341" s="152" t="s">
        <v>163</v>
      </c>
      <c r="D341" s="181">
        <f>+'[2]WCA NPC'!$F344</f>
        <v>0</v>
      </c>
      <c r="E341" s="181">
        <f>+'[3]WCA NPC'!$F344</f>
        <v>0</v>
      </c>
      <c r="F341" s="181">
        <f>+'[4]WCA NPC'!$F343</f>
        <v>0</v>
      </c>
      <c r="G341" s="181">
        <f>+'[5]WCA NPC'!$F343</f>
        <v>0</v>
      </c>
      <c r="H341" s="181">
        <f>+'[6]WCA NPC'!$F343</f>
        <v>0</v>
      </c>
      <c r="S341" s="198"/>
      <c r="T341" s="198"/>
      <c r="U341" s="198"/>
      <c r="V341" s="198"/>
      <c r="W341" s="198"/>
    </row>
    <row r="342" spans="1:23" x14ac:dyDescent="0.25">
      <c r="A342" s="161"/>
      <c r="B342" s="169"/>
      <c r="C342" s="149"/>
      <c r="D342" s="181"/>
      <c r="E342" s="181"/>
      <c r="F342" s="181"/>
      <c r="G342" s="181"/>
      <c r="H342" s="181"/>
      <c r="S342" s="198"/>
      <c r="T342" s="198"/>
      <c r="U342" s="198"/>
      <c r="V342" s="198"/>
      <c r="W342" s="198"/>
    </row>
    <row r="343" spans="1:23" x14ac:dyDescent="0.25">
      <c r="A343" s="161"/>
      <c r="B343" s="170" t="s">
        <v>164</v>
      </c>
      <c r="C343" s="149"/>
      <c r="D343" s="185">
        <f t="shared" ref="D343:H343" si="12">SUM(D333:D342)</f>
        <v>0</v>
      </c>
      <c r="E343" s="185">
        <f t="shared" si="12"/>
        <v>0</v>
      </c>
      <c r="F343" s="185">
        <f t="shared" si="12"/>
        <v>0</v>
      </c>
      <c r="G343" s="185">
        <f t="shared" si="12"/>
        <v>0</v>
      </c>
      <c r="H343" s="185">
        <f t="shared" si="12"/>
        <v>0</v>
      </c>
      <c r="S343" s="198"/>
      <c r="T343" s="198"/>
      <c r="U343" s="198"/>
      <c r="V343" s="198"/>
      <c r="W343" s="198"/>
    </row>
    <row r="344" spans="1:23" x14ac:dyDescent="0.25">
      <c r="A344" s="148"/>
      <c r="B344" s="149"/>
      <c r="C344" s="149"/>
      <c r="D344" s="181"/>
      <c r="E344" s="181"/>
      <c r="F344" s="181"/>
      <c r="G344" s="181"/>
      <c r="H344" s="181"/>
      <c r="S344" s="198"/>
      <c r="T344" s="198"/>
      <c r="U344" s="198"/>
      <c r="V344" s="198"/>
      <c r="W344" s="198"/>
    </row>
    <row r="345" spans="1:23" x14ac:dyDescent="0.25">
      <c r="A345" s="148"/>
      <c r="B345" s="153" t="s">
        <v>165</v>
      </c>
      <c r="C345" s="149"/>
      <c r="D345" s="181"/>
      <c r="E345" s="181"/>
      <c r="F345" s="181"/>
      <c r="G345" s="181"/>
      <c r="H345" s="181"/>
      <c r="S345" s="198"/>
      <c r="T345" s="198"/>
      <c r="U345" s="198"/>
      <c r="V345" s="198"/>
      <c r="W345" s="198"/>
    </row>
    <row r="346" spans="1:23" hidden="1" x14ac:dyDescent="0.25">
      <c r="A346" s="148"/>
      <c r="B346" s="153"/>
      <c r="C346" s="165" t="s">
        <v>166</v>
      </c>
      <c r="D346" s="181">
        <f>+'[2]WCA NPC'!$F349</f>
        <v>0</v>
      </c>
      <c r="E346" s="181">
        <f>+'[3]WCA NPC'!$F349</f>
        <v>0</v>
      </c>
      <c r="F346" s="181">
        <f>+'[4]WCA NPC'!$F348</f>
        <v>0</v>
      </c>
      <c r="G346" s="181">
        <f>+'[5]WCA NPC'!$F348</f>
        <v>0</v>
      </c>
      <c r="H346" s="181">
        <f>+'[6]WCA NPC'!$F348</f>
        <v>0</v>
      </c>
      <c r="S346" s="198"/>
      <c r="T346" s="198"/>
      <c r="U346" s="198"/>
      <c r="V346" s="198"/>
      <c r="W346" s="198"/>
    </row>
    <row r="347" spans="1:23" hidden="1" x14ac:dyDescent="0.25">
      <c r="A347" s="148"/>
      <c r="B347" s="153"/>
      <c r="C347" s="165" t="s">
        <v>167</v>
      </c>
      <c r="D347" s="181">
        <f>+'[2]WCA NPC'!$F350</f>
        <v>0</v>
      </c>
      <c r="E347" s="181">
        <f>+'[3]WCA NPC'!$F350</f>
        <v>0</v>
      </c>
      <c r="F347" s="181">
        <f>+'[4]WCA NPC'!$F349</f>
        <v>0</v>
      </c>
      <c r="G347" s="181">
        <f>+'[5]WCA NPC'!$F349</f>
        <v>0</v>
      </c>
      <c r="H347" s="181">
        <f>+'[6]WCA NPC'!$F349</f>
        <v>0</v>
      </c>
      <c r="S347" s="198"/>
      <c r="T347" s="198"/>
      <c r="U347" s="198"/>
      <c r="V347" s="198"/>
      <c r="W347" s="198"/>
    </row>
    <row r="348" spans="1:23" hidden="1" x14ac:dyDescent="0.25">
      <c r="A348" s="148"/>
      <c r="B348" s="148"/>
      <c r="C348" s="152" t="s">
        <v>168</v>
      </c>
      <c r="D348" s="181">
        <f>+'[2]WCA NPC'!$F351</f>
        <v>0</v>
      </c>
      <c r="E348" s="181">
        <f>+'[3]WCA NPC'!$F351</f>
        <v>0</v>
      </c>
      <c r="F348" s="181">
        <f>+'[4]WCA NPC'!$F350</f>
        <v>0</v>
      </c>
      <c r="G348" s="181">
        <f>+'[5]WCA NPC'!$F350</f>
        <v>0</v>
      </c>
      <c r="H348" s="181">
        <f>+'[6]WCA NPC'!$F350</f>
        <v>0</v>
      </c>
      <c r="S348" s="198"/>
      <c r="T348" s="198"/>
      <c r="U348" s="198"/>
      <c r="V348" s="198"/>
      <c r="W348" s="198"/>
    </row>
    <row r="349" spans="1:23" hidden="1" x14ac:dyDescent="0.25">
      <c r="A349" s="148"/>
      <c r="B349" s="148"/>
      <c r="C349" s="152" t="s">
        <v>169</v>
      </c>
      <c r="D349" s="181">
        <f>+'[2]WCA NPC'!$F352</f>
        <v>0</v>
      </c>
      <c r="E349" s="181">
        <f>+'[3]WCA NPC'!$F352</f>
        <v>0</v>
      </c>
      <c r="F349" s="181">
        <f>+'[4]WCA NPC'!$F351</f>
        <v>0</v>
      </c>
      <c r="G349" s="181">
        <f>+'[5]WCA NPC'!$F351</f>
        <v>0</v>
      </c>
      <c r="H349" s="181">
        <f>+'[6]WCA NPC'!$F351</f>
        <v>0</v>
      </c>
      <c r="S349" s="198"/>
      <c r="T349" s="198"/>
      <c r="U349" s="198"/>
      <c r="V349" s="198"/>
      <c r="W349" s="198"/>
    </row>
    <row r="350" spans="1:23" hidden="1" x14ac:dyDescent="0.25">
      <c r="A350" s="148"/>
      <c r="B350" s="148"/>
      <c r="C350" s="152" t="s">
        <v>170</v>
      </c>
      <c r="D350" s="181">
        <f>+'[2]WCA NPC'!$F353</f>
        <v>0</v>
      </c>
      <c r="E350" s="181">
        <f>+'[3]WCA NPC'!$F353</f>
        <v>0</v>
      </c>
      <c r="F350" s="181">
        <f>+'[4]WCA NPC'!$F352</f>
        <v>0</v>
      </c>
      <c r="G350" s="181">
        <f>+'[5]WCA NPC'!$F352</f>
        <v>0</v>
      </c>
      <c r="H350" s="181">
        <f>+'[6]WCA NPC'!$F352</f>
        <v>0</v>
      </c>
      <c r="S350" s="198"/>
      <c r="T350" s="198"/>
      <c r="U350" s="198"/>
      <c r="V350" s="198"/>
      <c r="W350" s="198"/>
    </row>
    <row r="351" spans="1:23" hidden="1" x14ac:dyDescent="0.25">
      <c r="A351" s="148"/>
      <c r="B351" s="148"/>
      <c r="C351" s="152" t="s">
        <v>171</v>
      </c>
      <c r="D351" s="181">
        <f>+'[2]WCA NPC'!$F354</f>
        <v>0</v>
      </c>
      <c r="E351" s="181">
        <f>+'[3]WCA NPC'!$F354</f>
        <v>0</v>
      </c>
      <c r="F351" s="181">
        <f>+'[4]WCA NPC'!$F353</f>
        <v>0</v>
      </c>
      <c r="G351" s="181">
        <f>+'[5]WCA NPC'!$F353</f>
        <v>0</v>
      </c>
      <c r="H351" s="181">
        <f>+'[6]WCA NPC'!$F353</f>
        <v>0</v>
      </c>
      <c r="S351" s="198"/>
      <c r="T351" s="198"/>
      <c r="U351" s="198"/>
      <c r="V351" s="198"/>
      <c r="W351" s="198"/>
    </row>
    <row r="352" spans="1:23" x14ac:dyDescent="0.25">
      <c r="A352" s="148"/>
      <c r="B352" s="148"/>
      <c r="C352" s="152" t="s">
        <v>172</v>
      </c>
      <c r="D352" s="181">
        <f>+'[2]WCA NPC'!$F355</f>
        <v>20094.790147199998</v>
      </c>
      <c r="E352" s="181">
        <f>+'[3]WCA NPC'!$F355</f>
        <v>20286.110015039998</v>
      </c>
      <c r="F352" s="181">
        <f>+'[4]WCA NPC'!$F354</f>
        <v>25715.042000000001</v>
      </c>
      <c r="G352" s="181">
        <f>+'[5]WCA NPC'!$F354</f>
        <v>24605.856</v>
      </c>
      <c r="H352" s="181">
        <f>+'[6]WCA NPC'!$F354</f>
        <v>25396.519</v>
      </c>
      <c r="S352" s="198"/>
      <c r="T352" s="198"/>
      <c r="U352" s="198"/>
      <c r="V352" s="198"/>
      <c r="W352" s="198"/>
    </row>
    <row r="353" spans="1:23" hidden="1" x14ac:dyDescent="0.25">
      <c r="A353" s="148"/>
      <c r="B353" s="148"/>
      <c r="C353" s="152" t="s">
        <v>173</v>
      </c>
      <c r="D353" s="181">
        <f>+'[2]WCA NPC'!$F356</f>
        <v>0</v>
      </c>
      <c r="E353" s="181">
        <f>+'[3]WCA NPC'!$F356</f>
        <v>0</v>
      </c>
      <c r="F353" s="181">
        <f>+'[4]WCA NPC'!$F355</f>
        <v>0</v>
      </c>
      <c r="G353" s="181">
        <f>+'[5]WCA NPC'!$F355</f>
        <v>0</v>
      </c>
      <c r="H353" s="181">
        <f>+'[6]WCA NPC'!$F355</f>
        <v>0</v>
      </c>
      <c r="S353" s="198"/>
      <c r="T353" s="198"/>
      <c r="U353" s="198"/>
      <c r="V353" s="198"/>
      <c r="W353" s="198"/>
    </row>
    <row r="354" spans="1:23" hidden="1" x14ac:dyDescent="0.25">
      <c r="A354" s="148"/>
      <c r="B354" s="148"/>
      <c r="C354" s="152" t="s">
        <v>174</v>
      </c>
      <c r="D354" s="181">
        <f>+'[2]WCA NPC'!$F357</f>
        <v>0</v>
      </c>
      <c r="E354" s="181">
        <f>+'[3]WCA NPC'!$F357</f>
        <v>0</v>
      </c>
      <c r="F354" s="181">
        <f>+'[4]WCA NPC'!$F356</f>
        <v>0</v>
      </c>
      <c r="G354" s="181">
        <f>+'[5]WCA NPC'!$F356</f>
        <v>0</v>
      </c>
      <c r="H354" s="181">
        <f>+'[6]WCA NPC'!$F356</f>
        <v>0</v>
      </c>
      <c r="S354" s="198"/>
      <c r="T354" s="198"/>
      <c r="U354" s="198"/>
      <c r="V354" s="198"/>
      <c r="W354" s="198"/>
    </row>
    <row r="355" spans="1:23" hidden="1" x14ac:dyDescent="0.25">
      <c r="A355" s="148"/>
      <c r="B355" s="148"/>
      <c r="C355" s="152" t="s">
        <v>175</v>
      </c>
      <c r="D355" s="181">
        <f>+'[2]WCA NPC'!$F358</f>
        <v>0</v>
      </c>
      <c r="E355" s="181">
        <f>+'[3]WCA NPC'!$F358</f>
        <v>0</v>
      </c>
      <c r="F355" s="181">
        <f>+'[4]WCA NPC'!$F357</f>
        <v>0</v>
      </c>
      <c r="G355" s="181">
        <f>+'[5]WCA NPC'!$F357</f>
        <v>0</v>
      </c>
      <c r="H355" s="181">
        <f>+'[6]WCA NPC'!$F357</f>
        <v>0</v>
      </c>
      <c r="S355" s="198"/>
      <c r="T355" s="198"/>
      <c r="U355" s="198"/>
      <c r="V355" s="198"/>
      <c r="W355" s="198"/>
    </row>
    <row r="356" spans="1:23" hidden="1" x14ac:dyDescent="0.25">
      <c r="A356" s="148"/>
      <c r="B356" s="148"/>
      <c r="C356" s="152" t="s">
        <v>176</v>
      </c>
      <c r="D356" s="181">
        <f>+'[2]WCA NPC'!$F359</f>
        <v>0</v>
      </c>
      <c r="E356" s="181">
        <f>+'[3]WCA NPC'!$F359</f>
        <v>0</v>
      </c>
      <c r="F356" s="181">
        <f>+'[4]WCA NPC'!$F358</f>
        <v>0</v>
      </c>
      <c r="G356" s="181">
        <f>+'[5]WCA NPC'!$F358</f>
        <v>0</v>
      </c>
      <c r="H356" s="181">
        <f>+'[6]WCA NPC'!$F358</f>
        <v>0</v>
      </c>
      <c r="S356" s="198"/>
      <c r="T356" s="198"/>
      <c r="U356" s="198"/>
      <c r="V356" s="198"/>
      <c r="W356" s="198"/>
    </row>
    <row r="357" spans="1:23" hidden="1" x14ac:dyDescent="0.25">
      <c r="A357" s="148"/>
      <c r="B357" s="152"/>
      <c r="C357" s="152" t="s">
        <v>177</v>
      </c>
      <c r="D357" s="181">
        <f>+'[2]WCA NPC'!$F360</f>
        <v>0</v>
      </c>
      <c r="E357" s="181">
        <f>+'[3]WCA NPC'!$F360</f>
        <v>0</v>
      </c>
      <c r="F357" s="181">
        <f>+'[4]WCA NPC'!$F359</f>
        <v>0</v>
      </c>
      <c r="G357" s="181">
        <f>+'[5]WCA NPC'!$F359</f>
        <v>0</v>
      </c>
      <c r="H357" s="181">
        <f>+'[6]WCA NPC'!$F359</f>
        <v>0</v>
      </c>
      <c r="S357" s="198"/>
      <c r="T357" s="198"/>
      <c r="U357" s="198"/>
      <c r="V357" s="198"/>
      <c r="W357" s="198"/>
    </row>
    <row r="358" spans="1:23" hidden="1" x14ac:dyDescent="0.25">
      <c r="A358" s="148"/>
      <c r="B358" s="148"/>
      <c r="C358" s="152" t="s">
        <v>178</v>
      </c>
      <c r="D358" s="181">
        <f>+'[2]WCA NPC'!$F361</f>
        <v>0</v>
      </c>
      <c r="E358" s="181">
        <f>+'[3]WCA NPC'!$F361</f>
        <v>0</v>
      </c>
      <c r="F358" s="181">
        <f>+'[4]WCA NPC'!$F360</f>
        <v>0</v>
      </c>
      <c r="G358" s="181">
        <f>+'[5]WCA NPC'!$F360</f>
        <v>0</v>
      </c>
      <c r="H358" s="181">
        <f>+'[6]WCA NPC'!$F360</f>
        <v>0</v>
      </c>
      <c r="S358" s="198"/>
      <c r="T358" s="198"/>
      <c r="U358" s="198"/>
      <c r="V358" s="198"/>
      <c r="W358" s="198"/>
    </row>
    <row r="359" spans="1:23" hidden="1" x14ac:dyDescent="0.25">
      <c r="A359" s="148"/>
      <c r="B359" s="152"/>
      <c r="C359" s="152" t="s">
        <v>179</v>
      </c>
      <c r="D359" s="181">
        <f>+'[2]WCA NPC'!$F362</f>
        <v>0</v>
      </c>
      <c r="E359" s="181">
        <f>+'[3]WCA NPC'!$F362</f>
        <v>0</v>
      </c>
      <c r="F359" s="181">
        <f>+'[4]WCA NPC'!$F361</f>
        <v>0</v>
      </c>
      <c r="G359" s="181">
        <f>+'[5]WCA NPC'!$F361</f>
        <v>0</v>
      </c>
      <c r="H359" s="181">
        <f>+'[6]WCA NPC'!$F361</f>
        <v>0</v>
      </c>
      <c r="S359" s="198"/>
      <c r="T359" s="198"/>
      <c r="U359" s="198"/>
      <c r="V359" s="198"/>
      <c r="W359" s="198"/>
    </row>
    <row r="360" spans="1:23" hidden="1" x14ac:dyDescent="0.25">
      <c r="A360" s="148"/>
      <c r="B360" s="148"/>
      <c r="C360" s="152" t="s">
        <v>180</v>
      </c>
      <c r="D360" s="181">
        <f>+'[2]WCA NPC'!$F363</f>
        <v>0</v>
      </c>
      <c r="E360" s="181">
        <f>+'[3]WCA NPC'!$F363</f>
        <v>0</v>
      </c>
      <c r="F360" s="181">
        <f>+'[4]WCA NPC'!$F362</f>
        <v>0</v>
      </c>
      <c r="G360" s="181">
        <f>+'[5]WCA NPC'!$F362</f>
        <v>0</v>
      </c>
      <c r="H360" s="181">
        <f>+'[6]WCA NPC'!$F362</f>
        <v>0</v>
      </c>
      <c r="S360" s="198"/>
      <c r="T360" s="198"/>
      <c r="U360" s="198"/>
      <c r="V360" s="198"/>
      <c r="W360" s="198"/>
    </row>
    <row r="361" spans="1:23" hidden="1" x14ac:dyDescent="0.25">
      <c r="A361" s="148"/>
      <c r="B361" s="148"/>
      <c r="C361" s="152" t="s">
        <v>181</v>
      </c>
      <c r="D361" s="181">
        <f>+'[2]WCA NPC'!$F364</f>
        <v>0</v>
      </c>
      <c r="E361" s="181">
        <f>+'[3]WCA NPC'!$F364</f>
        <v>0</v>
      </c>
      <c r="F361" s="181">
        <f>+'[4]WCA NPC'!$F363</f>
        <v>0</v>
      </c>
      <c r="G361" s="181">
        <f>+'[5]WCA NPC'!$F363</f>
        <v>0</v>
      </c>
      <c r="H361" s="181">
        <f>+'[6]WCA NPC'!$F363</f>
        <v>0</v>
      </c>
      <c r="S361" s="198"/>
      <c r="T361" s="198"/>
      <c r="U361" s="198"/>
      <c r="V361" s="198"/>
      <c r="W361" s="198"/>
    </row>
    <row r="362" spans="1:23" hidden="1" x14ac:dyDescent="0.25">
      <c r="A362" s="148"/>
      <c r="B362" s="148"/>
      <c r="C362" s="152" t="s">
        <v>182</v>
      </c>
      <c r="D362" s="181">
        <f>+'[2]WCA NPC'!$F365</f>
        <v>0</v>
      </c>
      <c r="E362" s="181">
        <f>+'[3]WCA NPC'!$F365</f>
        <v>0</v>
      </c>
      <c r="F362" s="181">
        <f>+'[4]WCA NPC'!$F364</f>
        <v>0</v>
      </c>
      <c r="G362" s="181">
        <f>+'[5]WCA NPC'!$F364</f>
        <v>0</v>
      </c>
      <c r="H362" s="181">
        <f>+'[6]WCA NPC'!$F364</f>
        <v>0</v>
      </c>
      <c r="S362" s="198"/>
      <c r="T362" s="198"/>
      <c r="U362" s="198"/>
      <c r="V362" s="198"/>
      <c r="W362" s="198"/>
    </row>
    <row r="363" spans="1:23" hidden="1" x14ac:dyDescent="0.25">
      <c r="A363" s="148"/>
      <c r="B363" s="149"/>
      <c r="C363" s="190" t="s">
        <v>183</v>
      </c>
      <c r="D363" s="181">
        <f>+'[2]WCA NPC'!$F366</f>
        <v>0</v>
      </c>
      <c r="E363" s="181">
        <f>+'[3]WCA NPC'!$F366</f>
        <v>0</v>
      </c>
      <c r="F363" s="181">
        <f>+'[4]WCA NPC'!$F365</f>
        <v>0</v>
      </c>
      <c r="G363" s="181">
        <f>+'[5]WCA NPC'!$F365</f>
        <v>0</v>
      </c>
      <c r="H363" s="181">
        <f>+'[6]WCA NPC'!$F365</f>
        <v>0</v>
      </c>
      <c r="S363" s="198"/>
      <c r="T363" s="198"/>
      <c r="U363" s="198"/>
      <c r="V363" s="198"/>
      <c r="W363" s="198"/>
    </row>
    <row r="364" spans="1:23" hidden="1" x14ac:dyDescent="0.25">
      <c r="A364" s="148"/>
      <c r="B364" s="149"/>
      <c r="C364" s="190" t="s">
        <v>184</v>
      </c>
      <c r="D364" s="181">
        <f>+'[2]WCA NPC'!$F367</f>
        <v>0</v>
      </c>
      <c r="E364" s="181">
        <f>+'[3]WCA NPC'!$F367</f>
        <v>0</v>
      </c>
      <c r="F364" s="181">
        <f>+'[4]WCA NPC'!$F366</f>
        <v>0</v>
      </c>
      <c r="G364" s="181">
        <f>+'[5]WCA NPC'!$F366</f>
        <v>0</v>
      </c>
      <c r="H364" s="181">
        <f>+'[6]WCA NPC'!$F366</f>
        <v>0</v>
      </c>
      <c r="S364" s="198"/>
      <c r="T364" s="198"/>
      <c r="U364" s="198"/>
      <c r="V364" s="198"/>
      <c r="W364" s="198"/>
    </row>
    <row r="365" spans="1:23" hidden="1" x14ac:dyDescent="0.25">
      <c r="A365" s="148"/>
      <c r="B365" s="149"/>
      <c r="C365" s="190" t="s">
        <v>185</v>
      </c>
      <c r="D365" s="181">
        <f>+'[2]WCA NPC'!$F368</f>
        <v>0</v>
      </c>
      <c r="E365" s="181">
        <f>+'[3]WCA NPC'!$F368</f>
        <v>0</v>
      </c>
      <c r="F365" s="181">
        <f>+'[4]WCA NPC'!$F367</f>
        <v>0</v>
      </c>
      <c r="G365" s="181">
        <f>+'[5]WCA NPC'!$F367</f>
        <v>0</v>
      </c>
      <c r="H365" s="181">
        <f>+'[6]WCA NPC'!$F367</f>
        <v>0</v>
      </c>
      <c r="S365" s="198"/>
      <c r="T365" s="198"/>
      <c r="U365" s="198"/>
      <c r="V365" s="198"/>
      <c r="W365" s="198"/>
    </row>
    <row r="366" spans="1:23" hidden="1" x14ac:dyDescent="0.25">
      <c r="A366" s="148"/>
      <c r="B366" s="149"/>
      <c r="C366" s="164" t="s">
        <v>186</v>
      </c>
      <c r="D366" s="181">
        <f>+'[2]WCA NPC'!$F369</f>
        <v>0</v>
      </c>
      <c r="E366" s="181">
        <f>+'[3]WCA NPC'!$F369</f>
        <v>0</v>
      </c>
      <c r="F366" s="181">
        <f>+'[4]WCA NPC'!$F368</f>
        <v>0</v>
      </c>
      <c r="G366" s="181">
        <f>+'[5]WCA NPC'!$F368</f>
        <v>0</v>
      </c>
      <c r="H366" s="181">
        <f>+'[6]WCA NPC'!$F368</f>
        <v>0</v>
      </c>
      <c r="S366" s="198"/>
      <c r="T366" s="198"/>
      <c r="U366" s="198"/>
      <c r="V366" s="198"/>
      <c r="W366" s="198"/>
    </row>
    <row r="367" spans="1:23" hidden="1" x14ac:dyDescent="0.25">
      <c r="A367" s="148"/>
      <c r="B367" s="149"/>
      <c r="C367" s="164" t="s">
        <v>187</v>
      </c>
      <c r="D367" s="181">
        <f>+'[2]WCA NPC'!$F370</f>
        <v>0</v>
      </c>
      <c r="E367" s="181">
        <f>+'[3]WCA NPC'!$F370</f>
        <v>0</v>
      </c>
      <c r="F367" s="181">
        <f>+'[4]WCA NPC'!$F369</f>
        <v>0</v>
      </c>
      <c r="G367" s="181">
        <f>+'[5]WCA NPC'!$F369</f>
        <v>0</v>
      </c>
      <c r="H367" s="181">
        <f>+'[6]WCA NPC'!$F369</f>
        <v>0</v>
      </c>
      <c r="S367" s="198"/>
      <c r="T367" s="198"/>
      <c r="U367" s="198"/>
      <c r="V367" s="198"/>
      <c r="W367" s="198"/>
    </row>
    <row r="368" spans="1:23" hidden="1" x14ac:dyDescent="0.25">
      <c r="A368" s="148"/>
      <c r="B368" s="149"/>
      <c r="C368" s="164" t="s">
        <v>278</v>
      </c>
      <c r="D368" s="181">
        <f>+'[2]WCA NPC'!$F371</f>
        <v>0</v>
      </c>
      <c r="E368" s="181">
        <f>+'[3]WCA NPC'!$F371</f>
        <v>0</v>
      </c>
      <c r="F368" s="181">
        <f>+'[4]WCA NPC'!$F370</f>
        <v>0</v>
      </c>
      <c r="G368" s="181">
        <f>+'[5]WCA NPC'!$F370</f>
        <v>0</v>
      </c>
      <c r="H368" s="181">
        <f>+'[6]WCA NPC'!$F370</f>
        <v>0</v>
      </c>
      <c r="S368" s="198"/>
      <c r="T368" s="198"/>
      <c r="U368" s="198"/>
      <c r="V368" s="198"/>
      <c r="W368" s="198"/>
    </row>
    <row r="369" spans="1:23" hidden="1" x14ac:dyDescent="0.25">
      <c r="A369" s="148"/>
      <c r="B369" s="148"/>
      <c r="C369" s="152" t="s">
        <v>189</v>
      </c>
      <c r="D369" s="181">
        <f>+'[2]WCA NPC'!$F372</f>
        <v>0</v>
      </c>
      <c r="E369" s="181">
        <f>+'[3]WCA NPC'!$F372</f>
        <v>0</v>
      </c>
      <c r="F369" s="181">
        <f>+'[4]WCA NPC'!$F371</f>
        <v>0</v>
      </c>
      <c r="G369" s="181">
        <f>+'[5]WCA NPC'!$F371</f>
        <v>0</v>
      </c>
      <c r="H369" s="181">
        <f>+'[6]WCA NPC'!$F371</f>
        <v>0</v>
      </c>
      <c r="S369" s="198"/>
      <c r="T369" s="198"/>
      <c r="U369" s="198"/>
      <c r="V369" s="198"/>
      <c r="W369" s="198"/>
    </row>
    <row r="370" spans="1:23" hidden="1" x14ac:dyDescent="0.25">
      <c r="A370" s="148"/>
      <c r="B370" s="149"/>
      <c r="C370" s="152" t="s">
        <v>190</v>
      </c>
      <c r="D370" s="181">
        <f>+'[2]WCA NPC'!$F373</f>
        <v>0</v>
      </c>
      <c r="E370" s="181">
        <f>+'[3]WCA NPC'!$F373</f>
        <v>0</v>
      </c>
      <c r="F370" s="181">
        <f>+'[4]WCA NPC'!$F372</f>
        <v>0</v>
      </c>
      <c r="G370" s="181">
        <f>+'[5]WCA NPC'!$F372</f>
        <v>0</v>
      </c>
      <c r="H370" s="181">
        <f>+'[6]WCA NPC'!$F372</f>
        <v>0</v>
      </c>
      <c r="S370" s="198"/>
      <c r="T370" s="198"/>
      <c r="U370" s="198"/>
      <c r="V370" s="198"/>
      <c r="W370" s="198"/>
    </row>
    <row r="371" spans="1:23" hidden="1" x14ac:dyDescent="0.25">
      <c r="A371" s="148"/>
      <c r="B371" s="149"/>
      <c r="C371" s="190" t="s">
        <v>191</v>
      </c>
      <c r="D371" s="181">
        <f>+'[2]WCA NPC'!$F374</f>
        <v>0</v>
      </c>
      <c r="E371" s="181">
        <f>+'[3]WCA NPC'!$F374</f>
        <v>0</v>
      </c>
      <c r="F371" s="181">
        <f>+'[4]WCA NPC'!$F373</f>
        <v>0</v>
      </c>
      <c r="G371" s="181">
        <f>+'[5]WCA NPC'!$F373</f>
        <v>0</v>
      </c>
      <c r="H371" s="181">
        <f>+'[6]WCA NPC'!$F373</f>
        <v>0</v>
      </c>
      <c r="S371" s="198"/>
      <c r="T371" s="198"/>
      <c r="U371" s="198"/>
      <c r="V371" s="198"/>
      <c r="W371" s="198"/>
    </row>
    <row r="372" spans="1:23" hidden="1" x14ac:dyDescent="0.25">
      <c r="A372" s="148"/>
      <c r="B372" s="149"/>
      <c r="C372" s="152" t="s">
        <v>192</v>
      </c>
      <c r="D372" s="181">
        <f>+'[2]WCA NPC'!$F375</f>
        <v>0</v>
      </c>
      <c r="E372" s="181">
        <f>+'[3]WCA NPC'!$F375</f>
        <v>0</v>
      </c>
      <c r="F372" s="181">
        <f>+'[4]WCA NPC'!$F374</f>
        <v>0</v>
      </c>
      <c r="G372" s="181">
        <f>+'[5]WCA NPC'!$F374</f>
        <v>0</v>
      </c>
      <c r="H372" s="181">
        <f>+'[6]WCA NPC'!$F374</f>
        <v>0</v>
      </c>
      <c r="S372" s="198"/>
      <c r="T372" s="198"/>
      <c r="U372" s="198"/>
      <c r="V372" s="198"/>
      <c r="W372" s="198"/>
    </row>
    <row r="373" spans="1:23" hidden="1" x14ac:dyDescent="0.25">
      <c r="A373" s="148"/>
      <c r="B373" s="149"/>
      <c r="C373" s="152" t="s">
        <v>193</v>
      </c>
      <c r="D373" s="181">
        <f>+'[2]WCA NPC'!$F376</f>
        <v>0</v>
      </c>
      <c r="E373" s="181">
        <f>+'[3]WCA NPC'!$F376</f>
        <v>0</v>
      </c>
      <c r="F373" s="181">
        <f>+'[4]WCA NPC'!$F375</f>
        <v>0</v>
      </c>
      <c r="G373" s="181">
        <f>+'[5]WCA NPC'!$F375</f>
        <v>0</v>
      </c>
      <c r="H373" s="181">
        <f>+'[6]WCA NPC'!$F375</f>
        <v>0</v>
      </c>
      <c r="S373" s="198"/>
      <c r="T373" s="198"/>
      <c r="U373" s="198"/>
      <c r="V373" s="198"/>
      <c r="W373" s="198"/>
    </row>
    <row r="374" spans="1:23" hidden="1" x14ac:dyDescent="0.25">
      <c r="A374" s="148"/>
      <c r="B374" s="149"/>
      <c r="C374" s="152" t="s">
        <v>194</v>
      </c>
      <c r="D374" s="181">
        <f>+'[2]WCA NPC'!$F377</f>
        <v>0</v>
      </c>
      <c r="E374" s="181">
        <f>+'[3]WCA NPC'!$F377</f>
        <v>0</v>
      </c>
      <c r="F374" s="181">
        <f>+'[4]WCA NPC'!$F376</f>
        <v>0</v>
      </c>
      <c r="G374" s="181">
        <f>+'[5]WCA NPC'!$F376</f>
        <v>0</v>
      </c>
      <c r="H374" s="181">
        <f>+'[6]WCA NPC'!$F376</f>
        <v>0</v>
      </c>
      <c r="S374" s="198"/>
      <c r="T374" s="198"/>
      <c r="U374" s="198"/>
      <c r="V374" s="198"/>
      <c r="W374" s="198"/>
    </row>
    <row r="375" spans="1:23" hidden="1" x14ac:dyDescent="0.25">
      <c r="A375" s="148"/>
      <c r="B375" s="149"/>
      <c r="C375" s="152" t="s">
        <v>195</v>
      </c>
      <c r="D375" s="181">
        <f>+'[2]WCA NPC'!$F378</f>
        <v>0</v>
      </c>
      <c r="E375" s="181">
        <f>+'[3]WCA NPC'!$F378</f>
        <v>0</v>
      </c>
      <c r="F375" s="181">
        <f>+'[4]WCA NPC'!$F377</f>
        <v>0</v>
      </c>
      <c r="G375" s="181">
        <f>+'[5]WCA NPC'!$F377</f>
        <v>0</v>
      </c>
      <c r="H375" s="181">
        <f>+'[6]WCA NPC'!$F377</f>
        <v>0</v>
      </c>
      <c r="S375" s="198"/>
      <c r="T375" s="198"/>
      <c r="U375" s="198"/>
      <c r="V375" s="198"/>
      <c r="W375" s="198"/>
    </row>
    <row r="376" spans="1:23" hidden="1" x14ac:dyDescent="0.25">
      <c r="A376" s="148"/>
      <c r="B376" s="149"/>
      <c r="C376" s="152" t="s">
        <v>196</v>
      </c>
      <c r="D376" s="181">
        <f>+'[2]WCA NPC'!$F379</f>
        <v>0</v>
      </c>
      <c r="E376" s="181">
        <f>+'[3]WCA NPC'!$F379</f>
        <v>0</v>
      </c>
      <c r="F376" s="181">
        <f>+'[4]WCA NPC'!$F378</f>
        <v>0</v>
      </c>
      <c r="G376" s="181">
        <f>+'[5]WCA NPC'!$F378</f>
        <v>0</v>
      </c>
      <c r="H376" s="181">
        <f>+'[6]WCA NPC'!$F378</f>
        <v>0</v>
      </c>
      <c r="S376" s="198"/>
      <c r="T376" s="198"/>
      <c r="U376" s="198"/>
      <c r="V376" s="198"/>
      <c r="W376" s="198"/>
    </row>
    <row r="377" spans="1:23" x14ac:dyDescent="0.25">
      <c r="A377" s="148"/>
      <c r="B377" s="149"/>
      <c r="C377" s="149"/>
      <c r="D377" s="183"/>
      <c r="E377" s="183"/>
      <c r="F377" s="183"/>
      <c r="G377" s="183"/>
      <c r="H377" s="183"/>
      <c r="S377" s="198"/>
      <c r="T377" s="198"/>
      <c r="U377" s="198"/>
      <c r="V377" s="198"/>
      <c r="W377" s="198"/>
    </row>
    <row r="378" spans="1:23" x14ac:dyDescent="0.25">
      <c r="A378" s="148"/>
      <c r="B378" s="153" t="s">
        <v>197</v>
      </c>
      <c r="C378" s="149"/>
      <c r="D378" s="185">
        <f t="shared" ref="D378:H378" si="13">SUM(D346:D376)</f>
        <v>20094.790147199998</v>
      </c>
      <c r="E378" s="185">
        <f t="shared" si="13"/>
        <v>20286.110015039998</v>
      </c>
      <c r="F378" s="185">
        <f t="shared" si="13"/>
        <v>25715.042000000001</v>
      </c>
      <c r="G378" s="185">
        <f t="shared" si="13"/>
        <v>24605.856</v>
      </c>
      <c r="H378" s="185">
        <f t="shared" si="13"/>
        <v>25396.519</v>
      </c>
      <c r="S378" s="198"/>
      <c r="T378" s="198"/>
      <c r="U378" s="198"/>
      <c r="V378" s="198"/>
      <c r="W378" s="198"/>
    </row>
    <row r="379" spans="1:23" x14ac:dyDescent="0.25">
      <c r="A379" s="148"/>
      <c r="B379" s="149"/>
      <c r="C379" s="149"/>
      <c r="D379" s="181"/>
      <c r="E379" s="181"/>
      <c r="F379" s="181"/>
      <c r="G379" s="181"/>
      <c r="H379" s="181"/>
      <c r="S379" s="198"/>
      <c r="T379" s="198"/>
      <c r="U379" s="198"/>
      <c r="V379" s="198"/>
      <c r="W379" s="198"/>
    </row>
    <row r="380" spans="1:23" x14ac:dyDescent="0.25">
      <c r="A380" s="153"/>
      <c r="B380" s="153" t="s">
        <v>198</v>
      </c>
      <c r="C380" s="149"/>
      <c r="D380" s="181"/>
      <c r="E380" s="181"/>
      <c r="F380" s="181"/>
      <c r="G380" s="181"/>
      <c r="H380" s="181"/>
      <c r="S380" s="198"/>
      <c r="T380" s="198"/>
      <c r="U380" s="198"/>
      <c r="V380" s="198"/>
      <c r="W380" s="198"/>
    </row>
    <row r="381" spans="1:23" x14ac:dyDescent="0.25">
      <c r="A381" s="153"/>
      <c r="B381" s="153"/>
      <c r="C381" s="152" t="s">
        <v>279</v>
      </c>
      <c r="D381" s="181">
        <f>+'[2]WCA NPC'!$F384</f>
        <v>-61248</v>
      </c>
      <c r="E381" s="181">
        <f>+'[3]WCA NPC'!$F384</f>
        <v>-60733</v>
      </c>
      <c r="F381" s="181">
        <f>+'[4]WCA NPC'!$F383</f>
        <v>-54543</v>
      </c>
      <c r="G381" s="181">
        <f>+'[5]WCA NPC'!$F383</f>
        <v>-17655</v>
      </c>
      <c r="H381" s="181">
        <f>+'[6]WCA NPC'!$F383</f>
        <v>-14989</v>
      </c>
      <c r="S381" s="198"/>
      <c r="T381" s="198"/>
      <c r="U381" s="198"/>
      <c r="V381" s="198"/>
      <c r="W381" s="198"/>
    </row>
    <row r="382" spans="1:23" x14ac:dyDescent="0.25">
      <c r="A382" s="153"/>
      <c r="B382" s="153"/>
      <c r="C382" s="152" t="s">
        <v>199</v>
      </c>
      <c r="D382" s="181">
        <f>+'[2]WCA NPC'!$F385</f>
        <v>389360</v>
      </c>
      <c r="E382" s="181">
        <f>+'[3]WCA NPC'!$F385</f>
        <v>340963</v>
      </c>
      <c r="F382" s="181">
        <f>+'[4]WCA NPC'!$F384</f>
        <v>322952</v>
      </c>
      <c r="G382" s="181">
        <f>+'[5]WCA NPC'!$F384</f>
        <v>296985</v>
      </c>
      <c r="H382" s="181">
        <f>+'[6]WCA NPC'!$F384</f>
        <v>364226</v>
      </c>
      <c r="S382" s="198"/>
      <c r="T382" s="198"/>
      <c r="U382" s="198"/>
      <c r="V382" s="198"/>
      <c r="W382" s="198"/>
    </row>
    <row r="383" spans="1:23" x14ac:dyDescent="0.25">
      <c r="A383" s="153"/>
      <c r="B383" s="153"/>
      <c r="C383" s="152" t="s">
        <v>200</v>
      </c>
      <c r="D383" s="181">
        <f>+'[2]WCA NPC'!$F386</f>
        <v>257838</v>
      </c>
      <c r="E383" s="181">
        <f>+'[3]WCA NPC'!$F386</f>
        <v>339320</v>
      </c>
      <c r="F383" s="181">
        <f>+'[4]WCA NPC'!$F385</f>
        <v>214192</v>
      </c>
      <c r="G383" s="181">
        <f>+'[5]WCA NPC'!$F385</f>
        <v>198970</v>
      </c>
      <c r="H383" s="181">
        <f>+'[6]WCA NPC'!$F385</f>
        <v>254785</v>
      </c>
      <c r="S383" s="198"/>
      <c r="T383" s="198"/>
      <c r="U383" s="198"/>
      <c r="V383" s="198"/>
      <c r="W383" s="198"/>
    </row>
    <row r="384" spans="1:23" x14ac:dyDescent="0.25">
      <c r="A384" s="153"/>
      <c r="B384" s="153"/>
      <c r="C384" s="152" t="s">
        <v>201</v>
      </c>
      <c r="D384" s="181">
        <f>+'[2]WCA NPC'!$F387</f>
        <v>442475</v>
      </c>
      <c r="E384" s="181">
        <f>+'[3]WCA NPC'!$F387</f>
        <v>443429</v>
      </c>
      <c r="F384" s="181">
        <f>+'[4]WCA NPC'!$F386</f>
        <v>442093</v>
      </c>
      <c r="G384" s="181">
        <f>+'[5]WCA NPC'!$F386</f>
        <v>439840</v>
      </c>
      <c r="H384" s="181">
        <f>+'[6]WCA NPC'!$F386</f>
        <v>344732</v>
      </c>
      <c r="S384" s="198"/>
      <c r="T384" s="198"/>
      <c r="U384" s="198"/>
      <c r="V384" s="198"/>
      <c r="W384" s="198"/>
    </row>
    <row r="385" spans="1:23" x14ac:dyDescent="0.25">
      <c r="A385" s="153"/>
      <c r="B385" s="153"/>
      <c r="C385" s="152" t="s">
        <v>202</v>
      </c>
      <c r="D385" s="181">
        <f>+'[2]WCA NPC'!$F388</f>
        <v>0</v>
      </c>
      <c r="E385" s="181">
        <f>+'[3]WCA NPC'!$F388</f>
        <v>0</v>
      </c>
      <c r="F385" s="181">
        <f>+'[4]WCA NPC'!$F387</f>
        <v>0</v>
      </c>
      <c r="G385" s="181">
        <f>+'[5]WCA NPC'!$F387</f>
        <v>400768.55766031123</v>
      </c>
      <c r="H385" s="181">
        <f>+'[6]WCA NPC'!$F387</f>
        <v>0</v>
      </c>
      <c r="S385" s="198"/>
      <c r="T385" s="198"/>
      <c r="U385" s="198"/>
      <c r="V385" s="198"/>
      <c r="W385" s="198"/>
    </row>
    <row r="386" spans="1:23" x14ac:dyDescent="0.25">
      <c r="A386" s="153"/>
      <c r="B386" s="153"/>
      <c r="C386" s="152" t="s">
        <v>203</v>
      </c>
      <c r="D386" s="181">
        <f>+'[2]WCA NPC'!$F389</f>
        <v>296610</v>
      </c>
      <c r="E386" s="181">
        <f>+'[3]WCA NPC'!$F389</f>
        <v>312742</v>
      </c>
      <c r="F386" s="181">
        <f>+'[4]WCA NPC'!$F388</f>
        <v>73652</v>
      </c>
      <c r="G386" s="181">
        <f>+'[5]WCA NPC'!$F388</f>
        <v>141197.44233968869</v>
      </c>
      <c r="H386" s="181">
        <f>+'[6]WCA NPC'!$F388</f>
        <v>82571</v>
      </c>
      <c r="S386" s="198"/>
      <c r="T386" s="198"/>
      <c r="U386" s="198"/>
      <c r="V386" s="198"/>
      <c r="W386" s="198"/>
    </row>
    <row r="387" spans="1:23" hidden="1" x14ac:dyDescent="0.25">
      <c r="A387" s="153"/>
      <c r="B387" s="153"/>
      <c r="C387" s="152" t="s">
        <v>205</v>
      </c>
      <c r="D387" s="181">
        <f>+'[2]WCA NPC'!$F390</f>
        <v>0</v>
      </c>
      <c r="E387" s="181">
        <f>+'[3]WCA NPC'!$F390</f>
        <v>0</v>
      </c>
      <c r="F387" s="181">
        <f>+'[4]WCA NPC'!$F389</f>
        <v>0</v>
      </c>
      <c r="G387" s="181">
        <f>+'[5]WCA NPC'!$F389</f>
        <v>0</v>
      </c>
      <c r="H387" s="181">
        <f>+'[6]WCA NPC'!$F389</f>
        <v>0</v>
      </c>
      <c r="S387" s="198"/>
      <c r="T387" s="198"/>
      <c r="U387" s="198"/>
      <c r="V387" s="198"/>
      <c r="W387" s="198"/>
    </row>
    <row r="388" spans="1:23" x14ac:dyDescent="0.25">
      <c r="A388" s="153"/>
      <c r="B388" s="153"/>
      <c r="C388" s="152" t="s">
        <v>206</v>
      </c>
      <c r="D388" s="181">
        <f>+'[2]WCA NPC'!$F391</f>
        <v>934057</v>
      </c>
      <c r="E388" s="181">
        <f>+'[3]WCA NPC'!$F391</f>
        <v>779182</v>
      </c>
      <c r="F388" s="181">
        <f>+'[4]WCA NPC'!$F390</f>
        <v>608996</v>
      </c>
      <c r="G388" s="181">
        <f>+'[5]WCA NPC'!$F390</f>
        <v>0</v>
      </c>
      <c r="H388" s="181">
        <f>+'[6]WCA NPC'!$F390</f>
        <v>0</v>
      </c>
      <c r="S388" s="198"/>
      <c r="T388" s="198"/>
      <c r="U388" s="198"/>
      <c r="V388" s="198"/>
      <c r="W388" s="198"/>
    </row>
    <row r="389" spans="1:23" hidden="1" x14ac:dyDescent="0.25">
      <c r="A389" s="153"/>
      <c r="B389" s="153"/>
      <c r="C389" s="158" t="s">
        <v>280</v>
      </c>
      <c r="D389" s="181">
        <f>+'[2]WCA NPC'!$F392</f>
        <v>0</v>
      </c>
      <c r="E389" s="181">
        <f>+'[3]WCA NPC'!$F392</f>
        <v>0</v>
      </c>
      <c r="F389" s="181">
        <f>+'[4]WCA NPC'!$F391</f>
        <v>0</v>
      </c>
      <c r="G389" s="181">
        <f>+'[5]WCA NPC'!$F391</f>
        <v>0</v>
      </c>
      <c r="H389" s="181">
        <f>+'[6]WCA NPC'!$F391</f>
        <v>0</v>
      </c>
      <c r="S389" s="198"/>
      <c r="T389" s="198"/>
      <c r="U389" s="198"/>
      <c r="V389" s="198"/>
      <c r="W389" s="198"/>
    </row>
    <row r="390" spans="1:23" x14ac:dyDescent="0.25">
      <c r="A390" s="153"/>
      <c r="B390" s="153" t="s">
        <v>207</v>
      </c>
      <c r="C390" s="152"/>
      <c r="D390" s="183">
        <f>SUM(D381:D389)</f>
        <v>2259092</v>
      </c>
      <c r="E390" s="183">
        <f>SUM(E381:E389)</f>
        <v>2154903</v>
      </c>
      <c r="F390" s="183">
        <f>SUM(F381:F389)</f>
        <v>1607342</v>
      </c>
      <c r="G390" s="183">
        <f>SUM(G381:G389)</f>
        <v>1460106</v>
      </c>
      <c r="H390" s="183">
        <f>SUM(H381:H389)</f>
        <v>1031325</v>
      </c>
      <c r="J390" s="191" t="s">
        <v>53</v>
      </c>
      <c r="S390" s="198"/>
      <c r="T390" s="198"/>
      <c r="U390" s="198"/>
      <c r="V390" s="198"/>
      <c r="W390" s="198"/>
    </row>
    <row r="391" spans="1:23" x14ac:dyDescent="0.25">
      <c r="A391" s="153"/>
      <c r="B391" s="153"/>
      <c r="C391" s="152"/>
      <c r="D391" s="192"/>
      <c r="E391" s="192"/>
      <c r="F391" s="192"/>
      <c r="G391" s="192"/>
      <c r="H391" s="192"/>
      <c r="S391" s="198"/>
      <c r="T391" s="198"/>
      <c r="U391" s="198"/>
      <c r="V391" s="198"/>
      <c r="W391" s="198"/>
    </row>
    <row r="392" spans="1:23" x14ac:dyDescent="0.25">
      <c r="A392" s="153"/>
      <c r="B392" s="153" t="s">
        <v>208</v>
      </c>
      <c r="C392" s="152"/>
      <c r="D392" s="185">
        <f t="shared" ref="D392:H392" si="14">D390+D378+D343+D330</f>
        <v>4931546.0941471998</v>
      </c>
      <c r="E392" s="185">
        <f t="shared" si="14"/>
        <v>6095801.4000150394</v>
      </c>
      <c r="F392" s="185">
        <f t="shared" si="14"/>
        <v>3930294.8170000003</v>
      </c>
      <c r="G392" s="185">
        <f t="shared" si="14"/>
        <v>3833034.6830000002</v>
      </c>
      <c r="H392" s="185">
        <f t="shared" si="14"/>
        <v>2689223.5049999999</v>
      </c>
      <c r="S392" s="198"/>
      <c r="T392" s="198"/>
      <c r="U392" s="198"/>
      <c r="V392" s="198"/>
      <c r="W392" s="198"/>
    </row>
    <row r="393" spans="1:23" x14ac:dyDescent="0.25">
      <c r="A393" s="153"/>
      <c r="B393" s="153"/>
      <c r="C393" s="149"/>
      <c r="D393" s="181"/>
      <c r="E393" s="181"/>
      <c r="F393" s="181"/>
      <c r="G393" s="181"/>
      <c r="H393" s="181"/>
      <c r="S393" s="198"/>
      <c r="T393" s="198"/>
      <c r="U393" s="198"/>
      <c r="V393" s="198"/>
      <c r="W393" s="198"/>
    </row>
    <row r="394" spans="1:23" x14ac:dyDescent="0.25">
      <c r="A394" s="153"/>
      <c r="B394" s="153" t="s">
        <v>209</v>
      </c>
      <c r="C394" s="149"/>
      <c r="D394" s="181"/>
      <c r="E394" s="181"/>
      <c r="F394" s="181"/>
      <c r="G394" s="181"/>
      <c r="H394" s="181"/>
      <c r="S394" s="198"/>
      <c r="T394" s="198"/>
      <c r="U394" s="198"/>
      <c r="V394" s="198"/>
      <c r="W394" s="198"/>
    </row>
    <row r="395" spans="1:23" x14ac:dyDescent="0.25">
      <c r="A395" s="153"/>
      <c r="B395" s="153"/>
      <c r="C395" s="152" t="s">
        <v>210</v>
      </c>
      <c r="D395" s="181">
        <f>+'[2]WCA NPC'!$F398</f>
        <v>-267500</v>
      </c>
      <c r="E395" s="181">
        <f>+'[3]WCA NPC'!$F398</f>
        <v>-267942</v>
      </c>
      <c r="F395" s="181">
        <f>+'[4]WCA NPC'!$F397</f>
        <v>-268153</v>
      </c>
      <c r="G395" s="181">
        <f>+'[5]WCA NPC'!$F397</f>
        <v>-268153</v>
      </c>
      <c r="H395" s="181">
        <f>+'[6]WCA NPC'!$F397</f>
        <v>-102511</v>
      </c>
      <c r="S395" s="198"/>
      <c r="T395" s="198"/>
      <c r="U395" s="198"/>
      <c r="V395" s="198"/>
      <c r="W395" s="198"/>
    </row>
    <row r="396" spans="1:23" hidden="1" x14ac:dyDescent="0.25">
      <c r="A396" s="153"/>
      <c r="B396" s="153"/>
      <c r="C396" s="152" t="s">
        <v>211</v>
      </c>
      <c r="D396" s="181">
        <f>+'[2]WCA NPC'!$F399</f>
        <v>0</v>
      </c>
      <c r="E396" s="181">
        <f>+'[3]WCA NPC'!$F399</f>
        <v>0</v>
      </c>
      <c r="F396" s="181">
        <f>+'[4]WCA NPC'!$F398</f>
        <v>0</v>
      </c>
      <c r="G396" s="181">
        <f>+'[5]WCA NPC'!$F398</f>
        <v>0</v>
      </c>
      <c r="H396" s="181">
        <f>+'[6]WCA NPC'!$F398</f>
        <v>0</v>
      </c>
      <c r="S396" s="198"/>
      <c r="T396" s="198"/>
      <c r="U396" s="198"/>
      <c r="V396" s="198"/>
      <c r="W396" s="198"/>
    </row>
    <row r="397" spans="1:23" hidden="1" x14ac:dyDescent="0.25">
      <c r="A397" s="153"/>
      <c r="B397" s="153"/>
      <c r="C397" s="152" t="s">
        <v>212</v>
      </c>
      <c r="D397" s="181">
        <f>+'[2]WCA NPC'!$F400</f>
        <v>0</v>
      </c>
      <c r="E397" s="181">
        <f>+'[3]WCA NPC'!$F400</f>
        <v>0</v>
      </c>
      <c r="F397" s="181">
        <f>+'[4]WCA NPC'!$F399</f>
        <v>0</v>
      </c>
      <c r="G397" s="181">
        <f>+'[5]WCA NPC'!$F399</f>
        <v>0</v>
      </c>
      <c r="H397" s="181">
        <f>+'[6]WCA NPC'!$F399</f>
        <v>0</v>
      </c>
      <c r="S397" s="198"/>
      <c r="T397" s="198"/>
      <c r="U397" s="198"/>
      <c r="V397" s="198"/>
      <c r="W397" s="198"/>
    </row>
    <row r="398" spans="1:23" hidden="1" x14ac:dyDescent="0.25">
      <c r="A398" s="153"/>
      <c r="B398" s="153"/>
      <c r="C398" s="152" t="s">
        <v>213</v>
      </c>
      <c r="D398" s="181">
        <f>+'[2]WCA NPC'!$F401</f>
        <v>0</v>
      </c>
      <c r="E398" s="181">
        <f>+'[3]WCA NPC'!$F401</f>
        <v>0</v>
      </c>
      <c r="F398" s="181">
        <f>+'[4]WCA NPC'!$F400</f>
        <v>0</v>
      </c>
      <c r="G398" s="181">
        <f>+'[5]WCA NPC'!$F400</f>
        <v>0</v>
      </c>
      <c r="H398" s="181">
        <f>+'[6]WCA NPC'!$F400</f>
        <v>1</v>
      </c>
      <c r="S398" s="198"/>
      <c r="T398" s="198"/>
      <c r="U398" s="198"/>
      <c r="V398" s="198"/>
      <c r="W398" s="198"/>
    </row>
    <row r="399" spans="1:23" hidden="1" x14ac:dyDescent="0.25">
      <c r="A399" s="153"/>
      <c r="B399" s="153"/>
      <c r="C399" s="152" t="s">
        <v>214</v>
      </c>
      <c r="D399" s="181">
        <f>+'[2]WCA NPC'!$F402</f>
        <v>0</v>
      </c>
      <c r="E399" s="181">
        <f>+'[3]WCA NPC'!$F402</f>
        <v>0</v>
      </c>
      <c r="F399" s="181">
        <f>+'[4]WCA NPC'!$F401</f>
        <v>0</v>
      </c>
      <c r="G399" s="181">
        <f>+'[5]WCA NPC'!$F401</f>
        <v>0</v>
      </c>
      <c r="H399" s="181">
        <f>+'[6]WCA NPC'!$F401</f>
        <v>0</v>
      </c>
      <c r="S399" s="198"/>
      <c r="T399" s="198"/>
      <c r="U399" s="198"/>
      <c r="V399" s="198"/>
      <c r="W399" s="198"/>
    </row>
    <row r="400" spans="1:23" hidden="1" x14ac:dyDescent="0.25">
      <c r="A400" s="153"/>
      <c r="B400" s="148"/>
      <c r="C400" s="152" t="s">
        <v>215</v>
      </c>
      <c r="D400" s="181">
        <f>+'[2]WCA NPC'!$F403</f>
        <v>0</v>
      </c>
      <c r="E400" s="181">
        <f>+'[3]WCA NPC'!$F403</f>
        <v>0</v>
      </c>
      <c r="F400" s="181">
        <f>+'[4]WCA NPC'!$F402</f>
        <v>0</v>
      </c>
      <c r="G400" s="181">
        <f>+'[5]WCA NPC'!$F402</f>
        <v>0</v>
      </c>
      <c r="H400" s="181">
        <f>+'[6]WCA NPC'!$F402</f>
        <v>0</v>
      </c>
      <c r="S400" s="198"/>
      <c r="T400" s="198"/>
      <c r="U400" s="198"/>
      <c r="V400" s="198"/>
      <c r="W400" s="198"/>
    </row>
    <row r="401" spans="1:23" x14ac:dyDescent="0.25">
      <c r="A401" s="153"/>
      <c r="B401" s="153"/>
      <c r="C401" s="152" t="s">
        <v>216</v>
      </c>
      <c r="D401" s="181">
        <f>+'[2]WCA NPC'!$F404</f>
        <v>-9251</v>
      </c>
      <c r="E401" s="181">
        <f>+'[3]WCA NPC'!$F404</f>
        <v>9530</v>
      </c>
      <c r="F401" s="181">
        <f>+'[4]WCA NPC'!$F403</f>
        <v>6831</v>
      </c>
      <c r="G401" s="181">
        <f>+'[5]WCA NPC'!$F403</f>
        <v>-3393</v>
      </c>
      <c r="H401" s="181">
        <f>+'[6]WCA NPC'!$F403</f>
        <v>-21806</v>
      </c>
      <c r="S401" s="198"/>
      <c r="T401" s="198"/>
      <c r="U401" s="198"/>
      <c r="V401" s="198"/>
      <c r="W401" s="198"/>
    </row>
    <row r="402" spans="1:23" hidden="1" x14ac:dyDescent="0.25">
      <c r="A402" s="153"/>
      <c r="B402" s="153"/>
      <c r="C402" s="152" t="s">
        <v>217</v>
      </c>
      <c r="D402" s="181">
        <f>+'[2]WCA NPC'!$F405</f>
        <v>0</v>
      </c>
      <c r="E402" s="181">
        <f>+'[3]WCA NPC'!$F405</f>
        <v>0</v>
      </c>
      <c r="F402" s="181">
        <f>+'[4]WCA NPC'!$F404</f>
        <v>0</v>
      </c>
      <c r="G402" s="181">
        <f>+'[5]WCA NPC'!$F404</f>
        <v>0</v>
      </c>
      <c r="H402" s="181">
        <f>+'[6]WCA NPC'!$F404</f>
        <v>0</v>
      </c>
      <c r="S402" s="198"/>
      <c r="T402" s="198"/>
      <c r="U402" s="198"/>
      <c r="V402" s="198"/>
      <c r="W402" s="198"/>
    </row>
    <row r="403" spans="1:23" x14ac:dyDescent="0.25">
      <c r="A403" s="153"/>
      <c r="B403" s="153"/>
      <c r="C403" s="152" t="s">
        <v>218</v>
      </c>
      <c r="D403" s="181">
        <f>+'[2]WCA NPC'!$F406</f>
        <v>-21428</v>
      </c>
      <c r="E403" s="181">
        <f>+'[3]WCA NPC'!$F406</f>
        <v>-208292</v>
      </c>
      <c r="F403" s="181">
        <f>+'[4]WCA NPC'!$F405</f>
        <v>-34988</v>
      </c>
      <c r="G403" s="181">
        <f>+'[5]WCA NPC'!$F405</f>
        <v>-39190</v>
      </c>
      <c r="H403" s="181">
        <f>+'[6]WCA NPC'!$F405</f>
        <v>-35356</v>
      </c>
      <c r="S403" s="198"/>
      <c r="T403" s="198"/>
      <c r="U403" s="198"/>
      <c r="V403" s="198"/>
      <c r="W403" s="198"/>
    </row>
    <row r="404" spans="1:23" hidden="1" x14ac:dyDescent="0.25">
      <c r="A404" s="153"/>
      <c r="B404" s="153"/>
      <c r="C404" s="152" t="s">
        <v>219</v>
      </c>
      <c r="D404" s="181">
        <f>+'[2]WCA NPC'!$F407</f>
        <v>0</v>
      </c>
      <c r="E404" s="181">
        <f>+'[3]WCA NPC'!$F407</f>
        <v>0</v>
      </c>
      <c r="F404" s="181">
        <f>+'[4]WCA NPC'!$F406</f>
        <v>0</v>
      </c>
      <c r="G404" s="181">
        <f>+'[5]WCA NPC'!$F406</f>
        <v>0</v>
      </c>
      <c r="H404" s="181">
        <f>+'[6]WCA NPC'!$F406</f>
        <v>0</v>
      </c>
      <c r="S404" s="198"/>
      <c r="T404" s="198"/>
      <c r="U404" s="198"/>
      <c r="V404" s="198"/>
      <c r="W404" s="198"/>
    </row>
    <row r="405" spans="1:23" hidden="1" x14ac:dyDescent="0.25">
      <c r="A405" s="153"/>
      <c r="B405" s="153"/>
      <c r="C405" s="152" t="s">
        <v>220</v>
      </c>
      <c r="D405" s="181">
        <f>+'[2]WCA NPC'!$F408</f>
        <v>0</v>
      </c>
      <c r="E405" s="181">
        <f>+'[3]WCA NPC'!$F408</f>
        <v>0</v>
      </c>
      <c r="F405" s="181">
        <f>+'[4]WCA NPC'!$F407</f>
        <v>0</v>
      </c>
      <c r="G405" s="181">
        <f>+'[5]WCA NPC'!$F407</f>
        <v>0</v>
      </c>
      <c r="H405" s="181">
        <f>+'[6]WCA NPC'!$F407</f>
        <v>0</v>
      </c>
      <c r="S405" s="198"/>
      <c r="T405" s="198"/>
      <c r="U405" s="198"/>
      <c r="V405" s="198"/>
      <c r="W405" s="198"/>
    </row>
    <row r="406" spans="1:23" hidden="1" x14ac:dyDescent="0.25">
      <c r="A406" s="153"/>
      <c r="B406" s="153"/>
      <c r="C406" s="152" t="s">
        <v>221</v>
      </c>
      <c r="D406" s="181">
        <f>+'[2]WCA NPC'!$F409</f>
        <v>0</v>
      </c>
      <c r="E406" s="181">
        <f>+'[3]WCA NPC'!$F409</f>
        <v>0</v>
      </c>
      <c r="F406" s="181">
        <f>+'[4]WCA NPC'!$F408</f>
        <v>0</v>
      </c>
      <c r="G406" s="181">
        <f>+'[5]WCA NPC'!$F408</f>
        <v>0</v>
      </c>
      <c r="H406" s="181">
        <f>+'[6]WCA NPC'!$F408</f>
        <v>0</v>
      </c>
      <c r="S406" s="198"/>
      <c r="T406" s="198"/>
      <c r="U406" s="198"/>
      <c r="V406" s="198"/>
      <c r="W406" s="198"/>
    </row>
    <row r="407" spans="1:23" hidden="1" x14ac:dyDescent="0.25">
      <c r="A407" s="153"/>
      <c r="B407" s="153"/>
      <c r="C407" s="152" t="s">
        <v>222</v>
      </c>
      <c r="D407" s="181">
        <f>+'[2]WCA NPC'!$F410</f>
        <v>0</v>
      </c>
      <c r="E407" s="181">
        <f>+'[3]WCA NPC'!$F410</f>
        <v>0</v>
      </c>
      <c r="F407" s="181">
        <f>+'[4]WCA NPC'!$F409</f>
        <v>0</v>
      </c>
      <c r="G407" s="181">
        <f>+'[5]WCA NPC'!$F409</f>
        <v>0</v>
      </c>
      <c r="H407" s="181">
        <f>+'[6]WCA NPC'!$F409</f>
        <v>0</v>
      </c>
      <c r="S407" s="198"/>
      <c r="T407" s="198"/>
      <c r="U407" s="198"/>
      <c r="V407" s="198"/>
      <c r="W407" s="198"/>
    </row>
    <row r="408" spans="1:23" hidden="1" x14ac:dyDescent="0.25">
      <c r="A408" s="153"/>
      <c r="B408" s="153"/>
      <c r="C408" s="152" t="s">
        <v>223</v>
      </c>
      <c r="D408" s="181">
        <f>+'[2]WCA NPC'!$F411</f>
        <v>0</v>
      </c>
      <c r="E408" s="181">
        <f>+'[3]WCA NPC'!$F411</f>
        <v>0</v>
      </c>
      <c r="F408" s="181">
        <f>+'[4]WCA NPC'!$F410</f>
        <v>0</v>
      </c>
      <c r="G408" s="181">
        <f>+'[5]WCA NPC'!$F410</f>
        <v>0</v>
      </c>
      <c r="H408" s="181">
        <f>+'[6]WCA NPC'!$F410</f>
        <v>0</v>
      </c>
      <c r="S408" s="198"/>
      <c r="T408" s="198"/>
      <c r="U408" s="198"/>
      <c r="V408" s="198"/>
      <c r="W408" s="198"/>
    </row>
    <row r="409" spans="1:23" hidden="1" x14ac:dyDescent="0.25">
      <c r="A409" s="153"/>
      <c r="B409" s="153"/>
      <c r="C409" s="152" t="s">
        <v>224</v>
      </c>
      <c r="D409" s="181">
        <f>+'[2]WCA NPC'!$F412</f>
        <v>0</v>
      </c>
      <c r="E409" s="181">
        <f>+'[3]WCA NPC'!$F412</f>
        <v>0</v>
      </c>
      <c r="F409" s="181">
        <f>+'[4]WCA NPC'!$F411</f>
        <v>0</v>
      </c>
      <c r="G409" s="181">
        <f>+'[5]WCA NPC'!$F411</f>
        <v>0</v>
      </c>
      <c r="H409" s="181">
        <f>+'[6]WCA NPC'!$F411</f>
        <v>0</v>
      </c>
      <c r="S409" s="198"/>
      <c r="T409" s="198"/>
      <c r="U409" s="198"/>
      <c r="V409" s="198"/>
      <c r="W409" s="198"/>
    </row>
    <row r="410" spans="1:23" x14ac:dyDescent="0.25">
      <c r="A410" s="153"/>
      <c r="B410" s="153"/>
      <c r="C410" s="152" t="s">
        <v>225</v>
      </c>
      <c r="D410" s="181">
        <f>+'[2]WCA NPC'!$F413</f>
        <v>8162.492000000002</v>
      </c>
      <c r="E410" s="181">
        <f>+'[3]WCA NPC'!$F413</f>
        <v>-16459.599000000006</v>
      </c>
      <c r="F410" s="181">
        <f>+'[4]WCA NPC'!$F412</f>
        <v>-5947.7930000000033</v>
      </c>
      <c r="G410" s="181">
        <f>+'[5]WCA NPC'!$F412</f>
        <v>3023.3689999999951</v>
      </c>
      <c r="H410" s="181">
        <f>+'[6]WCA NPC'!$F412</f>
        <v>4195.7389999999996</v>
      </c>
      <c r="S410" s="198"/>
      <c r="T410" s="198"/>
      <c r="U410" s="198"/>
      <c r="V410" s="198"/>
      <c r="W410" s="198"/>
    </row>
    <row r="411" spans="1:23" x14ac:dyDescent="0.25">
      <c r="A411" s="153"/>
      <c r="B411" s="153"/>
      <c r="C411" s="152" t="s">
        <v>226</v>
      </c>
      <c r="D411" s="181">
        <f>+'[2]WCA NPC'!$F414</f>
        <v>1667746</v>
      </c>
      <c r="E411" s="181">
        <f>+'[3]WCA NPC'!$F414</f>
        <v>-50</v>
      </c>
      <c r="F411" s="181">
        <f>+'[4]WCA NPC'!$F413</f>
        <v>10</v>
      </c>
      <c r="G411" s="181">
        <f>+'[5]WCA NPC'!$F413</f>
        <v>255</v>
      </c>
      <c r="H411" s="181">
        <f>+'[6]WCA NPC'!$F413</f>
        <v>0</v>
      </c>
      <c r="S411" s="198"/>
      <c r="T411" s="198"/>
      <c r="U411" s="198"/>
      <c r="V411" s="198"/>
      <c r="W411" s="198"/>
    </row>
    <row r="412" spans="1:23" hidden="1" x14ac:dyDescent="0.25">
      <c r="A412" s="153"/>
      <c r="B412" s="153"/>
      <c r="C412" s="158" t="s">
        <v>227</v>
      </c>
      <c r="D412" s="181">
        <f>+'[2]WCA NPC'!$F415</f>
        <v>0</v>
      </c>
      <c r="E412" s="181">
        <f>+'[3]WCA NPC'!$F415</f>
        <v>0</v>
      </c>
      <c r="F412" s="181">
        <f>+'[4]WCA NPC'!$F414</f>
        <v>0</v>
      </c>
      <c r="G412" s="181">
        <f>+'[5]WCA NPC'!$F414</f>
        <v>0</v>
      </c>
      <c r="H412" s="181">
        <f>+'[6]WCA NPC'!$F414</f>
        <v>0</v>
      </c>
      <c r="S412" s="198"/>
      <c r="T412" s="198"/>
      <c r="U412" s="198"/>
      <c r="V412" s="198"/>
      <c r="W412" s="198"/>
    </row>
    <row r="413" spans="1:23" hidden="1" x14ac:dyDescent="0.25">
      <c r="A413" s="153"/>
      <c r="B413" s="153"/>
      <c r="C413" s="152" t="s">
        <v>228</v>
      </c>
      <c r="D413" s="181">
        <f>+'[2]WCA NPC'!$F416</f>
        <v>0</v>
      </c>
      <c r="E413" s="181">
        <f>+'[3]WCA NPC'!$F416</f>
        <v>0</v>
      </c>
      <c r="F413" s="181">
        <f>+'[4]WCA NPC'!$F415</f>
        <v>0</v>
      </c>
      <c r="G413" s="181">
        <f>+'[5]WCA NPC'!$F415</f>
        <v>0</v>
      </c>
      <c r="H413" s="181">
        <f>+'[6]WCA NPC'!$F415</f>
        <v>0</v>
      </c>
      <c r="S413" s="198"/>
      <c r="T413" s="198"/>
      <c r="U413" s="198"/>
      <c r="V413" s="198"/>
      <c r="W413" s="198"/>
    </row>
    <row r="414" spans="1:23" x14ac:dyDescent="0.25">
      <c r="A414" s="153"/>
      <c r="B414" s="153"/>
      <c r="C414" s="149"/>
      <c r="D414" s="183"/>
      <c r="E414" s="183"/>
      <c r="F414" s="183"/>
      <c r="G414" s="183"/>
      <c r="H414" s="183"/>
      <c r="S414" s="198"/>
      <c r="T414" s="198"/>
      <c r="U414" s="198"/>
      <c r="V414" s="198"/>
      <c r="W414" s="198"/>
    </row>
    <row r="415" spans="1:23" x14ac:dyDescent="0.25">
      <c r="A415" s="153"/>
      <c r="B415" s="153" t="s">
        <v>229</v>
      </c>
      <c r="C415" s="149"/>
      <c r="D415" s="185">
        <f t="shared" ref="D415:E415" si="15">SUM(D395:D413)</f>
        <v>1377729.4920000001</v>
      </c>
      <c r="E415" s="185">
        <f t="shared" si="15"/>
        <v>-483213.59899999999</v>
      </c>
      <c r="F415" s="185">
        <f t="shared" ref="F415:H415" si="16">SUM(F395:F413)</f>
        <v>-302247.79300000001</v>
      </c>
      <c r="G415" s="185">
        <f t="shared" si="16"/>
        <v>-307457.63099999999</v>
      </c>
      <c r="H415" s="185">
        <f t="shared" si="16"/>
        <v>-155476.261</v>
      </c>
      <c r="S415" s="198"/>
      <c r="T415" s="198"/>
      <c r="U415" s="198"/>
      <c r="V415" s="198"/>
      <c r="W415" s="198"/>
    </row>
    <row r="416" spans="1:23" x14ac:dyDescent="0.25">
      <c r="A416" s="153"/>
      <c r="B416" s="153"/>
      <c r="C416" s="149"/>
      <c r="S416" s="198"/>
      <c r="T416" s="198"/>
      <c r="U416" s="198"/>
      <c r="V416" s="198"/>
      <c r="W416" s="198"/>
    </row>
    <row r="417" spans="1:23" x14ac:dyDescent="0.25">
      <c r="A417" s="153"/>
      <c r="B417" s="153" t="s">
        <v>230</v>
      </c>
      <c r="C417" s="149"/>
      <c r="D417" s="181"/>
      <c r="E417" s="181"/>
      <c r="F417" s="181"/>
      <c r="G417" s="181"/>
      <c r="H417" s="181"/>
      <c r="S417" s="198"/>
      <c r="T417" s="198"/>
      <c r="U417" s="198"/>
      <c r="V417" s="198"/>
      <c r="W417" s="198"/>
    </row>
    <row r="418" spans="1:23" x14ac:dyDescent="0.25">
      <c r="A418" s="153"/>
      <c r="B418" s="153"/>
      <c r="C418" s="148" t="s">
        <v>101</v>
      </c>
      <c r="D418" s="181">
        <f>+'[2]WCA NPC'!$F421</f>
        <v>598026.97364802985</v>
      </c>
      <c r="E418" s="181">
        <f>+'[3]WCA NPC'!$F421</f>
        <v>159000.17749596387</v>
      </c>
      <c r="F418" s="181">
        <f>+'[4]WCA NPC'!$F420</f>
        <v>277078</v>
      </c>
      <c r="G418" s="181">
        <f>+'[5]WCA NPC'!$F420</f>
        <v>333554</v>
      </c>
      <c r="H418" s="181">
        <f>+'[6]WCA NPC'!$F420</f>
        <v>40236</v>
      </c>
      <c r="S418" s="198"/>
      <c r="T418" s="198"/>
      <c r="U418" s="198"/>
      <c r="V418" s="198"/>
      <c r="W418" s="198"/>
    </row>
    <row r="419" spans="1:23" x14ac:dyDescent="0.25">
      <c r="A419" s="153"/>
      <c r="B419" s="153"/>
      <c r="C419" s="148" t="s">
        <v>102</v>
      </c>
      <c r="D419" s="181">
        <f>+'[2]WCA NPC'!$F422</f>
        <v>44581.405040795915</v>
      </c>
      <c r="E419" s="181">
        <f>+'[3]WCA NPC'!$F422</f>
        <v>6507</v>
      </c>
      <c r="F419" s="181">
        <f>+'[4]WCA NPC'!$F421</f>
        <v>18571</v>
      </c>
      <c r="G419" s="181">
        <f>+'[5]WCA NPC'!$F421</f>
        <v>25639</v>
      </c>
      <c r="H419" s="181">
        <f>+'[6]WCA NPC'!$F421</f>
        <v>4157</v>
      </c>
      <c r="S419" s="198"/>
      <c r="T419" s="198"/>
      <c r="U419" s="198"/>
      <c r="V419" s="198"/>
      <c r="W419" s="198"/>
    </row>
    <row r="420" spans="1:23" x14ac:dyDescent="0.25">
      <c r="A420" s="153"/>
      <c r="B420" s="153"/>
      <c r="C420" s="148" t="s">
        <v>103</v>
      </c>
      <c r="D420" s="181">
        <f>+'[2]WCA NPC'!$F423</f>
        <v>0</v>
      </c>
      <c r="E420" s="181">
        <f>+'[3]WCA NPC'!$F423</f>
        <v>169</v>
      </c>
      <c r="F420" s="181">
        <f>+'[4]WCA NPC'!$F422</f>
        <v>0</v>
      </c>
      <c r="G420" s="181">
        <f>+'[5]WCA NPC'!$F422</f>
        <v>0</v>
      </c>
      <c r="H420" s="181">
        <f>+'[6]WCA NPC'!$F422</f>
        <v>0</v>
      </c>
      <c r="S420" s="198"/>
      <c r="T420" s="198"/>
      <c r="U420" s="198"/>
      <c r="V420" s="198"/>
      <c r="W420" s="198"/>
    </row>
    <row r="421" spans="1:23" x14ac:dyDescent="0.25">
      <c r="A421" s="153"/>
      <c r="B421" s="153"/>
      <c r="C421" s="148" t="s">
        <v>104</v>
      </c>
      <c r="D421" s="181">
        <f>+'[2]WCA NPC'!$F424+'[2]WCA NPC'!$F$426+'[2]WCA NPC'!$F$427</f>
        <v>12047566.703538014</v>
      </c>
      <c r="E421" s="181">
        <f>+'[3]WCA NPC'!$F424+'[3]WCA NPC'!$F$426+'[3]WCA NPC'!$F$427</f>
        <v>6050270.4479266852</v>
      </c>
      <c r="F421" s="181">
        <f>+'[4]WCA NPC'!$F423+'[4]WCA NPC'!$F425+'[4]WCA NPC'!$F426</f>
        <v>3759172.4275737773</v>
      </c>
      <c r="G421" s="181">
        <f>+'[5]WCA NPC'!$F423+'[5]WCA NPC'!$F425+'[5]WCA NPC'!$F426</f>
        <v>2020516.8471913259</v>
      </c>
      <c r="H421" s="181">
        <f>+'[6]WCA NPC'!$F423+'[6]WCA NPC'!$F425+'[6]WCA NPC'!$F426</f>
        <v>4850526.1773403101</v>
      </c>
      <c r="S421" s="198"/>
      <c r="T421" s="198"/>
      <c r="U421" s="198"/>
      <c r="V421" s="198"/>
      <c r="W421" s="198"/>
    </row>
    <row r="422" spans="1:23" x14ac:dyDescent="0.25">
      <c r="A422" s="153"/>
      <c r="B422" s="153"/>
      <c r="C422" s="148" t="s">
        <v>105</v>
      </c>
      <c r="D422" s="181">
        <f>+'[2]WCA NPC'!$F425</f>
        <v>248468</v>
      </c>
      <c r="E422" s="181">
        <f>+'[3]WCA NPC'!$F425</f>
        <v>95234</v>
      </c>
      <c r="F422" s="181">
        <f>+'[4]WCA NPC'!$F424</f>
        <v>151773</v>
      </c>
      <c r="G422" s="181">
        <f>+'[5]WCA NPC'!$F424</f>
        <v>70927</v>
      </c>
      <c r="H422" s="181">
        <f>+'[6]WCA NPC'!$F424</f>
        <v>4224</v>
      </c>
      <c r="S422" s="198"/>
      <c r="T422" s="198"/>
      <c r="U422" s="198"/>
      <c r="V422" s="198"/>
      <c r="W422" s="198"/>
    </row>
    <row r="423" spans="1:23" x14ac:dyDescent="0.25">
      <c r="A423" s="153"/>
      <c r="B423" s="153"/>
      <c r="C423" s="149"/>
      <c r="D423" s="183"/>
      <c r="E423" s="183"/>
      <c r="F423" s="183"/>
      <c r="G423" s="183"/>
      <c r="H423" s="183"/>
      <c r="S423" s="198"/>
      <c r="T423" s="198"/>
      <c r="U423" s="198"/>
      <c r="V423" s="198"/>
      <c r="W423" s="198"/>
    </row>
    <row r="424" spans="1:23" x14ac:dyDescent="0.25">
      <c r="A424" s="148"/>
      <c r="B424" s="153" t="s">
        <v>232</v>
      </c>
      <c r="C424" s="149"/>
      <c r="D424" s="181">
        <f>SUM(D418:D422)</f>
        <v>12938643.082226839</v>
      </c>
      <c r="E424" s="181">
        <f>SUM(E418:E422)</f>
        <v>6311180.6254226491</v>
      </c>
      <c r="F424" s="181">
        <f>SUM(F418:F422)</f>
        <v>4206594.4275737777</v>
      </c>
      <c r="G424" s="181">
        <f>SUM(G418:G422)</f>
        <v>2450636.8471913259</v>
      </c>
      <c r="H424" s="181">
        <f>SUM(H418:H422)</f>
        <v>4899143.1773403101</v>
      </c>
      <c r="S424" s="198"/>
      <c r="T424" s="198"/>
      <c r="U424" s="198"/>
      <c r="V424" s="198"/>
      <c r="W424" s="198"/>
    </row>
    <row r="425" spans="1:23" x14ac:dyDescent="0.25">
      <c r="A425" s="148"/>
      <c r="B425" s="153"/>
      <c r="C425" s="149"/>
      <c r="D425" s="181"/>
      <c r="E425" s="181"/>
      <c r="F425" s="181"/>
      <c r="G425" s="181"/>
      <c r="H425" s="181"/>
      <c r="S425" s="198"/>
      <c r="T425" s="198"/>
      <c r="U425" s="198"/>
      <c r="V425" s="198"/>
      <c r="W425" s="198"/>
    </row>
    <row r="426" spans="1:23" x14ac:dyDescent="0.25">
      <c r="A426" s="148"/>
      <c r="B426" s="153" t="s">
        <v>233</v>
      </c>
      <c r="C426" s="149"/>
      <c r="D426" s="181">
        <f>+'[2]WCA NPC'!$F432</f>
        <v>0</v>
      </c>
      <c r="E426" s="181">
        <f>+'[3]WCA NPC'!$F432</f>
        <v>0</v>
      </c>
      <c r="F426" s="181">
        <f>+'[4]WCA NPC'!$F430</f>
        <v>0</v>
      </c>
      <c r="G426" s="181">
        <f>+'[5]WCA NPC'!$F430</f>
        <v>0</v>
      </c>
      <c r="H426" s="181">
        <f>+'[6]WCA NPC'!$F430</f>
        <v>0</v>
      </c>
      <c r="S426" s="198"/>
      <c r="T426" s="198"/>
      <c r="U426" s="198"/>
      <c r="V426" s="198"/>
      <c r="W426" s="198"/>
    </row>
    <row r="427" spans="1:23" x14ac:dyDescent="0.25">
      <c r="A427" s="148"/>
      <c r="B427" s="153"/>
      <c r="C427" s="149"/>
      <c r="D427" s="183"/>
      <c r="E427" s="183"/>
      <c r="F427" s="183"/>
      <c r="G427" s="183"/>
      <c r="H427" s="183"/>
      <c r="S427" s="198"/>
      <c r="T427" s="198"/>
      <c r="U427" s="198"/>
      <c r="V427" s="198"/>
      <c r="W427" s="198"/>
    </row>
    <row r="428" spans="1:23" x14ac:dyDescent="0.25">
      <c r="A428" s="153"/>
      <c r="B428" s="153"/>
      <c r="C428" s="149"/>
      <c r="D428" s="181"/>
      <c r="E428" s="181"/>
      <c r="F428" s="181"/>
      <c r="G428" s="181"/>
      <c r="H428" s="181"/>
      <c r="S428" s="198"/>
      <c r="T428" s="198"/>
      <c r="U428" s="198"/>
      <c r="V428" s="198"/>
      <c r="W428" s="198"/>
    </row>
    <row r="429" spans="1:23" x14ac:dyDescent="0.25">
      <c r="A429" s="161" t="s">
        <v>235</v>
      </c>
      <c r="B429" s="153"/>
      <c r="C429" s="149"/>
      <c r="D429" s="185">
        <f>SUM(D392,D415,D424,D426)</f>
        <v>19247918.668374039</v>
      </c>
      <c r="E429" s="185">
        <f>SUM(E392,E415,E424,E426)</f>
        <v>11923768.426437687</v>
      </c>
      <c r="F429" s="185">
        <f>SUM(F392,F415,F424,F426)</f>
        <v>7834641.4515737779</v>
      </c>
      <c r="G429" s="185">
        <f>SUM(G392,G415,G424,G426)</f>
        <v>5976213.8991913255</v>
      </c>
      <c r="H429" s="185">
        <f>SUM(H392,H415,H424,H426)</f>
        <v>7432890.42134031</v>
      </c>
      <c r="J429" s="163" t="s">
        <v>39</v>
      </c>
      <c r="L429" s="30"/>
      <c r="S429" s="198"/>
      <c r="T429" s="198"/>
      <c r="U429" s="198"/>
      <c r="V429" s="198"/>
      <c r="W429" s="198"/>
    </row>
    <row r="430" spans="1:23" x14ac:dyDescent="0.25">
      <c r="A430" s="153"/>
      <c r="B430" s="153"/>
      <c r="C430" s="149"/>
      <c r="D430" s="181"/>
      <c r="E430" s="181"/>
      <c r="F430" s="181"/>
      <c r="G430" s="181"/>
      <c r="H430" s="181"/>
      <c r="J430" s="193"/>
      <c r="L430" s="30"/>
      <c r="S430" s="198"/>
      <c r="T430" s="198"/>
      <c r="U430" s="198"/>
      <c r="V430" s="198"/>
      <c r="W430" s="198"/>
    </row>
    <row r="431" spans="1:23" x14ac:dyDescent="0.25">
      <c r="A431" s="173" t="s">
        <v>281</v>
      </c>
      <c r="B431" s="153"/>
      <c r="C431" s="149"/>
      <c r="D431" s="181"/>
      <c r="E431" s="181"/>
      <c r="F431" s="181"/>
      <c r="G431" s="181"/>
      <c r="H431" s="181"/>
      <c r="L431" s="30"/>
      <c r="S431" s="198"/>
      <c r="T431" s="198"/>
      <c r="U431" s="198"/>
      <c r="V431" s="198"/>
      <c r="W431" s="198"/>
    </row>
    <row r="432" spans="1:23" hidden="1" x14ac:dyDescent="0.25">
      <c r="A432" s="153"/>
      <c r="B432" s="148"/>
      <c r="C432" s="153" t="s">
        <v>241</v>
      </c>
      <c r="D432" s="181">
        <f>+'[2]WCA NPC'!$F437</f>
        <v>0</v>
      </c>
      <c r="E432" s="181">
        <f>+'[3]WCA NPC'!$F437</f>
        <v>0</v>
      </c>
      <c r="F432" s="181">
        <f>+'[4]WCA NPC'!$F436</f>
        <v>0</v>
      </c>
      <c r="G432" s="181">
        <f>+'[5]WCA NPC'!$F436</f>
        <v>0</v>
      </c>
      <c r="H432" s="181">
        <f>+'[6]WCA NPC'!$F436</f>
        <v>0</v>
      </c>
      <c r="J432" s="191"/>
      <c r="S432" s="198"/>
      <c r="T432" s="198"/>
      <c r="U432" s="198"/>
      <c r="V432" s="198"/>
      <c r="W432" s="198"/>
    </row>
    <row r="433" spans="1:23" hidden="1" x14ac:dyDescent="0.25">
      <c r="A433" s="153"/>
      <c r="B433" s="148"/>
      <c r="C433" s="153" t="s">
        <v>242</v>
      </c>
      <c r="D433" s="181">
        <f>+'[2]WCA NPC'!$F438</f>
        <v>0</v>
      </c>
      <c r="E433" s="181">
        <f>+'[3]WCA NPC'!$F438</f>
        <v>0</v>
      </c>
      <c r="F433" s="181">
        <f>+'[4]WCA NPC'!$F437</f>
        <v>0</v>
      </c>
      <c r="G433" s="181">
        <f>+'[5]WCA NPC'!$F437</f>
        <v>0</v>
      </c>
      <c r="H433" s="181">
        <f>+'[6]WCA NPC'!$F437</f>
        <v>0</v>
      </c>
      <c r="S433" s="198"/>
      <c r="T433" s="198"/>
      <c r="U433" s="198"/>
      <c r="V433" s="198"/>
      <c r="W433" s="198"/>
    </row>
    <row r="434" spans="1:23" x14ac:dyDescent="0.25">
      <c r="A434" s="153"/>
      <c r="B434" s="148"/>
      <c r="C434" s="153" t="s">
        <v>243</v>
      </c>
      <c r="D434" s="181">
        <f>+'[2]WCA NPC'!$F439</f>
        <v>560647</v>
      </c>
      <c r="E434" s="181">
        <f>+'[3]WCA NPC'!$F439</f>
        <v>617247</v>
      </c>
      <c r="F434" s="181">
        <f>+'[4]WCA NPC'!$F438</f>
        <v>436767</v>
      </c>
      <c r="G434" s="181">
        <f>+'[5]WCA NPC'!$F438</f>
        <v>596326</v>
      </c>
      <c r="H434" s="181">
        <f>+'[6]WCA NPC'!$F438</f>
        <v>512160.5</v>
      </c>
      <c r="S434" s="198"/>
      <c r="T434" s="198"/>
      <c r="U434" s="198"/>
      <c r="V434" s="198"/>
      <c r="W434" s="198"/>
    </row>
    <row r="435" spans="1:23" hidden="1" x14ac:dyDescent="0.25">
      <c r="A435" s="153"/>
      <c r="B435" s="148"/>
      <c r="C435" s="153" t="s">
        <v>244</v>
      </c>
      <c r="D435" s="181">
        <f>+'[2]WCA NPC'!$F440</f>
        <v>0</v>
      </c>
      <c r="E435" s="181">
        <f>+'[3]WCA NPC'!$F440</f>
        <v>0</v>
      </c>
      <c r="F435" s="181">
        <f>+'[4]WCA NPC'!$F439</f>
        <v>0</v>
      </c>
      <c r="G435" s="181">
        <f>+'[5]WCA NPC'!$F439</f>
        <v>0</v>
      </c>
      <c r="H435" s="181">
        <f>+'[6]WCA NPC'!$F439</f>
        <v>0</v>
      </c>
      <c r="S435" s="198"/>
      <c r="T435" s="198"/>
      <c r="U435" s="198"/>
      <c r="V435" s="198"/>
      <c r="W435" s="198"/>
    </row>
    <row r="436" spans="1:23" hidden="1" x14ac:dyDescent="0.25">
      <c r="A436" s="153"/>
      <c r="B436" s="148"/>
      <c r="C436" s="153" t="s">
        <v>245</v>
      </c>
      <c r="D436" s="181">
        <f>+'[2]WCA NPC'!$F441</f>
        <v>0</v>
      </c>
      <c r="E436" s="181">
        <f>+'[3]WCA NPC'!$F441</f>
        <v>0</v>
      </c>
      <c r="F436" s="181">
        <f>+'[4]WCA NPC'!$F440</f>
        <v>0</v>
      </c>
      <c r="G436" s="181">
        <f>+'[5]WCA NPC'!$F440</f>
        <v>0</v>
      </c>
      <c r="H436" s="181">
        <f>+'[6]WCA NPC'!$F440</f>
        <v>0</v>
      </c>
      <c r="S436" s="198"/>
      <c r="T436" s="198"/>
      <c r="U436" s="198"/>
      <c r="V436" s="198"/>
      <c r="W436" s="198"/>
    </row>
    <row r="437" spans="1:23" hidden="1" x14ac:dyDescent="0.25">
      <c r="A437" s="153"/>
      <c r="B437" s="148"/>
      <c r="C437" s="153" t="s">
        <v>246</v>
      </c>
      <c r="D437" s="181">
        <f>+'[2]WCA NPC'!$F442</f>
        <v>0</v>
      </c>
      <c r="E437" s="181">
        <f>+'[3]WCA NPC'!$F442</f>
        <v>0</v>
      </c>
      <c r="F437" s="181">
        <f>+'[4]WCA NPC'!$F441</f>
        <v>0</v>
      </c>
      <c r="G437" s="181">
        <f>+'[5]WCA NPC'!$F441</f>
        <v>0</v>
      </c>
      <c r="H437" s="181">
        <f>+'[6]WCA NPC'!$F441</f>
        <v>0</v>
      </c>
      <c r="S437" s="198"/>
      <c r="T437" s="198"/>
      <c r="U437" s="198"/>
      <c r="V437" s="198"/>
      <c r="W437" s="198"/>
    </row>
    <row r="438" spans="1:23" hidden="1" x14ac:dyDescent="0.25">
      <c r="A438" s="153"/>
      <c r="B438" s="148"/>
      <c r="C438" s="153" t="s">
        <v>247</v>
      </c>
      <c r="D438" s="181">
        <f>+'[2]WCA NPC'!$F443</f>
        <v>0</v>
      </c>
      <c r="E438" s="181">
        <f>+'[3]WCA NPC'!$F443</f>
        <v>0</v>
      </c>
      <c r="F438" s="181">
        <f>+'[4]WCA NPC'!$F442</f>
        <v>0</v>
      </c>
      <c r="G438" s="181">
        <f>+'[5]WCA NPC'!$F442</f>
        <v>0</v>
      </c>
      <c r="H438" s="181">
        <f>+'[6]WCA NPC'!$F442</f>
        <v>0</v>
      </c>
      <c r="S438" s="198"/>
      <c r="T438" s="198"/>
      <c r="U438" s="198"/>
      <c r="V438" s="198"/>
      <c r="W438" s="198"/>
    </row>
    <row r="439" spans="1:23" hidden="1" x14ac:dyDescent="0.25">
      <c r="A439" s="153"/>
      <c r="B439" s="148"/>
      <c r="C439" s="153" t="s">
        <v>248</v>
      </c>
      <c r="D439" s="181">
        <f>+'[2]WCA NPC'!$F444</f>
        <v>0</v>
      </c>
      <c r="E439" s="181">
        <f>+'[3]WCA NPC'!$F444</f>
        <v>0</v>
      </c>
      <c r="F439" s="181">
        <f>+'[4]WCA NPC'!$F443</f>
        <v>0</v>
      </c>
      <c r="G439" s="181">
        <f>+'[5]WCA NPC'!$F443</f>
        <v>0</v>
      </c>
      <c r="H439" s="181">
        <f>+'[6]WCA NPC'!$F443</f>
        <v>0</v>
      </c>
      <c r="S439" s="198"/>
      <c r="T439" s="198"/>
      <c r="U439" s="198"/>
      <c r="V439" s="198"/>
      <c r="W439" s="198"/>
    </row>
    <row r="440" spans="1:23" x14ac:dyDescent="0.25">
      <c r="A440" s="153"/>
      <c r="B440" s="148"/>
      <c r="C440" s="153" t="s">
        <v>103</v>
      </c>
      <c r="D440" s="181">
        <f>+'[2]WCA NPC'!$F445</f>
        <v>9630308.8984330054</v>
      </c>
      <c r="E440" s="181">
        <f>+'[3]WCA NPC'!$F445</f>
        <v>9734397.8073102888</v>
      </c>
      <c r="F440" s="181">
        <f>+'[4]WCA NPC'!$F444</f>
        <v>9780606.619588593</v>
      </c>
      <c r="G440" s="181">
        <f>+'[5]WCA NPC'!$F444</f>
        <v>9432821.5235690437</v>
      </c>
      <c r="H440" s="181">
        <f>+'[6]WCA NPC'!$F444</f>
        <v>8561457.7708624024</v>
      </c>
      <c r="S440" s="198"/>
      <c r="T440" s="198"/>
      <c r="U440" s="198"/>
      <c r="V440" s="198"/>
      <c r="W440" s="198"/>
    </row>
    <row r="441" spans="1:23" hidden="1" x14ac:dyDescent="0.25">
      <c r="A441" s="153"/>
      <c r="B441" s="148"/>
      <c r="C441" s="153" t="s">
        <v>250</v>
      </c>
      <c r="D441" s="181">
        <f>+'[2]WCA NPC'!$F446</f>
        <v>0</v>
      </c>
      <c r="E441" s="181">
        <f>+'[3]WCA NPC'!$F446</f>
        <v>0</v>
      </c>
      <c r="F441" s="181">
        <f>+'[4]WCA NPC'!$F445</f>
        <v>0</v>
      </c>
      <c r="G441" s="181">
        <f>+'[5]WCA NPC'!$F445</f>
        <v>0</v>
      </c>
      <c r="H441" s="181">
        <f>+'[6]WCA NPC'!$F445</f>
        <v>0</v>
      </c>
      <c r="S441" s="198"/>
      <c r="T441" s="198"/>
      <c r="U441" s="198"/>
      <c r="V441" s="198"/>
      <c r="W441" s="198"/>
    </row>
    <row r="442" spans="1:23" hidden="1" x14ac:dyDescent="0.25">
      <c r="A442" s="153"/>
      <c r="B442" s="148"/>
      <c r="C442" s="153" t="s">
        <v>251</v>
      </c>
      <c r="D442" s="181">
        <f>+'[2]WCA NPC'!$F447</f>
        <v>0</v>
      </c>
      <c r="E442" s="181">
        <f>+'[3]WCA NPC'!$F447</f>
        <v>0</v>
      </c>
      <c r="F442" s="181">
        <f>+'[4]WCA NPC'!$F446</f>
        <v>0</v>
      </c>
      <c r="G442" s="181">
        <f>+'[5]WCA NPC'!$F446</f>
        <v>0</v>
      </c>
      <c r="H442" s="181">
        <f>+'[6]WCA NPC'!$F446</f>
        <v>0</v>
      </c>
      <c r="S442" s="198"/>
      <c r="T442" s="198"/>
      <c r="U442" s="198"/>
      <c r="V442" s="198"/>
      <c r="W442" s="198"/>
    </row>
    <row r="443" spans="1:23" hidden="1" x14ac:dyDescent="0.25">
      <c r="A443" s="153"/>
      <c r="B443" s="148"/>
      <c r="C443" s="153" t="s">
        <v>254</v>
      </c>
      <c r="D443" s="181">
        <f>+'[2]WCA NPC'!$F448</f>
        <v>0</v>
      </c>
      <c r="E443" s="181">
        <f>+'[3]WCA NPC'!$F448</f>
        <v>0</v>
      </c>
      <c r="F443" s="181">
        <f>+'[4]WCA NPC'!$F447</f>
        <v>0</v>
      </c>
      <c r="G443" s="181">
        <f>+'[5]WCA NPC'!$F447</f>
        <v>0</v>
      </c>
      <c r="H443" s="181">
        <f>+'[6]WCA NPC'!$F447</f>
        <v>0</v>
      </c>
      <c r="S443" s="198"/>
      <c r="T443" s="198"/>
      <c r="U443" s="198"/>
      <c r="V443" s="198"/>
      <c r="W443" s="198"/>
    </row>
    <row r="444" spans="1:23" x14ac:dyDescent="0.25">
      <c r="A444" s="149" t="s">
        <v>282</v>
      </c>
      <c r="B444" s="149"/>
      <c r="C444" s="149"/>
      <c r="D444" s="183">
        <f>SUM(D432:D443)</f>
        <v>10190955.898433005</v>
      </c>
      <c r="E444" s="183">
        <f>SUM(E432:E443)</f>
        <v>10351644.807310289</v>
      </c>
      <c r="F444" s="183">
        <f>SUM(F432:F443)</f>
        <v>10217373.619588593</v>
      </c>
      <c r="G444" s="183">
        <f>SUM(G432:G443)</f>
        <v>10029147.523569044</v>
      </c>
      <c r="H444" s="183">
        <f>SUM(H432:H443)</f>
        <v>9073618.2708624024</v>
      </c>
      <c r="J444" s="163" t="s">
        <v>41</v>
      </c>
      <c r="S444" s="198"/>
      <c r="T444" s="198"/>
      <c r="U444" s="198"/>
      <c r="V444" s="198"/>
      <c r="W444" s="198"/>
    </row>
    <row r="445" spans="1:23" x14ac:dyDescent="0.25">
      <c r="A445" s="148"/>
      <c r="B445" s="148"/>
      <c r="C445" s="148"/>
      <c r="D445" s="181"/>
      <c r="E445" s="181"/>
      <c r="F445" s="181"/>
      <c r="G445" s="181"/>
      <c r="H445" s="181"/>
      <c r="S445" s="198"/>
      <c r="T445" s="198"/>
      <c r="U445" s="198"/>
      <c r="V445" s="198"/>
      <c r="W445" s="198"/>
    </row>
    <row r="446" spans="1:23" x14ac:dyDescent="0.25">
      <c r="A446" s="149" t="s">
        <v>283</v>
      </c>
      <c r="B446" s="149"/>
      <c r="C446" s="148"/>
      <c r="D446" s="181"/>
      <c r="E446" s="181"/>
      <c r="F446" s="181"/>
      <c r="G446" s="181"/>
      <c r="H446" s="181"/>
      <c r="S446" s="198"/>
      <c r="T446" s="198"/>
      <c r="U446" s="198"/>
      <c r="V446" s="198"/>
      <c r="W446" s="198"/>
    </row>
    <row r="447" spans="1:23" x14ac:dyDescent="0.25">
      <c r="A447" s="149"/>
      <c r="B447" s="149"/>
      <c r="C447" s="148" t="s">
        <v>257</v>
      </c>
      <c r="D447" s="181">
        <f>+'[2]WCA NPC'!$F452</f>
        <v>0</v>
      </c>
      <c r="E447" s="181">
        <f>+'[3]WCA NPC'!$F452</f>
        <v>588458</v>
      </c>
      <c r="F447" s="181">
        <f>+'[4]WCA NPC'!$F451</f>
        <v>1747252</v>
      </c>
      <c r="G447" s="181">
        <f>+'[5]WCA NPC'!$F451</f>
        <v>1288256</v>
      </c>
      <c r="H447" s="181">
        <f>+'[6]WCA NPC'!$F451</f>
        <v>664323</v>
      </c>
      <c r="S447" s="198"/>
      <c r="T447" s="198"/>
      <c r="U447" s="198"/>
      <c r="V447" s="198"/>
      <c r="W447" s="198"/>
    </row>
    <row r="448" spans="1:23" hidden="1" x14ac:dyDescent="0.25">
      <c r="A448" s="149"/>
      <c r="B448" s="149"/>
      <c r="C448" s="148" t="s">
        <v>258</v>
      </c>
      <c r="D448" s="181">
        <f>+'[2]WCA NPC'!$F453</f>
        <v>0</v>
      </c>
      <c r="E448" s="181">
        <f>+'[3]WCA NPC'!$F453</f>
        <v>0</v>
      </c>
      <c r="F448" s="181">
        <f>+'[4]WCA NPC'!$F452</f>
        <v>0</v>
      </c>
      <c r="G448" s="181">
        <f>+'[5]WCA NPC'!$F452</f>
        <v>0</v>
      </c>
      <c r="H448" s="181">
        <f>+'[6]WCA NPC'!$F452</f>
        <v>0</v>
      </c>
      <c r="S448" s="198"/>
      <c r="T448" s="198"/>
      <c r="U448" s="198"/>
      <c r="V448" s="198"/>
      <c r="W448" s="198"/>
    </row>
    <row r="449" spans="1:23" hidden="1" x14ac:dyDescent="0.25">
      <c r="A449" s="148"/>
      <c r="B449" s="148"/>
      <c r="C449" s="153" t="s">
        <v>259</v>
      </c>
      <c r="D449" s="181">
        <f>+'[2]WCA NPC'!$F454</f>
        <v>0</v>
      </c>
      <c r="E449" s="181">
        <f>+'[3]WCA NPC'!$F454</f>
        <v>0</v>
      </c>
      <c r="F449" s="181">
        <f>+'[4]WCA NPC'!$F453</f>
        <v>0</v>
      </c>
      <c r="G449" s="181">
        <f>+'[5]WCA NPC'!$F453</f>
        <v>0</v>
      </c>
      <c r="H449" s="181">
        <f>+'[6]WCA NPC'!$F453</f>
        <v>0</v>
      </c>
      <c r="S449" s="198"/>
      <c r="T449" s="198"/>
      <c r="U449" s="198"/>
      <c r="V449" s="198"/>
      <c r="W449" s="198"/>
    </row>
    <row r="450" spans="1:23" hidden="1" x14ac:dyDescent="0.25">
      <c r="A450" s="148"/>
      <c r="B450" s="148"/>
      <c r="C450" s="153" t="s">
        <v>260</v>
      </c>
      <c r="D450" s="181">
        <f>+'[2]WCA NPC'!$F455</f>
        <v>0</v>
      </c>
      <c r="E450" s="181">
        <f>+'[3]WCA NPC'!$F455</f>
        <v>0</v>
      </c>
      <c r="F450" s="181">
        <f>+'[4]WCA NPC'!$F454</f>
        <v>0</v>
      </c>
      <c r="G450" s="181">
        <f>+'[5]WCA NPC'!$F454</f>
        <v>0</v>
      </c>
      <c r="H450" s="181">
        <f>+'[6]WCA NPC'!$F454</f>
        <v>0</v>
      </c>
      <c r="S450" s="198"/>
      <c r="T450" s="198"/>
      <c r="U450" s="198"/>
      <c r="V450" s="198"/>
      <c r="W450" s="198"/>
    </row>
    <row r="451" spans="1:23" x14ac:dyDescent="0.25">
      <c r="A451" s="148"/>
      <c r="B451" s="148"/>
      <c r="C451" s="153" t="s">
        <v>261</v>
      </c>
      <c r="D451" s="181">
        <f>+'[2]WCA NPC'!$F456</f>
        <v>1711346</v>
      </c>
      <c r="E451" s="181">
        <f>+'[3]WCA NPC'!$F456</f>
        <v>1802137</v>
      </c>
      <c r="F451" s="181">
        <f>+'[4]WCA NPC'!$F455</f>
        <v>1550620</v>
      </c>
      <c r="G451" s="181">
        <f>+'[5]WCA NPC'!$F455</f>
        <v>1595689</v>
      </c>
      <c r="H451" s="181">
        <f>+'[6]WCA NPC'!$F455</f>
        <v>1161094</v>
      </c>
      <c r="S451" s="198"/>
      <c r="T451" s="198"/>
      <c r="U451" s="198"/>
      <c r="V451" s="198"/>
      <c r="W451" s="198"/>
    </row>
    <row r="452" spans="1:23" hidden="1" x14ac:dyDescent="0.25">
      <c r="A452" s="148"/>
      <c r="B452" s="148"/>
      <c r="C452" s="153" t="s">
        <v>262</v>
      </c>
      <c r="D452" s="181">
        <f>+'[2]WCA NPC'!$F457</f>
        <v>0</v>
      </c>
      <c r="E452" s="181">
        <f>+'[3]WCA NPC'!$F457</f>
        <v>0</v>
      </c>
      <c r="F452" s="181">
        <f>+'[4]WCA NPC'!$F456</f>
        <v>0</v>
      </c>
      <c r="G452" s="181">
        <f>+'[5]WCA NPC'!$F456</f>
        <v>0</v>
      </c>
      <c r="H452" s="181">
        <f>+'[6]WCA NPC'!$F456</f>
        <v>0</v>
      </c>
      <c r="S452" s="198"/>
      <c r="T452" s="198"/>
      <c r="U452" s="198"/>
      <c r="V452" s="198"/>
      <c r="W452" s="198"/>
    </row>
    <row r="453" spans="1:23" hidden="1" x14ac:dyDescent="0.25">
      <c r="A453" s="148"/>
      <c r="B453" s="148"/>
      <c r="C453" s="153" t="s">
        <v>263</v>
      </c>
      <c r="D453" s="181">
        <f>+'[2]WCA NPC'!$F458</f>
        <v>0</v>
      </c>
      <c r="E453" s="181">
        <f>+'[3]WCA NPC'!$F458</f>
        <v>0</v>
      </c>
      <c r="F453" s="181">
        <f>+'[4]WCA NPC'!$F457</f>
        <v>0</v>
      </c>
      <c r="G453" s="181">
        <f>+'[5]WCA NPC'!$F457</f>
        <v>0</v>
      </c>
      <c r="H453" s="181">
        <f>+'[6]WCA NPC'!$F457</f>
        <v>0</v>
      </c>
      <c r="S453" s="198"/>
      <c r="T453" s="198"/>
      <c r="U453" s="198"/>
      <c r="V453" s="198"/>
      <c r="W453" s="198"/>
    </row>
    <row r="454" spans="1:23" hidden="1" x14ac:dyDescent="0.25">
      <c r="A454" s="148"/>
      <c r="B454" s="148"/>
      <c r="C454" s="153" t="s">
        <v>264</v>
      </c>
      <c r="D454" s="181">
        <f>+'[2]WCA NPC'!$F459</f>
        <v>0</v>
      </c>
      <c r="E454" s="181">
        <f>+'[3]WCA NPC'!$F459</f>
        <v>0</v>
      </c>
      <c r="F454" s="181">
        <f>+'[4]WCA NPC'!$F458</f>
        <v>0</v>
      </c>
      <c r="G454" s="181">
        <f>+'[5]WCA NPC'!$F458</f>
        <v>0</v>
      </c>
      <c r="H454" s="181">
        <f>+'[6]WCA NPC'!$F458</f>
        <v>0</v>
      </c>
      <c r="S454" s="198"/>
      <c r="T454" s="198"/>
      <c r="U454" s="198"/>
      <c r="V454" s="198"/>
      <c r="W454" s="198"/>
    </row>
    <row r="455" spans="1:23" x14ac:dyDescent="0.25">
      <c r="A455" s="148"/>
      <c r="B455" s="153"/>
      <c r="C455" s="148"/>
      <c r="D455" s="183"/>
      <c r="E455" s="183"/>
      <c r="F455" s="183"/>
      <c r="G455" s="183"/>
      <c r="H455" s="183"/>
      <c r="S455" s="198"/>
      <c r="T455" s="198"/>
      <c r="U455" s="198"/>
      <c r="V455" s="198"/>
      <c r="W455" s="198"/>
    </row>
    <row r="456" spans="1:23" x14ac:dyDescent="0.25">
      <c r="A456" s="149" t="s">
        <v>284</v>
      </c>
      <c r="B456" s="153"/>
      <c r="C456" s="148"/>
      <c r="D456" s="185">
        <f t="shared" ref="D456:H456" si="17">SUM(D447:D454)</f>
        <v>1711346</v>
      </c>
      <c r="E456" s="185">
        <f t="shared" si="17"/>
        <v>2390595</v>
      </c>
      <c r="F456" s="185">
        <f t="shared" si="17"/>
        <v>3297872</v>
      </c>
      <c r="G456" s="185">
        <f t="shared" si="17"/>
        <v>2883945</v>
      </c>
      <c r="H456" s="185">
        <f t="shared" si="17"/>
        <v>1825417</v>
      </c>
      <c r="J456" s="163" t="s">
        <v>42</v>
      </c>
      <c r="S456" s="198"/>
      <c r="T456" s="198"/>
      <c r="U456" s="198"/>
      <c r="V456" s="198"/>
      <c r="W456" s="198"/>
    </row>
    <row r="457" spans="1:23" x14ac:dyDescent="0.25">
      <c r="A457" s="148"/>
      <c r="B457" s="153"/>
      <c r="C457" s="148"/>
      <c r="D457" s="181"/>
      <c r="E457" s="181"/>
      <c r="F457" s="181"/>
      <c r="G457" s="181"/>
      <c r="H457" s="181"/>
      <c r="S457" s="198"/>
      <c r="T457" s="198"/>
      <c r="U457" s="198"/>
      <c r="V457" s="198"/>
      <c r="W457" s="198"/>
    </row>
    <row r="458" spans="1:23" x14ac:dyDescent="0.25">
      <c r="A458" s="149" t="s">
        <v>285</v>
      </c>
      <c r="B458" s="153"/>
      <c r="C458" s="148"/>
      <c r="D458" s="181"/>
      <c r="E458" s="181"/>
      <c r="F458" s="181"/>
      <c r="G458" s="181"/>
      <c r="H458" s="181"/>
      <c r="S458" s="198"/>
      <c r="T458" s="198"/>
      <c r="U458" s="198"/>
      <c r="V458" s="198"/>
      <c r="W458" s="198"/>
    </row>
    <row r="459" spans="1:23" x14ac:dyDescent="0.25">
      <c r="A459" s="148"/>
      <c r="B459" s="148"/>
      <c r="C459" s="153" t="s">
        <v>286</v>
      </c>
      <c r="D459" s="181">
        <f>+'[2]WCA NPC'!$F464</f>
        <v>3455333</v>
      </c>
      <c r="E459" s="181">
        <f>+'[3]WCA NPC'!$F464</f>
        <v>3472339</v>
      </c>
      <c r="F459" s="181">
        <f>+'[4]WCA NPC'!$F463</f>
        <v>3195324</v>
      </c>
      <c r="G459" s="181">
        <f>+'[5]WCA NPC'!$F463</f>
        <v>3462802</v>
      </c>
      <c r="H459" s="181">
        <f>+'[6]WCA NPC'!$F463</f>
        <v>4060597</v>
      </c>
      <c r="S459" s="198"/>
      <c r="T459" s="198"/>
      <c r="U459" s="198"/>
      <c r="V459" s="198"/>
      <c r="W459" s="198"/>
    </row>
    <row r="460" spans="1:23" hidden="1" x14ac:dyDescent="0.25">
      <c r="A460" s="148"/>
      <c r="B460" s="148"/>
      <c r="C460" s="153" t="s">
        <v>287</v>
      </c>
      <c r="D460" s="181">
        <f>+'[2]WCA NPC'!$F465</f>
        <v>0</v>
      </c>
      <c r="E460" s="181">
        <f>+'[3]WCA NPC'!$F465</f>
        <v>0</v>
      </c>
      <c r="F460" s="181">
        <f>+'[4]WCA NPC'!$F464</f>
        <v>0</v>
      </c>
      <c r="G460" s="181">
        <f>+'[5]WCA NPC'!$F464</f>
        <v>0</v>
      </c>
      <c r="H460" s="181">
        <f>+'[6]WCA NPC'!$F464</f>
        <v>0</v>
      </c>
      <c r="S460" s="198"/>
      <c r="T460" s="198"/>
      <c r="U460" s="198"/>
      <c r="V460" s="198"/>
      <c r="W460" s="198"/>
    </row>
    <row r="461" spans="1:23" x14ac:dyDescent="0.25">
      <c r="A461" s="148"/>
      <c r="B461" s="148"/>
      <c r="C461" s="153"/>
      <c r="D461" s="183"/>
      <c r="E461" s="183"/>
      <c r="F461" s="183"/>
      <c r="G461" s="183"/>
      <c r="H461" s="183"/>
      <c r="S461" s="198"/>
      <c r="T461" s="198"/>
      <c r="U461" s="198"/>
      <c r="V461" s="198"/>
      <c r="W461" s="198"/>
    </row>
    <row r="462" spans="1:23" x14ac:dyDescent="0.25">
      <c r="A462" s="149" t="s">
        <v>288</v>
      </c>
      <c r="B462" s="153"/>
      <c r="C462" s="148"/>
      <c r="D462" s="185">
        <f t="shared" ref="D462:H462" si="18">SUM(D459:D460)</f>
        <v>3455333</v>
      </c>
      <c r="E462" s="185">
        <f t="shared" si="18"/>
        <v>3472339</v>
      </c>
      <c r="F462" s="185">
        <f t="shared" si="18"/>
        <v>3195324</v>
      </c>
      <c r="G462" s="185">
        <f t="shared" si="18"/>
        <v>3462802</v>
      </c>
      <c r="H462" s="185">
        <f t="shared" si="18"/>
        <v>4060597</v>
      </c>
      <c r="J462" s="163" t="s">
        <v>52</v>
      </c>
      <c r="S462" s="198"/>
      <c r="T462" s="198"/>
      <c r="U462" s="198"/>
      <c r="V462" s="198"/>
      <c r="W462" s="198"/>
    </row>
    <row r="463" spans="1:23" x14ac:dyDescent="0.25">
      <c r="A463" s="148"/>
      <c r="B463" s="153"/>
      <c r="C463" s="148"/>
      <c r="D463" s="181"/>
      <c r="E463" s="181"/>
      <c r="F463" s="181"/>
      <c r="G463" s="181"/>
      <c r="H463" s="181"/>
      <c r="S463" s="198"/>
      <c r="T463" s="198"/>
      <c r="U463" s="198"/>
      <c r="V463" s="198"/>
      <c r="W463" s="198"/>
    </row>
    <row r="464" spans="1:23" x14ac:dyDescent="0.25">
      <c r="A464" s="149" t="s">
        <v>289</v>
      </c>
      <c r="B464" s="153"/>
      <c r="C464" s="148"/>
      <c r="D464" s="181"/>
      <c r="E464" s="181"/>
      <c r="F464" s="181"/>
      <c r="G464" s="181"/>
      <c r="H464" s="181"/>
      <c r="S464" s="198"/>
      <c r="T464" s="198"/>
      <c r="U464" s="198"/>
      <c r="V464" s="198"/>
      <c r="W464" s="198"/>
    </row>
    <row r="465" spans="1:23" hidden="1" x14ac:dyDescent="0.25">
      <c r="A465" s="148"/>
      <c r="B465" s="148"/>
      <c r="C465" s="153" t="s">
        <v>267</v>
      </c>
      <c r="D465" s="181">
        <f>+'[2]WCA NPC'!$F470</f>
        <v>0</v>
      </c>
      <c r="E465" s="181">
        <f>+'[3]WCA NPC'!$F470</f>
        <v>0</v>
      </c>
      <c r="F465" s="181">
        <f>+'[4]WCA NPC'!$F469</f>
        <v>0</v>
      </c>
      <c r="G465" s="181">
        <f>+'[5]WCA NPC'!$F469</f>
        <v>0</v>
      </c>
      <c r="H465" s="181">
        <f>+'[6]WCA NPC'!$F469</f>
        <v>0</v>
      </c>
      <c r="J465" s="163" t="s">
        <v>290</v>
      </c>
      <c r="S465" s="198"/>
      <c r="T465" s="198"/>
      <c r="U465" s="198"/>
      <c r="V465" s="198"/>
      <c r="W465" s="198"/>
    </row>
    <row r="466" spans="1:23" hidden="1" x14ac:dyDescent="0.25">
      <c r="A466" s="148"/>
      <c r="B466" s="148"/>
      <c r="C466" s="153" t="s">
        <v>291</v>
      </c>
      <c r="D466" s="181">
        <f>+'[2]WCA NPC'!$F471</f>
        <v>0</v>
      </c>
      <c r="E466" s="181">
        <f>+'[3]WCA NPC'!$F471</f>
        <v>0</v>
      </c>
      <c r="F466" s="181">
        <f>+'[4]WCA NPC'!$F470</f>
        <v>0</v>
      </c>
      <c r="G466" s="181">
        <f>+'[5]WCA NPC'!$F470</f>
        <v>0</v>
      </c>
      <c r="H466" s="181">
        <f>+'[6]WCA NPC'!$F470</f>
        <v>0</v>
      </c>
      <c r="S466" s="198"/>
      <c r="T466" s="198"/>
      <c r="U466" s="198"/>
      <c r="V466" s="198"/>
      <c r="W466" s="198"/>
    </row>
    <row r="467" spans="1:23" hidden="1" x14ac:dyDescent="0.25">
      <c r="A467" s="148"/>
      <c r="B467" s="148"/>
      <c r="C467" s="153" t="s">
        <v>292</v>
      </c>
      <c r="D467" s="181">
        <f>+'[2]WCA NPC'!$F472</f>
        <v>0</v>
      </c>
      <c r="E467" s="181">
        <f>+'[3]WCA NPC'!$F472</f>
        <v>0</v>
      </c>
      <c r="F467" s="181">
        <f>+'[4]WCA NPC'!$F471</f>
        <v>0</v>
      </c>
      <c r="G467" s="181">
        <f>+'[5]WCA NPC'!$F471</f>
        <v>0</v>
      </c>
      <c r="H467" s="181">
        <f>+'[6]WCA NPC'!$F471</f>
        <v>0</v>
      </c>
      <c r="S467" s="198"/>
      <c r="T467" s="198"/>
      <c r="U467" s="198"/>
      <c r="V467" s="198"/>
      <c r="W467" s="198"/>
    </row>
    <row r="468" spans="1:23" hidden="1" x14ac:dyDescent="0.25">
      <c r="A468" s="148"/>
      <c r="B468" s="148"/>
      <c r="C468" s="153" t="s">
        <v>293</v>
      </c>
      <c r="D468" s="181">
        <f>+'[2]WCA NPC'!$F473</f>
        <v>0</v>
      </c>
      <c r="E468" s="181">
        <f>+'[3]WCA NPC'!$F473</f>
        <v>0</v>
      </c>
      <c r="F468" s="181">
        <f>+'[4]WCA NPC'!$F472</f>
        <v>0</v>
      </c>
      <c r="G468" s="181">
        <f>+'[5]WCA NPC'!$F472</f>
        <v>0</v>
      </c>
      <c r="H468" s="181">
        <f>+'[6]WCA NPC'!$F472</f>
        <v>0</v>
      </c>
      <c r="S468" s="198"/>
      <c r="T468" s="198"/>
      <c r="U468" s="198"/>
      <c r="V468" s="198"/>
      <c r="W468" s="198"/>
    </row>
    <row r="469" spans="1:23" hidden="1" x14ac:dyDescent="0.25">
      <c r="A469" s="148"/>
      <c r="B469" s="148"/>
      <c r="C469" s="153" t="s">
        <v>294</v>
      </c>
      <c r="D469" s="181">
        <f>+'[2]WCA NPC'!$F474</f>
        <v>0</v>
      </c>
      <c r="E469" s="181">
        <f>+'[3]WCA NPC'!$F474</f>
        <v>0</v>
      </c>
      <c r="F469" s="181">
        <f>+'[4]WCA NPC'!$F473</f>
        <v>0</v>
      </c>
      <c r="G469" s="181">
        <f>+'[5]WCA NPC'!$F473</f>
        <v>0</v>
      </c>
      <c r="H469" s="181">
        <f>+'[6]WCA NPC'!$F473</f>
        <v>0</v>
      </c>
      <c r="S469" s="198"/>
      <c r="T469" s="198"/>
      <c r="U469" s="198"/>
      <c r="V469" s="198"/>
      <c r="W469" s="198"/>
    </row>
    <row r="470" spans="1:23" x14ac:dyDescent="0.25">
      <c r="A470" s="148"/>
      <c r="B470" s="148"/>
      <c r="C470" s="153" t="s">
        <v>295</v>
      </c>
      <c r="D470" s="181">
        <f>+'[2]WCA NPC'!$F475</f>
        <v>0</v>
      </c>
      <c r="E470" s="181">
        <f>+'[3]WCA NPC'!$F475</f>
        <v>147308</v>
      </c>
      <c r="F470" s="181">
        <f>+'[4]WCA NPC'!$F474</f>
        <v>237374</v>
      </c>
      <c r="G470" s="181">
        <f>+'[5]WCA NPC'!$F474</f>
        <v>212268</v>
      </c>
      <c r="H470" s="181">
        <f>+'[6]WCA NPC'!$F474</f>
        <v>239431</v>
      </c>
      <c r="S470" s="198"/>
      <c r="T470" s="198"/>
      <c r="U470" s="198"/>
      <c r="V470" s="198"/>
      <c r="W470" s="198"/>
    </row>
    <row r="471" spans="1:23" hidden="1" x14ac:dyDescent="0.25">
      <c r="A471" s="148"/>
      <c r="B471" s="148"/>
      <c r="C471" s="153" t="s">
        <v>296</v>
      </c>
      <c r="D471" s="181">
        <f>+'[2]WCA NPC'!$F476</f>
        <v>0</v>
      </c>
      <c r="E471" s="181">
        <f>+'[3]WCA NPC'!$F476</f>
        <v>0</v>
      </c>
      <c r="F471" s="181">
        <f>+'[4]WCA NPC'!$F475</f>
        <v>0</v>
      </c>
      <c r="G471" s="181">
        <f>+'[5]WCA NPC'!$F475</f>
        <v>0</v>
      </c>
      <c r="H471" s="181">
        <f>+'[6]WCA NPC'!$F475</f>
        <v>0</v>
      </c>
      <c r="S471" s="198"/>
      <c r="T471" s="198"/>
      <c r="U471" s="198"/>
      <c r="V471" s="198"/>
      <c r="W471" s="198"/>
    </row>
    <row r="472" spans="1:23" x14ac:dyDescent="0.25">
      <c r="A472" s="148"/>
      <c r="B472" s="148"/>
      <c r="C472" s="194" t="s">
        <v>297</v>
      </c>
      <c r="D472" s="181">
        <f>+'[2]WCA NPC'!$F477</f>
        <v>287843</v>
      </c>
      <c r="E472" s="181">
        <f>+'[3]WCA NPC'!$F477</f>
        <v>312614</v>
      </c>
      <c r="F472" s="181">
        <f>+'[4]WCA NPC'!$F476</f>
        <v>258767</v>
      </c>
      <c r="G472" s="181">
        <f>+'[5]WCA NPC'!$F476</f>
        <v>223558</v>
      </c>
      <c r="H472" s="181">
        <f>+'[6]WCA NPC'!$F476</f>
        <v>234789</v>
      </c>
      <c r="S472" s="198"/>
      <c r="T472" s="198"/>
      <c r="U472" s="198"/>
      <c r="V472" s="198"/>
      <c r="W472" s="198"/>
    </row>
    <row r="473" spans="1:23" x14ac:dyDescent="0.25">
      <c r="A473" s="148"/>
      <c r="B473" s="148"/>
      <c r="C473" s="194" t="s">
        <v>298</v>
      </c>
      <c r="D473" s="181">
        <f>+'[2]WCA NPC'!$F478</f>
        <v>160766</v>
      </c>
      <c r="E473" s="181">
        <f>+'[3]WCA NPC'!$F478</f>
        <v>478670</v>
      </c>
      <c r="F473" s="181">
        <f>+'[4]WCA NPC'!$F477</f>
        <v>316552</v>
      </c>
      <c r="G473" s="181">
        <f>+'[5]WCA NPC'!$F477</f>
        <v>330943</v>
      </c>
      <c r="H473" s="181">
        <f>+'[6]WCA NPC'!$F477</f>
        <v>404765</v>
      </c>
      <c r="S473" s="198"/>
      <c r="T473" s="198"/>
      <c r="U473" s="198"/>
      <c r="V473" s="198"/>
      <c r="W473" s="198"/>
    </row>
    <row r="474" spans="1:23" x14ac:dyDescent="0.25">
      <c r="A474" s="148"/>
      <c r="B474" s="148"/>
      <c r="C474" s="194" t="s">
        <v>299</v>
      </c>
      <c r="D474" s="181">
        <f>+'[2]WCA NPC'!$F479</f>
        <v>0</v>
      </c>
      <c r="E474" s="181">
        <f>+'[3]WCA NPC'!$F479</f>
        <v>0</v>
      </c>
      <c r="F474" s="181">
        <f>+'[4]WCA NPC'!$F478</f>
        <v>158279</v>
      </c>
      <c r="G474" s="181">
        <f>+'[5]WCA NPC'!$F478</f>
        <v>165475</v>
      </c>
      <c r="H474" s="181">
        <f>+'[6]WCA NPC'!$F478</f>
        <v>194378</v>
      </c>
      <c r="S474" s="198"/>
      <c r="T474" s="198"/>
      <c r="U474" s="198"/>
      <c r="V474" s="198"/>
      <c r="W474" s="198"/>
    </row>
    <row r="475" spans="1:23" hidden="1" x14ac:dyDescent="0.25">
      <c r="A475" s="148"/>
      <c r="B475" s="148"/>
      <c r="C475" s="194" t="s">
        <v>300</v>
      </c>
      <c r="D475" s="181">
        <f>+'[2]WCA NPC'!$F480</f>
        <v>0</v>
      </c>
      <c r="E475" s="181">
        <f>+'[3]WCA NPC'!$F480</f>
        <v>0</v>
      </c>
      <c r="F475" s="181">
        <f>+'[4]WCA NPC'!$F479</f>
        <v>0</v>
      </c>
      <c r="G475" s="181">
        <f>+'[5]WCA NPC'!$F479</f>
        <v>0</v>
      </c>
      <c r="H475" s="181">
        <f>+'[6]WCA NPC'!$F479</f>
        <v>0</v>
      </c>
      <c r="S475" s="198"/>
      <c r="T475" s="198"/>
      <c r="U475" s="198"/>
      <c r="V475" s="198"/>
      <c r="W475" s="198"/>
    </row>
    <row r="476" spans="1:23" hidden="1" x14ac:dyDescent="0.25">
      <c r="A476" s="148"/>
      <c r="B476" s="148"/>
      <c r="C476" s="153" t="s">
        <v>301</v>
      </c>
      <c r="D476" s="181">
        <f>+'[2]WCA NPC'!$F481</f>
        <v>0</v>
      </c>
      <c r="E476" s="181">
        <f>+'[3]WCA NPC'!$F481</f>
        <v>0</v>
      </c>
      <c r="F476" s="181">
        <f>+'[4]WCA NPC'!$F480</f>
        <v>0</v>
      </c>
      <c r="G476" s="181">
        <f>+'[5]WCA NPC'!$F480</f>
        <v>0</v>
      </c>
      <c r="H476" s="181">
        <f>+'[6]WCA NPC'!$F480</f>
        <v>0</v>
      </c>
      <c r="S476" s="198"/>
      <c r="T476" s="198"/>
      <c r="U476" s="198"/>
      <c r="V476" s="198"/>
      <c r="W476" s="198"/>
    </row>
    <row r="477" spans="1:23" hidden="1" x14ac:dyDescent="0.25">
      <c r="A477" s="148"/>
      <c r="B477" s="153"/>
      <c r="C477" s="148" t="s">
        <v>302</v>
      </c>
      <c r="D477" s="181">
        <f>+'[2]WCA NPC'!$F482</f>
        <v>0</v>
      </c>
      <c r="E477" s="181">
        <f>+'[3]WCA NPC'!$F482</f>
        <v>0</v>
      </c>
      <c r="F477" s="181">
        <f>+'[4]WCA NPC'!$F481</f>
        <v>0</v>
      </c>
      <c r="G477" s="181">
        <f>+'[5]WCA NPC'!$F481</f>
        <v>0</v>
      </c>
      <c r="H477" s="181">
        <f>+'[6]WCA NPC'!$F481</f>
        <v>0</v>
      </c>
      <c r="S477" s="198"/>
      <c r="T477" s="198"/>
      <c r="U477" s="198"/>
      <c r="V477" s="198"/>
      <c r="W477" s="198"/>
    </row>
    <row r="478" spans="1:23" hidden="1" x14ac:dyDescent="0.25">
      <c r="A478" s="148"/>
      <c r="B478" s="153"/>
      <c r="C478" s="148" t="s">
        <v>303</v>
      </c>
      <c r="D478" s="181">
        <f>+'[2]WCA NPC'!$F483</f>
        <v>0</v>
      </c>
      <c r="E478" s="181">
        <f>+'[3]WCA NPC'!$F483</f>
        <v>0</v>
      </c>
      <c r="F478" s="181">
        <f>+'[4]WCA NPC'!$F482</f>
        <v>0</v>
      </c>
      <c r="G478" s="181">
        <f>+'[5]WCA NPC'!$F482</f>
        <v>0</v>
      </c>
      <c r="H478" s="181">
        <f>+'[6]WCA NPC'!$F482</f>
        <v>0</v>
      </c>
      <c r="S478" s="198"/>
      <c r="T478" s="198"/>
      <c r="U478" s="198"/>
      <c r="V478" s="198"/>
      <c r="W478" s="198"/>
    </row>
    <row r="479" spans="1:23" hidden="1" x14ac:dyDescent="0.25">
      <c r="A479" s="148"/>
      <c r="B479" s="153"/>
      <c r="C479" s="148" t="s">
        <v>304</v>
      </c>
      <c r="D479" s="181">
        <f>+'[2]WCA NPC'!$F484</f>
        <v>0</v>
      </c>
      <c r="E479" s="181">
        <f>+'[3]WCA NPC'!$F484</f>
        <v>0</v>
      </c>
      <c r="F479" s="181">
        <f>+'[4]WCA NPC'!$F483</f>
        <v>0</v>
      </c>
      <c r="G479" s="181">
        <f>+'[5]WCA NPC'!$F483</f>
        <v>0</v>
      </c>
      <c r="H479" s="181">
        <f>+'[6]WCA NPC'!$F483</f>
        <v>0</v>
      </c>
      <c r="S479" s="198"/>
      <c r="T479" s="198"/>
      <c r="U479" s="198"/>
      <c r="V479" s="198"/>
      <c r="W479" s="198"/>
    </row>
    <row r="480" spans="1:23" x14ac:dyDescent="0.25">
      <c r="A480" s="148"/>
      <c r="B480" s="153"/>
      <c r="C480" s="148"/>
      <c r="D480" s="183"/>
      <c r="E480" s="183"/>
      <c r="F480" s="183"/>
      <c r="G480" s="183"/>
      <c r="H480" s="183"/>
      <c r="S480" s="198"/>
      <c r="T480" s="198"/>
      <c r="U480" s="198"/>
      <c r="V480" s="198"/>
      <c r="W480" s="198"/>
    </row>
    <row r="481" spans="1:23" x14ac:dyDescent="0.25">
      <c r="A481" s="149" t="s">
        <v>305</v>
      </c>
      <c r="B481" s="153"/>
      <c r="C481" s="148"/>
      <c r="D481" s="185">
        <f t="shared" ref="D481:H481" si="19">SUM(D465:D479)</f>
        <v>448609</v>
      </c>
      <c r="E481" s="185">
        <f t="shared" si="19"/>
        <v>938592</v>
      </c>
      <c r="F481" s="185">
        <f t="shared" si="19"/>
        <v>970972</v>
      </c>
      <c r="G481" s="185">
        <f t="shared" si="19"/>
        <v>932244</v>
      </c>
      <c r="H481" s="185">
        <f t="shared" si="19"/>
        <v>1073363</v>
      </c>
      <c r="J481" s="163" t="s">
        <v>54</v>
      </c>
      <c r="S481" s="198"/>
      <c r="T481" s="198"/>
      <c r="U481" s="198"/>
      <c r="V481" s="198"/>
      <c r="W481" s="198"/>
    </row>
    <row r="482" spans="1:23" x14ac:dyDescent="0.25">
      <c r="A482" s="148"/>
      <c r="B482" s="153"/>
      <c r="C482" s="148"/>
      <c r="S482" s="198"/>
      <c r="T482" s="198"/>
      <c r="U482" s="198"/>
      <c r="V482" s="198"/>
      <c r="W482" s="198"/>
    </row>
    <row r="483" spans="1:23" x14ac:dyDescent="0.25">
      <c r="A483" s="149" t="s">
        <v>306</v>
      </c>
      <c r="B483" s="148"/>
      <c r="C483" s="148"/>
      <c r="D483" s="195">
        <f t="shared" ref="D483:H483" si="20">SUM(D429,D444,D456,D462,D481)</f>
        <v>35054162.566807047</v>
      </c>
      <c r="E483" s="195">
        <f t="shared" si="20"/>
        <v>29076939.233747974</v>
      </c>
      <c r="F483" s="195">
        <f t="shared" si="20"/>
        <v>25516183.071162373</v>
      </c>
      <c r="G483" s="195">
        <f t="shared" si="20"/>
        <v>23284352.422760367</v>
      </c>
      <c r="H483" s="195">
        <f t="shared" si="20"/>
        <v>23465885.692202713</v>
      </c>
      <c r="S483" s="198"/>
      <c r="T483" s="198"/>
      <c r="U483" s="198"/>
      <c r="V483" s="198"/>
      <c r="W483" s="198"/>
    </row>
    <row r="484" spans="1:23" x14ac:dyDescent="0.25">
      <c r="B484" s="196"/>
      <c r="S484" s="198"/>
      <c r="T484" s="198"/>
      <c r="U484" s="198"/>
      <c r="V484" s="198"/>
      <c r="W484" s="198"/>
    </row>
    <row r="485" spans="1:23" x14ac:dyDescent="0.25">
      <c r="A485" s="142" t="s">
        <v>307</v>
      </c>
      <c r="B485" s="196"/>
      <c r="D485" s="185">
        <f>D483-D286</f>
        <v>0</v>
      </c>
      <c r="E485" s="185">
        <f>E483-E286</f>
        <v>0</v>
      </c>
      <c r="F485" s="185">
        <f>F483-F286</f>
        <v>0</v>
      </c>
      <c r="G485" s="185">
        <f>G483-G286</f>
        <v>0</v>
      </c>
      <c r="H485" s="185">
        <f>H483-H286</f>
        <v>0</v>
      </c>
      <c r="S485" s="198"/>
      <c r="T485" s="198"/>
      <c r="U485" s="198"/>
      <c r="V485" s="198"/>
      <c r="W485" s="198"/>
    </row>
    <row r="486" spans="1:23" x14ac:dyDescent="0.25">
      <c r="C486" s="197"/>
    </row>
    <row r="487" spans="1:23" x14ac:dyDescent="0.25">
      <c r="C487" s="197"/>
    </row>
    <row r="488" spans="1:23" x14ac:dyDescent="0.25">
      <c r="C488" s="197"/>
    </row>
    <row r="489" spans="1:23" x14ac:dyDescent="0.25">
      <c r="C489" s="197"/>
    </row>
    <row r="490" spans="1:23" x14ac:dyDescent="0.25">
      <c r="C490" s="197"/>
    </row>
    <row r="491" spans="1:23" x14ac:dyDescent="0.25">
      <c r="C491" s="197"/>
    </row>
    <row r="492" spans="1:23" x14ac:dyDescent="0.25">
      <c r="C492" s="197"/>
    </row>
    <row r="493" spans="1:23" x14ac:dyDescent="0.25">
      <c r="C493" s="197"/>
    </row>
    <row r="494" spans="1:23" x14ac:dyDescent="0.25">
      <c r="C494" s="197"/>
    </row>
    <row r="495" spans="1:23" x14ac:dyDescent="0.25">
      <c r="C495" s="197"/>
    </row>
    <row r="496" spans="1:23" x14ac:dyDescent="0.25">
      <c r="C496" s="197"/>
    </row>
    <row r="497" spans="3:3" x14ac:dyDescent="0.25">
      <c r="C497" s="197"/>
    </row>
    <row r="498" spans="3:3" x14ac:dyDescent="0.25">
      <c r="C498" s="197"/>
    </row>
    <row r="499" spans="3:3" x14ac:dyDescent="0.25">
      <c r="C499" s="197"/>
    </row>
    <row r="500" spans="3:3" x14ac:dyDescent="0.25">
      <c r="C500" s="197"/>
    </row>
    <row r="507" spans="3:3" x14ac:dyDescent="0.25">
      <c r="C507" s="197"/>
    </row>
    <row r="508" spans="3:3" x14ac:dyDescent="0.25">
      <c r="C508" s="197"/>
    </row>
    <row r="509" spans="3:3" x14ac:dyDescent="0.25">
      <c r="C509" s="197"/>
    </row>
    <row r="510" spans="3:3" x14ac:dyDescent="0.25">
      <c r="C510" s="197"/>
    </row>
    <row r="511" spans="3:3" x14ac:dyDescent="0.25">
      <c r="C511" s="197"/>
    </row>
    <row r="512" spans="3:3" x14ac:dyDescent="0.25">
      <c r="C512" s="197"/>
    </row>
    <row r="519" spans="3:3" x14ac:dyDescent="0.25">
      <c r="C519" s="197"/>
    </row>
    <row r="520" spans="3:3" x14ac:dyDescent="0.25">
      <c r="C520" s="197"/>
    </row>
    <row r="521" spans="3:3" x14ac:dyDescent="0.25">
      <c r="C521" s="197"/>
    </row>
    <row r="522" spans="3:3" x14ac:dyDescent="0.25">
      <c r="C522" s="197"/>
    </row>
    <row r="523" spans="3:3" x14ac:dyDescent="0.25">
      <c r="C523" s="197"/>
    </row>
    <row r="524" spans="3:3" x14ac:dyDescent="0.25">
      <c r="C524" s="197"/>
    </row>
    <row r="525" spans="3:3" x14ac:dyDescent="0.25">
      <c r="C525" s="197"/>
    </row>
    <row r="526" spans="3:3" x14ac:dyDescent="0.25">
      <c r="C526" s="197"/>
    </row>
    <row r="527" spans="3:3" x14ac:dyDescent="0.25">
      <c r="C527" s="197"/>
    </row>
    <row r="528" spans="3:3" x14ac:dyDescent="0.25">
      <c r="C528" s="197"/>
    </row>
    <row r="529" spans="3:3" x14ac:dyDescent="0.25">
      <c r="C529" s="197"/>
    </row>
    <row r="530" spans="3:3" x14ac:dyDescent="0.25">
      <c r="C530" s="197"/>
    </row>
    <row r="531" spans="3:3" x14ac:dyDescent="0.25">
      <c r="C531" s="197"/>
    </row>
    <row r="532" spans="3:3" x14ac:dyDescent="0.25">
      <c r="C532" s="197"/>
    </row>
    <row r="533" spans="3:3" x14ac:dyDescent="0.25">
      <c r="C533" s="197"/>
    </row>
    <row r="534" spans="3:3" x14ac:dyDescent="0.25">
      <c r="C534" s="197"/>
    </row>
    <row r="535" spans="3:3" x14ac:dyDescent="0.25">
      <c r="C535" s="197"/>
    </row>
    <row r="540" spans="3:3" x14ac:dyDescent="0.25">
      <c r="C540" s="197"/>
    </row>
    <row r="541" spans="3:3" x14ac:dyDescent="0.25">
      <c r="C541" s="197"/>
    </row>
    <row r="542" spans="3:3" x14ac:dyDescent="0.25">
      <c r="C542" s="197"/>
    </row>
    <row r="543" spans="3:3" x14ac:dyDescent="0.25">
      <c r="C543" s="197"/>
    </row>
    <row r="544" spans="3:3" x14ac:dyDescent="0.25">
      <c r="C544" s="197"/>
    </row>
    <row r="545" spans="3:3" x14ac:dyDescent="0.25">
      <c r="C545" s="197"/>
    </row>
    <row r="546" spans="3:3" x14ac:dyDescent="0.25">
      <c r="C546" s="197"/>
    </row>
    <row r="547" spans="3:3" x14ac:dyDescent="0.25">
      <c r="C547" s="197"/>
    </row>
    <row r="548" spans="3:3" x14ac:dyDescent="0.25">
      <c r="C548" s="197"/>
    </row>
    <row r="549" spans="3:3" x14ac:dyDescent="0.25">
      <c r="C549" s="197"/>
    </row>
    <row r="550" spans="3:3" x14ac:dyDescent="0.25">
      <c r="C550" s="197"/>
    </row>
    <row r="551" spans="3:3" x14ac:dyDescent="0.25">
      <c r="C551" s="197"/>
    </row>
    <row r="552" spans="3:3" x14ac:dyDescent="0.25">
      <c r="C552" s="197"/>
    </row>
    <row r="553" spans="3:3" x14ac:dyDescent="0.25">
      <c r="C553" s="197"/>
    </row>
    <row r="554" spans="3:3" x14ac:dyDescent="0.25">
      <c r="C554" s="197"/>
    </row>
    <row r="555" spans="3:3" x14ac:dyDescent="0.25">
      <c r="C555" s="197"/>
    </row>
    <row r="556" spans="3:3" x14ac:dyDescent="0.25">
      <c r="C556" s="197"/>
    </row>
    <row r="557" spans="3:3" x14ac:dyDescent="0.25">
      <c r="C557" s="197"/>
    </row>
    <row r="558" spans="3:3" x14ac:dyDescent="0.25">
      <c r="C558" s="197"/>
    </row>
    <row r="559" spans="3:3" x14ac:dyDescent="0.25">
      <c r="C559" s="197"/>
    </row>
    <row r="560" spans="3:3" x14ac:dyDescent="0.25">
      <c r="C560" s="197"/>
    </row>
    <row r="561" spans="3:3" x14ac:dyDescent="0.25">
      <c r="C561" s="197"/>
    </row>
    <row r="562" spans="3:3" x14ac:dyDescent="0.25">
      <c r="C562" s="197"/>
    </row>
    <row r="563" spans="3:3" x14ac:dyDescent="0.25">
      <c r="C563" s="197"/>
    </row>
    <row r="564" spans="3:3" x14ac:dyDescent="0.25">
      <c r="C564" s="197"/>
    </row>
    <row r="565" spans="3:3" x14ac:dyDescent="0.25">
      <c r="C565" s="197"/>
    </row>
    <row r="566" spans="3:3" x14ac:dyDescent="0.25">
      <c r="C566" s="197"/>
    </row>
    <row r="567" spans="3:3" x14ac:dyDescent="0.25">
      <c r="C567" s="197"/>
    </row>
    <row r="568" spans="3:3" x14ac:dyDescent="0.25">
      <c r="C568" s="197"/>
    </row>
    <row r="569" spans="3:3" x14ac:dyDescent="0.25">
      <c r="C569" s="197"/>
    </row>
    <row r="570" spans="3:3" x14ac:dyDescent="0.25">
      <c r="C570" s="197"/>
    </row>
    <row r="571" spans="3:3" x14ac:dyDescent="0.25">
      <c r="C571" s="197"/>
    </row>
    <row r="572" spans="3:3" x14ac:dyDescent="0.25">
      <c r="C572" s="197"/>
    </row>
    <row r="573" spans="3:3" x14ac:dyDescent="0.25">
      <c r="C573" s="197"/>
    </row>
    <row r="574" spans="3:3" x14ac:dyDescent="0.25">
      <c r="C574" s="197"/>
    </row>
    <row r="575" spans="3:3" x14ac:dyDescent="0.25">
      <c r="C575" s="197"/>
    </row>
    <row r="576" spans="3:3" x14ac:dyDescent="0.25">
      <c r="C576" s="197"/>
    </row>
    <row r="577" spans="3:3" x14ac:dyDescent="0.25">
      <c r="C577" s="197"/>
    </row>
  </sheetData>
  <pageMargins left="0.7" right="0.7" top="0.75" bottom="0.75" header="0.3" footer="0.3"/>
  <pageSetup scale="69" fitToHeight="0" orientation="portrait" r:id="rId1"/>
  <rowBreaks count="3" manualBreakCount="3">
    <brk id="178" max="7" man="1"/>
    <brk id="236" max="7" man="1"/>
    <brk id="37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E275C7-B9C1-4E1E-8197-FE0710575824}"/>
</file>

<file path=customXml/itemProps2.xml><?xml version="1.0" encoding="utf-8"?>
<ds:datastoreItem xmlns:ds="http://schemas.openxmlformats.org/officeDocument/2006/customXml" ds:itemID="{E66A7913-00C7-427E-B794-529FCE82DE34}"/>
</file>

<file path=customXml/itemProps3.xml><?xml version="1.0" encoding="utf-8"?>
<ds:datastoreItem xmlns:ds="http://schemas.openxmlformats.org/officeDocument/2006/customXml" ds:itemID="{56C2CD1E-3F01-46D9-994D-DC7327C7A7B8}"/>
</file>

<file path=customXml/itemProps4.xml><?xml version="1.0" encoding="utf-8"?>
<ds:datastoreItem xmlns:ds="http://schemas.openxmlformats.org/officeDocument/2006/customXml" ds:itemID="{355E837B-09AA-4017-B593-646BE73C5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Table 1</vt:lpstr>
      <vt:lpstr>PCAM annual summary</vt:lpstr>
      <vt:lpstr>Annual Details</vt:lpstr>
      <vt:lpstr>Quarterly In-Rate Details</vt:lpstr>
      <vt:lpstr>WA Spreadsheet Actuals</vt:lpstr>
      <vt:lpstr>'Annual Details'!Print_Area</vt:lpstr>
      <vt:lpstr>'PCAM annual summary'!Print_Area</vt:lpstr>
      <vt:lpstr>'Quarterly In-Rate Details'!Print_Area</vt:lpstr>
      <vt:lpstr>'WA Spreadsheet Actuals'!Print_Area</vt:lpstr>
      <vt:lpstr>'Annual Details'!Print_Titles</vt:lpstr>
      <vt:lpstr>'Quarterly In-Rate Details'!Print_Titles</vt:lpstr>
      <vt:lpstr>'WA Spreadsheet Actuals'!Print_Titles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p12508</cp:lastModifiedBy>
  <cp:lastPrinted>2012-12-21T18:23:29Z</cp:lastPrinted>
  <dcterms:created xsi:type="dcterms:W3CDTF">2012-12-20T18:36:38Z</dcterms:created>
  <dcterms:modified xsi:type="dcterms:W3CDTF">2012-12-24T19:59:08Z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