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735" activeTab="0"/>
  </bookViews>
  <sheets>
    <sheet name="NWH-14 page 1" sheetId="1" r:id="rId1"/>
    <sheet name="NWH-14 page 2" sheetId="2" r:id="rId2"/>
  </sheets>
  <definedNames>
    <definedName name="_xlnm.Print_Area" localSheetId="0">'NWH-14 page 1'!$A$1:$O$50</definedName>
    <definedName name="_xlnm.Print_Area" localSheetId="1">'NWH-14 page 2'!$A$1:$H$25</definedName>
  </definedNames>
  <calcPr fullCalcOnLoad="1"/>
</workbook>
</file>

<file path=xl/sharedStrings.xml><?xml version="1.0" encoding="utf-8"?>
<sst xmlns="http://schemas.openxmlformats.org/spreadsheetml/2006/main" count="89" uniqueCount="78">
  <si>
    <t>(Thousands of Dollars)</t>
  </si>
  <si>
    <t>Line</t>
  </si>
  <si>
    <t>Description</t>
  </si>
  <si>
    <t>Intrastate</t>
  </si>
  <si>
    <t>Reference</t>
  </si>
  <si>
    <t>Uncollectibles</t>
  </si>
  <si>
    <t>Total Operating Revenue</t>
  </si>
  <si>
    <t>Operating Expenses:</t>
  </si>
  <si>
    <t>Access</t>
  </si>
  <si>
    <t>Customer Operations</t>
  </si>
  <si>
    <t>Depreciation</t>
  </si>
  <si>
    <t>Taxes Other Than Income Taxes</t>
  </si>
  <si>
    <t>Total Operating Expenses</t>
  </si>
  <si>
    <t>Operating Revenues:</t>
  </si>
  <si>
    <t>Earnings Before Interest and Taxes (EBIT)</t>
  </si>
  <si>
    <t>Federal Income Tax</t>
  </si>
  <si>
    <t>Net Operating Income</t>
  </si>
  <si>
    <t>Adjusted</t>
  </si>
  <si>
    <t>Required Net Operating Income (Ln 1 * Ln 2)</t>
  </si>
  <si>
    <t>Income Deficiency / (Excess) (Ln 3 - Ln 4)</t>
  </si>
  <si>
    <t>Revenue Conversion Factor</t>
  </si>
  <si>
    <t>(a)</t>
  </si>
  <si>
    <t>(b)</t>
  </si>
  <si>
    <t>(c)</t>
  </si>
  <si>
    <t>(e)</t>
  </si>
  <si>
    <t>Local Network Service</t>
  </si>
  <si>
    <t>Network Access Revenues</t>
  </si>
  <si>
    <t>Long Dist Netwk Revenues</t>
  </si>
  <si>
    <t>Miscellaneous Revenues</t>
  </si>
  <si>
    <t>Plant Specific Operations</t>
  </si>
  <si>
    <t>Plant Non-Spec Operations</t>
  </si>
  <si>
    <t>Telecomm Plant in Service</t>
  </si>
  <si>
    <t>Other Assets (SFAS 87)</t>
  </si>
  <si>
    <t>Depr &amp; Amort Reserve</t>
  </si>
  <si>
    <t>Deferred Income Taxes</t>
  </si>
  <si>
    <t>Rate Base (Average):</t>
  </si>
  <si>
    <t>Total Rate Base</t>
  </si>
  <si>
    <t>Other Income &amp; Expenses</t>
  </si>
  <si>
    <t>Rate of Return</t>
  </si>
  <si>
    <t>Return on Rate Base (ROR)</t>
  </si>
  <si>
    <t>(d)</t>
  </si>
  <si>
    <t>Revenue</t>
  </si>
  <si>
    <t>Requirement</t>
  </si>
  <si>
    <t>Results w/</t>
  </si>
  <si>
    <t>Revenue Req.</t>
  </si>
  <si>
    <t>2004 Washington General Rate Case</t>
  </si>
  <si>
    <t>Adjusted Intrastate Average Rate Base</t>
  </si>
  <si>
    <t>Adjusted Intrastate Net Operating Income</t>
  </si>
  <si>
    <t>Revenue Requirement Deficiency / (Excess) (Ln 5 * Ln 6)</t>
  </si>
  <si>
    <t xml:space="preserve">Other LT Liab </t>
  </si>
  <si>
    <t>Investor Supplied Working Capital</t>
  </si>
  <si>
    <t>Corporate Operations</t>
  </si>
  <si>
    <t>L3, Col. B, Ln 10</t>
  </si>
  <si>
    <t>VERIZON NORTHWEST INC. - WASHINGTON OPERATIONS</t>
  </si>
  <si>
    <t>P17</t>
  </si>
  <si>
    <t>@11.64%</t>
  </si>
  <si>
    <t>`</t>
  </si>
  <si>
    <t>SP23</t>
  </si>
  <si>
    <t>DSL Plant</t>
  </si>
  <si>
    <t>SR20</t>
  </si>
  <si>
    <t>Insurance</t>
  </si>
  <si>
    <t>Acc. Depr</t>
  </si>
  <si>
    <t>SR19</t>
  </si>
  <si>
    <t>OSS</t>
  </si>
  <si>
    <t>(f)</t>
  </si>
  <si>
    <t>Source:</t>
  </si>
  <si>
    <t>P13</t>
  </si>
  <si>
    <t>ISWC</t>
  </si>
  <si>
    <t>(g)</t>
  </si>
  <si>
    <t>(h) = (b..g)</t>
  </si>
  <si>
    <t>(i)</t>
  </si>
  <si>
    <t>(j) = (h+i)</t>
  </si>
  <si>
    <t xml:space="preserve">Intrastate Results of Operations and Revenue Requirement </t>
  </si>
  <si>
    <t>Intrastate Results of Operations and Revenue Requirement</t>
  </si>
  <si>
    <t>Total Operating Expenses Before Depreciation</t>
  </si>
  <si>
    <t>NWH-2
Revised 9/2004</t>
  </si>
  <si>
    <t>Col. H, Ln 39</t>
  </si>
  <si>
    <t>Col. H, Ln 29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</si>
</sst>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\(#,##0.000000\)"/>
    <numFmt numFmtId="165" formatCode="#,##0.000_);\(#,##0.000\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%"/>
    <numFmt numFmtId="170" formatCode="0.0000%"/>
    <numFmt numFmtId="171" formatCode="#,##0.00000000000_);\(#,##0.00000000000\)"/>
    <numFmt numFmtId="172" formatCode="0.00000000"/>
    <numFmt numFmtId="173" formatCode="#,##0.0_);\(#,##0.0\)"/>
    <numFmt numFmtId="174" formatCode="0.000000"/>
    <numFmt numFmtId="175" formatCode="[$-409]mmm\-yy;@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right"/>
    </xf>
    <xf numFmtId="37" fontId="1" fillId="0" borderId="0" xfId="0" applyNumberFormat="1" applyFont="1" applyBorder="1" applyAlignment="1">
      <alignment horizontal="center"/>
    </xf>
    <xf numFmtId="37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 horizontal="right"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37" fontId="0" fillId="0" borderId="2" xfId="0" applyNumberFormat="1" applyFill="1" applyBorder="1" applyAlignment="1">
      <alignment/>
    </xf>
    <xf numFmtId="37" fontId="0" fillId="0" borderId="0" xfId="0" applyNumberFormat="1" applyFill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37" fontId="0" fillId="0" borderId="0" xfId="0" applyNumberFormat="1" applyFill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10" fontId="0" fillId="0" borderId="0" xfId="21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/>
    </xf>
    <xf numFmtId="0" fontId="1" fillId="0" borderId="0" xfId="0" applyFont="1" applyFill="1" applyBorder="1" applyAlignment="1" quotePrefix="1">
      <alignment/>
    </xf>
    <xf numFmtId="37" fontId="0" fillId="0" borderId="0" xfId="0" applyNumberForma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37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37" fontId="0" fillId="0" borderId="4" xfId="0" applyNumberFormat="1" applyFill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37" fontId="0" fillId="0" borderId="6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37" fontId="0" fillId="0" borderId="7" xfId="0" applyNumberFormat="1" applyFill="1" applyBorder="1" applyAlignment="1">
      <alignment horizontal="right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 quotePrefix="1">
      <alignment horizontal="center"/>
    </xf>
    <xf numFmtId="10" fontId="0" fillId="0" borderId="0" xfId="21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workbookViewId="0" topLeftCell="A1">
      <pane xSplit="6" ySplit="9" topLeftCell="K25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O35" sqref="O35"/>
    </sheetView>
  </sheetViews>
  <sheetFormatPr defaultColWidth="9.140625" defaultRowHeight="12.75"/>
  <cols>
    <col min="1" max="6" width="9.140625" style="23" customWidth="1"/>
    <col min="7" max="12" width="14.00390625" style="23" customWidth="1"/>
    <col min="13" max="13" width="14.8515625" style="23" customWidth="1"/>
    <col min="14" max="14" width="14.00390625" style="23" customWidth="1"/>
    <col min="15" max="15" width="14.8515625" style="23" customWidth="1"/>
    <col min="16" max="16384" width="9.140625" style="23" customWidth="1"/>
  </cols>
  <sheetData>
    <row r="1" spans="1:15" s="34" customFormat="1" ht="12.75">
      <c r="A1" s="34" t="s">
        <v>53</v>
      </c>
      <c r="N1" s="35"/>
      <c r="O1" s="35"/>
    </row>
    <row r="2" spans="1:12" s="34" customFormat="1" ht="12.75">
      <c r="A2" s="36" t="s">
        <v>45</v>
      </c>
      <c r="G2" s="23"/>
      <c r="H2" s="23"/>
      <c r="I2" s="23"/>
      <c r="J2" s="23"/>
      <c r="K2" s="23"/>
      <c r="L2" s="23"/>
    </row>
    <row r="3" spans="1:14" s="34" customFormat="1" ht="12.75">
      <c r="A3" s="34" t="s">
        <v>72</v>
      </c>
      <c r="G3" s="23"/>
      <c r="H3" s="23"/>
      <c r="I3" s="23"/>
      <c r="J3" s="23"/>
      <c r="K3" s="23"/>
      <c r="L3" s="23"/>
      <c r="N3" s="23"/>
    </row>
    <row r="4" spans="1:14" s="34" customFormat="1" ht="12.75">
      <c r="A4" s="37" t="s">
        <v>0</v>
      </c>
      <c r="G4" s="38"/>
      <c r="H4" s="38"/>
      <c r="I4" s="38"/>
      <c r="J4" s="38"/>
      <c r="K4" s="38"/>
      <c r="L4" s="38"/>
      <c r="N4" s="38"/>
    </row>
    <row r="5" s="34" customFormat="1" ht="12.75">
      <c r="A5" s="37"/>
    </row>
    <row r="6" spans="1:15" s="34" customFormat="1" ht="12.75">
      <c r="A6" s="37"/>
      <c r="C6" s="31" t="s">
        <v>21</v>
      </c>
      <c r="D6" s="31"/>
      <c r="E6" s="31"/>
      <c r="F6" s="31"/>
      <c r="G6" s="39" t="s">
        <v>22</v>
      </c>
      <c r="H6" s="39" t="s">
        <v>23</v>
      </c>
      <c r="I6" s="39" t="s">
        <v>40</v>
      </c>
      <c r="J6" s="39" t="s">
        <v>24</v>
      </c>
      <c r="K6" s="39" t="s">
        <v>64</v>
      </c>
      <c r="L6" s="39" t="s">
        <v>68</v>
      </c>
      <c r="M6" s="39" t="s">
        <v>69</v>
      </c>
      <c r="N6" s="39" t="s">
        <v>70</v>
      </c>
      <c r="O6" s="39" t="s">
        <v>71</v>
      </c>
    </row>
    <row r="7" spans="1:15" ht="12.75">
      <c r="A7" s="32"/>
      <c r="B7" s="32"/>
      <c r="C7" s="32"/>
      <c r="D7" s="32"/>
      <c r="E7" s="32"/>
      <c r="F7" s="32"/>
      <c r="G7" s="40" t="s">
        <v>17</v>
      </c>
      <c r="H7" s="33" t="s">
        <v>54</v>
      </c>
      <c r="I7" s="33" t="s">
        <v>57</v>
      </c>
      <c r="J7" s="33" t="s">
        <v>62</v>
      </c>
      <c r="K7" s="33" t="s">
        <v>66</v>
      </c>
      <c r="L7" s="33" t="s">
        <v>59</v>
      </c>
      <c r="M7" s="40" t="s">
        <v>17</v>
      </c>
      <c r="N7" s="33" t="s">
        <v>41</v>
      </c>
      <c r="O7" s="40" t="s">
        <v>43</v>
      </c>
    </row>
    <row r="8" spans="1:15" ht="12.75">
      <c r="A8" s="41" t="s">
        <v>1</v>
      </c>
      <c r="B8" s="42" t="s">
        <v>2</v>
      </c>
      <c r="C8" s="42"/>
      <c r="D8" s="42"/>
      <c r="E8" s="42"/>
      <c r="F8" s="42"/>
      <c r="G8" s="43" t="s">
        <v>3</v>
      </c>
      <c r="H8" s="44" t="s">
        <v>61</v>
      </c>
      <c r="I8" s="44" t="s">
        <v>58</v>
      </c>
      <c r="J8" s="44" t="s">
        <v>63</v>
      </c>
      <c r="K8" s="44" t="s">
        <v>67</v>
      </c>
      <c r="L8" s="44" t="s">
        <v>60</v>
      </c>
      <c r="M8" s="43" t="s">
        <v>3</v>
      </c>
      <c r="N8" s="44" t="s">
        <v>42</v>
      </c>
      <c r="O8" s="43" t="s">
        <v>44</v>
      </c>
    </row>
    <row r="9" ht="12.75">
      <c r="A9" s="45"/>
    </row>
    <row r="10" spans="1:14" ht="12.75">
      <c r="A10" s="45">
        <f>SUM(0+1)</f>
        <v>1</v>
      </c>
      <c r="B10" s="34" t="s">
        <v>13</v>
      </c>
      <c r="G10" s="22"/>
      <c r="H10" s="22"/>
      <c r="I10" s="22"/>
      <c r="J10" s="22"/>
      <c r="K10" s="22"/>
      <c r="L10" s="22"/>
      <c r="N10" s="22"/>
    </row>
    <row r="11" spans="1:15" ht="12.75">
      <c r="A11" s="45">
        <f>SUM(A10+1)</f>
        <v>2</v>
      </c>
      <c r="B11" s="46" t="s">
        <v>25</v>
      </c>
      <c r="G11" s="22">
        <v>261066.93700000003</v>
      </c>
      <c r="H11" s="22"/>
      <c r="I11" s="22"/>
      <c r="J11" s="22">
        <v>-15</v>
      </c>
      <c r="K11" s="22"/>
      <c r="L11" s="22"/>
      <c r="M11" s="22">
        <f>SUM(G11:L11)</f>
        <v>261051.93700000003</v>
      </c>
      <c r="N11" s="22">
        <f>'NWH-14 page 2'!G21</f>
        <v>222216.25385209863</v>
      </c>
      <c r="O11" s="22">
        <f>SUM(M11:N11)</f>
        <v>483268.19085209863</v>
      </c>
    </row>
    <row r="12" spans="1:15" ht="12.75">
      <c r="A12" s="45">
        <f aca="true" t="shared" si="0" ref="A12:A50">SUM(A11+1)</f>
        <v>3</v>
      </c>
      <c r="B12" s="46" t="s">
        <v>26</v>
      </c>
      <c r="G12" s="22">
        <v>50474.149000000005</v>
      </c>
      <c r="H12" s="22"/>
      <c r="I12" s="22"/>
      <c r="J12" s="22"/>
      <c r="K12" s="22"/>
      <c r="L12" s="22"/>
      <c r="M12" s="22">
        <f>SUM(G12:L12)</f>
        <v>50474.149000000005</v>
      </c>
      <c r="N12" s="22"/>
      <c r="O12" s="22">
        <f>SUM(M12:N12)</f>
        <v>50474.149000000005</v>
      </c>
    </row>
    <row r="13" spans="1:15" ht="12.75">
      <c r="A13" s="45">
        <f t="shared" si="0"/>
        <v>4</v>
      </c>
      <c r="B13" s="46" t="s">
        <v>27</v>
      </c>
      <c r="G13" s="22">
        <v>18373.729</v>
      </c>
      <c r="H13" s="22"/>
      <c r="I13" s="22"/>
      <c r="J13" s="22"/>
      <c r="K13" s="22"/>
      <c r="L13" s="22"/>
      <c r="M13" s="22">
        <f>SUM(G13:L13)</f>
        <v>18373.729</v>
      </c>
      <c r="N13" s="22"/>
      <c r="O13" s="22">
        <f>SUM(M13:N13)</f>
        <v>18373.729</v>
      </c>
    </row>
    <row r="14" spans="1:15" ht="12.75">
      <c r="A14" s="45">
        <f t="shared" si="0"/>
        <v>5</v>
      </c>
      <c r="B14" s="46" t="s">
        <v>28</v>
      </c>
      <c r="G14" s="22">
        <v>14442.696224796658</v>
      </c>
      <c r="H14" s="22"/>
      <c r="I14" s="22"/>
      <c r="J14" s="22">
        <v>-158</v>
      </c>
      <c r="K14" s="22"/>
      <c r="L14" s="22"/>
      <c r="M14" s="22">
        <f>SUM(G14:L14)</f>
        <v>14284.696224796658</v>
      </c>
      <c r="N14" s="22"/>
      <c r="O14" s="22">
        <f>SUM(M14:N14)</f>
        <v>14284.696224796658</v>
      </c>
    </row>
    <row r="15" spans="1:15" ht="12.75">
      <c r="A15" s="45">
        <f t="shared" si="0"/>
        <v>6</v>
      </c>
      <c r="B15" s="46" t="s">
        <v>5</v>
      </c>
      <c r="G15" s="22">
        <v>-7095.559048355954</v>
      </c>
      <c r="H15" s="22"/>
      <c r="I15" s="22"/>
      <c r="J15" s="22"/>
      <c r="K15" s="22"/>
      <c r="L15" s="22"/>
      <c r="M15" s="22">
        <f>SUM(G15:L15)</f>
        <v>-7095.559048355954</v>
      </c>
      <c r="N15" s="47">
        <f>(0.0162427423+0.0019+0.00471)*-N11</f>
        <v>-5078.2507841533925</v>
      </c>
      <c r="O15" s="22">
        <f>SUM(M15:N15)</f>
        <v>-12173.809832509345</v>
      </c>
    </row>
    <row r="16" spans="1:15" ht="12.75">
      <c r="A16" s="45">
        <f t="shared" si="0"/>
        <v>7</v>
      </c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45">
        <f t="shared" si="0"/>
        <v>8</v>
      </c>
      <c r="B17" s="48" t="s">
        <v>6</v>
      </c>
      <c r="C17" s="49"/>
      <c r="D17" s="49"/>
      <c r="E17" s="49"/>
      <c r="F17" s="49"/>
      <c r="G17" s="26">
        <f>SUM(G11:G15)</f>
        <v>337261.9521764407</v>
      </c>
      <c r="H17" s="26">
        <f aca="true" t="shared" si="1" ref="H17:O17">SUM(H10:H15)</f>
        <v>0</v>
      </c>
      <c r="I17" s="26">
        <f t="shared" si="1"/>
        <v>0</v>
      </c>
      <c r="J17" s="26">
        <f t="shared" si="1"/>
        <v>-173</v>
      </c>
      <c r="K17" s="26">
        <f t="shared" si="1"/>
        <v>0</v>
      </c>
      <c r="L17" s="26">
        <f t="shared" si="1"/>
        <v>0</v>
      </c>
      <c r="M17" s="26">
        <f t="shared" si="1"/>
        <v>337088.9521764407</v>
      </c>
      <c r="N17" s="26">
        <f t="shared" si="1"/>
        <v>217138.00306794525</v>
      </c>
      <c r="O17" s="50">
        <f t="shared" si="1"/>
        <v>554226.955244386</v>
      </c>
    </row>
    <row r="18" spans="1:15" ht="12.75">
      <c r="A18" s="45">
        <f t="shared" si="0"/>
        <v>9</v>
      </c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2.75">
      <c r="A19" s="45">
        <f t="shared" si="0"/>
        <v>10</v>
      </c>
      <c r="B19" s="34" t="s">
        <v>7</v>
      </c>
      <c r="G19" s="25"/>
      <c r="H19" s="25"/>
      <c r="I19" s="25"/>
      <c r="J19" s="25"/>
      <c r="K19" s="25"/>
      <c r="L19" s="25"/>
      <c r="M19" s="20"/>
      <c r="N19" s="25"/>
      <c r="O19" s="20"/>
    </row>
    <row r="20" spans="1:15" ht="12.75">
      <c r="A20" s="45">
        <f t="shared" si="0"/>
        <v>11</v>
      </c>
      <c r="B20" s="46" t="s">
        <v>29</v>
      </c>
      <c r="G20" s="22">
        <v>57581.15966423216</v>
      </c>
      <c r="H20" s="22"/>
      <c r="I20" s="22"/>
      <c r="J20" s="22"/>
      <c r="K20" s="22"/>
      <c r="L20" s="22"/>
      <c r="M20" s="22">
        <f aca="true" t="shared" si="2" ref="M20:M26">SUM(G20:L20)</f>
        <v>57581.15966423216</v>
      </c>
      <c r="N20" s="22"/>
      <c r="O20" s="22">
        <f aca="true" t="shared" si="3" ref="O20:O26">SUM(M20:N20)</f>
        <v>57581.15966423216</v>
      </c>
    </row>
    <row r="21" spans="1:15" ht="12.75">
      <c r="A21" s="45">
        <f t="shared" si="0"/>
        <v>12</v>
      </c>
      <c r="B21" s="46" t="s">
        <v>30</v>
      </c>
      <c r="G21" s="22">
        <v>25087.921548605205</v>
      </c>
      <c r="H21" s="22"/>
      <c r="I21" s="22"/>
      <c r="J21" s="22"/>
      <c r="K21" s="22"/>
      <c r="L21" s="22"/>
      <c r="M21" s="22">
        <f t="shared" si="2"/>
        <v>25087.921548605205</v>
      </c>
      <c r="N21" s="22"/>
      <c r="O21" s="22">
        <f t="shared" si="3"/>
        <v>25087.921548605205</v>
      </c>
    </row>
    <row r="22" spans="1:15" ht="12.75">
      <c r="A22" s="45">
        <f t="shared" si="0"/>
        <v>13</v>
      </c>
      <c r="B22" s="23" t="s">
        <v>8</v>
      </c>
      <c r="G22" s="22">
        <v>6228.652520000001</v>
      </c>
      <c r="H22" s="22"/>
      <c r="I22" s="22"/>
      <c r="J22" s="22"/>
      <c r="K22" s="22"/>
      <c r="L22" s="22"/>
      <c r="M22" s="22">
        <f t="shared" si="2"/>
        <v>6228.652520000001</v>
      </c>
      <c r="N22" s="22"/>
      <c r="O22" s="22">
        <f t="shared" si="3"/>
        <v>6228.652520000001</v>
      </c>
    </row>
    <row r="23" spans="1:15" ht="12.75">
      <c r="A23" s="45">
        <f t="shared" si="0"/>
        <v>14</v>
      </c>
      <c r="B23" s="23" t="s">
        <v>9</v>
      </c>
      <c r="G23" s="22">
        <v>53956.8033520688</v>
      </c>
      <c r="H23" s="22"/>
      <c r="I23" s="22"/>
      <c r="J23" s="22"/>
      <c r="K23" s="22"/>
      <c r="L23" s="22"/>
      <c r="M23" s="22">
        <f t="shared" si="2"/>
        <v>53956.8033520688</v>
      </c>
      <c r="N23" s="22"/>
      <c r="O23" s="22">
        <f t="shared" si="3"/>
        <v>53956.8033520688</v>
      </c>
    </row>
    <row r="24" spans="1:15" ht="12.75">
      <c r="A24" s="45">
        <f t="shared" si="0"/>
        <v>15</v>
      </c>
      <c r="B24" s="23" t="s">
        <v>51</v>
      </c>
      <c r="G24" s="22">
        <v>63940.106566015864</v>
      </c>
      <c r="H24" s="22"/>
      <c r="I24" s="22">
        <v>-141</v>
      </c>
      <c r="J24" s="22">
        <v>-360</v>
      </c>
      <c r="K24" s="22"/>
      <c r="L24" s="22">
        <v>-2451</v>
      </c>
      <c r="M24" s="22">
        <f t="shared" si="2"/>
        <v>60988.106566015864</v>
      </c>
      <c r="N24" s="22"/>
      <c r="O24" s="22">
        <f t="shared" si="3"/>
        <v>60988.106566015864</v>
      </c>
    </row>
    <row r="25" spans="1:15" ht="12.75">
      <c r="A25" s="45">
        <f t="shared" si="0"/>
        <v>16</v>
      </c>
      <c r="B25" s="23" t="s">
        <v>37</v>
      </c>
      <c r="G25" s="22">
        <v>-171.9807547582908</v>
      </c>
      <c r="H25" s="22"/>
      <c r="I25" s="22"/>
      <c r="J25" s="22"/>
      <c r="K25" s="22"/>
      <c r="L25" s="22"/>
      <c r="M25" s="22">
        <f t="shared" si="2"/>
        <v>-171.9807547582908</v>
      </c>
      <c r="N25" s="22"/>
      <c r="O25" s="22">
        <f t="shared" si="3"/>
        <v>-171.9807547582908</v>
      </c>
    </row>
    <row r="26" spans="1:15" ht="12.75">
      <c r="A26" s="45">
        <f t="shared" si="0"/>
        <v>17</v>
      </c>
      <c r="B26" s="23" t="s">
        <v>11</v>
      </c>
      <c r="G26" s="22">
        <v>17025.866609410587</v>
      </c>
      <c r="H26" s="22"/>
      <c r="I26" s="22"/>
      <c r="J26" s="22"/>
      <c r="K26" s="22"/>
      <c r="L26" s="22"/>
      <c r="M26" s="22">
        <f t="shared" si="2"/>
        <v>17025.866609410587</v>
      </c>
      <c r="N26" s="22"/>
      <c r="O26" s="22">
        <f t="shared" si="3"/>
        <v>17025.866609410587</v>
      </c>
    </row>
    <row r="27" spans="1:15" ht="12.75">
      <c r="A27" s="45">
        <f t="shared" si="0"/>
        <v>18</v>
      </c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2.75">
      <c r="A28" s="45">
        <f t="shared" si="0"/>
        <v>19</v>
      </c>
      <c r="B28" s="48" t="s">
        <v>74</v>
      </c>
      <c r="C28" s="49"/>
      <c r="D28" s="49"/>
      <c r="E28" s="49"/>
      <c r="F28" s="49"/>
      <c r="G28" s="26">
        <f>SUM(G20:G26)</f>
        <v>223648.52950557432</v>
      </c>
      <c r="H28" s="26">
        <f aca="true" t="shared" si="4" ref="H28:O28">SUM(H20:H27)</f>
        <v>0</v>
      </c>
      <c r="I28" s="26">
        <f>SUM(I20:I27)</f>
        <v>-141</v>
      </c>
      <c r="J28" s="26">
        <f>SUM(J20:J27)</f>
        <v>-360</v>
      </c>
      <c r="K28" s="26">
        <f>SUM(K20:K27)</f>
        <v>0</v>
      </c>
      <c r="L28" s="26">
        <f>SUM(L20:L27)</f>
        <v>-2451</v>
      </c>
      <c r="M28" s="26">
        <f t="shared" si="4"/>
        <v>220696.52950557432</v>
      </c>
      <c r="N28" s="26">
        <f t="shared" si="4"/>
        <v>0</v>
      </c>
      <c r="O28" s="50">
        <f t="shared" si="4"/>
        <v>220696.52950557432</v>
      </c>
    </row>
    <row r="29" spans="1:15" ht="12.75">
      <c r="A29" s="45">
        <f t="shared" si="0"/>
        <v>20</v>
      </c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2.75">
      <c r="A30" s="45">
        <f t="shared" si="0"/>
        <v>21</v>
      </c>
      <c r="B30" s="23" t="s">
        <v>10</v>
      </c>
      <c r="G30" s="22">
        <v>171810.93762726165</v>
      </c>
      <c r="H30" s="22"/>
      <c r="I30" s="22"/>
      <c r="J30" s="22"/>
      <c r="K30" s="22"/>
      <c r="L30" s="22"/>
      <c r="M30" s="22">
        <f>SUM(G30:L30)</f>
        <v>171810.93762726165</v>
      </c>
      <c r="N30" s="22"/>
      <c r="O30" s="22">
        <f>SUM(M30:N30)</f>
        <v>171810.93762726165</v>
      </c>
    </row>
    <row r="31" spans="1:15" ht="12.75">
      <c r="A31" s="45">
        <f t="shared" si="0"/>
        <v>22</v>
      </c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45">
        <f t="shared" si="0"/>
        <v>23</v>
      </c>
      <c r="B32" s="48" t="s">
        <v>12</v>
      </c>
      <c r="C32" s="49"/>
      <c r="D32" s="49"/>
      <c r="E32" s="49"/>
      <c r="F32" s="49"/>
      <c r="G32" s="24">
        <f>SUM(G28,G30)</f>
        <v>395459.467132836</v>
      </c>
      <c r="H32" s="24">
        <f aca="true" t="shared" si="5" ref="H32:O32">SUM(H28,H30)</f>
        <v>0</v>
      </c>
      <c r="I32" s="24">
        <f t="shared" si="5"/>
        <v>-141</v>
      </c>
      <c r="J32" s="24">
        <f t="shared" si="5"/>
        <v>-360</v>
      </c>
      <c r="K32" s="24">
        <f t="shared" si="5"/>
        <v>0</v>
      </c>
      <c r="L32" s="24">
        <f t="shared" si="5"/>
        <v>-2451</v>
      </c>
      <c r="M32" s="24">
        <f t="shared" si="5"/>
        <v>392507.467132836</v>
      </c>
      <c r="N32" s="24"/>
      <c r="O32" s="24">
        <f t="shared" si="5"/>
        <v>392507.467132836</v>
      </c>
    </row>
    <row r="33" spans="1:15" ht="12.75">
      <c r="A33" s="45">
        <f t="shared" si="0"/>
        <v>24</v>
      </c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3.5" customHeight="1">
      <c r="A34" s="45">
        <f t="shared" si="0"/>
        <v>25</v>
      </c>
      <c r="B34" s="48" t="s">
        <v>14</v>
      </c>
      <c r="C34" s="49"/>
      <c r="D34" s="49"/>
      <c r="E34" s="49"/>
      <c r="F34" s="49"/>
      <c r="G34" s="26">
        <f>SUM(G17-G32)</f>
        <v>-58197.51495639532</v>
      </c>
      <c r="H34" s="26">
        <f aca="true" t="shared" si="6" ref="H34:M34">SUM(H17-H32)</f>
        <v>0</v>
      </c>
      <c r="I34" s="26">
        <f t="shared" si="6"/>
        <v>141</v>
      </c>
      <c r="J34" s="26">
        <f t="shared" si="6"/>
        <v>187</v>
      </c>
      <c r="K34" s="26">
        <f t="shared" si="6"/>
        <v>0</v>
      </c>
      <c r="L34" s="26">
        <f t="shared" si="6"/>
        <v>2451</v>
      </c>
      <c r="M34" s="26">
        <f t="shared" si="6"/>
        <v>-55418.51495639532</v>
      </c>
      <c r="N34" s="26">
        <f>+N17-N28</f>
        <v>217138.00306794525</v>
      </c>
      <c r="O34" s="50">
        <f>+O17-O32</f>
        <v>161719.48811155</v>
      </c>
    </row>
    <row r="35" spans="1:15" ht="12.75">
      <c r="A35" s="45">
        <f t="shared" si="0"/>
        <v>26</v>
      </c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2.75">
      <c r="A36" s="45">
        <f t="shared" si="0"/>
        <v>27</v>
      </c>
      <c r="B36" s="23" t="s">
        <v>15</v>
      </c>
      <c r="G36" s="27">
        <v>-26848.64785655816</v>
      </c>
      <c r="H36" s="27">
        <f>+H34*0.35</f>
        <v>0</v>
      </c>
      <c r="I36" s="27">
        <f>+I34*0.35</f>
        <v>49.349999999999994</v>
      </c>
      <c r="J36" s="27">
        <f>+J34*0.35</f>
        <v>65.45</v>
      </c>
      <c r="K36" s="27">
        <f>+K34*0.35</f>
        <v>0</v>
      </c>
      <c r="L36" s="27">
        <f>+L34*0.35</f>
        <v>857.8499999999999</v>
      </c>
      <c r="M36" s="22">
        <f>SUM(G36:L36)</f>
        <v>-25875.997856558162</v>
      </c>
      <c r="N36" s="27">
        <f>+N17*0.35</f>
        <v>75998.30107378084</v>
      </c>
      <c r="O36" s="22">
        <f>SUM(M36:N36)</f>
        <v>50122.303217222674</v>
      </c>
    </row>
    <row r="37" spans="1:15" ht="13.5" thickBot="1">
      <c r="A37" s="45">
        <f t="shared" si="0"/>
        <v>28</v>
      </c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13.5" thickBot="1">
      <c r="A38" s="45">
        <f t="shared" si="0"/>
        <v>29</v>
      </c>
      <c r="B38" s="51" t="s">
        <v>16</v>
      </c>
      <c r="C38" s="52"/>
      <c r="D38" s="52"/>
      <c r="E38" s="52"/>
      <c r="F38" s="52"/>
      <c r="G38" s="53">
        <f>SUM(G34-G36)</f>
        <v>-31348.867099837156</v>
      </c>
      <c r="H38" s="53">
        <f aca="true" t="shared" si="7" ref="H38:O38">+H34-H36</f>
        <v>0</v>
      </c>
      <c r="I38" s="53">
        <f t="shared" si="7"/>
        <v>91.65</v>
      </c>
      <c r="J38" s="53">
        <f t="shared" si="7"/>
        <v>121.55</v>
      </c>
      <c r="K38" s="53">
        <f t="shared" si="7"/>
        <v>0</v>
      </c>
      <c r="L38" s="53">
        <f t="shared" si="7"/>
        <v>1593.15</v>
      </c>
      <c r="M38" s="53">
        <f t="shared" si="7"/>
        <v>-29542.517099837154</v>
      </c>
      <c r="N38" s="53">
        <f t="shared" si="7"/>
        <v>141139.7019941644</v>
      </c>
      <c r="O38" s="53">
        <f t="shared" si="7"/>
        <v>111597.1848943273</v>
      </c>
    </row>
    <row r="39" spans="1:15" ht="12.75">
      <c r="A39" s="45">
        <f t="shared" si="0"/>
        <v>30</v>
      </c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2.75">
      <c r="A40" s="45">
        <f t="shared" si="0"/>
        <v>31</v>
      </c>
      <c r="B40" s="34" t="s">
        <v>35</v>
      </c>
      <c r="G40" s="22"/>
      <c r="H40" s="22"/>
      <c r="I40" s="22"/>
      <c r="J40" s="22"/>
      <c r="K40" s="22"/>
      <c r="L40" s="22"/>
      <c r="M40" s="20"/>
      <c r="N40" s="22"/>
      <c r="O40" s="20"/>
    </row>
    <row r="41" spans="1:15" ht="12.75">
      <c r="A41" s="45">
        <f t="shared" si="0"/>
        <v>32</v>
      </c>
      <c r="B41" s="29" t="s">
        <v>31</v>
      </c>
      <c r="G41" s="22">
        <v>1854450.027614346</v>
      </c>
      <c r="H41" s="22"/>
      <c r="I41" s="22">
        <v>-1370</v>
      </c>
      <c r="J41" s="22"/>
      <c r="K41" s="22"/>
      <c r="L41" s="22"/>
      <c r="M41" s="22">
        <f aca="true" t="shared" si="8" ref="M41:M46">SUM(G41:L41)</f>
        <v>1853080.027614346</v>
      </c>
      <c r="N41" s="22"/>
      <c r="O41" s="22">
        <f aca="true" t="shared" si="9" ref="O41:O46">SUM(M41:N41)</f>
        <v>1853080.027614346</v>
      </c>
    </row>
    <row r="42" spans="1:15" ht="12.75">
      <c r="A42" s="45">
        <f t="shared" si="0"/>
        <v>33</v>
      </c>
      <c r="B42" s="29" t="s">
        <v>32</v>
      </c>
      <c r="G42" s="22">
        <v>137926.91634371874</v>
      </c>
      <c r="H42" s="22"/>
      <c r="I42" s="22"/>
      <c r="J42" s="22"/>
      <c r="K42" s="22"/>
      <c r="L42" s="22"/>
      <c r="M42" s="22">
        <f t="shared" si="8"/>
        <v>137926.91634371874</v>
      </c>
      <c r="N42" s="22"/>
      <c r="O42" s="22">
        <f t="shared" si="9"/>
        <v>137926.91634371874</v>
      </c>
    </row>
    <row r="43" spans="1:15" ht="12.75">
      <c r="A43" s="45">
        <f t="shared" si="0"/>
        <v>34</v>
      </c>
      <c r="B43" s="29" t="s">
        <v>50</v>
      </c>
      <c r="G43" s="22">
        <v>4534</v>
      </c>
      <c r="H43" s="22"/>
      <c r="I43" s="22"/>
      <c r="J43" s="22"/>
      <c r="K43" s="22">
        <v>-25196</v>
      </c>
      <c r="L43" s="22"/>
      <c r="M43" s="22">
        <f t="shared" si="8"/>
        <v>-20662</v>
      </c>
      <c r="N43" s="22"/>
      <c r="O43" s="22">
        <f t="shared" si="9"/>
        <v>-20662</v>
      </c>
    </row>
    <row r="44" spans="1:15" ht="12.75">
      <c r="A44" s="45">
        <f t="shared" si="0"/>
        <v>35</v>
      </c>
      <c r="B44" s="29" t="s">
        <v>33</v>
      </c>
      <c r="G44" s="22">
        <v>786403.4521633824</v>
      </c>
      <c r="H44" s="22">
        <f>(-28799*2)*0.728</f>
        <v>-41931.344</v>
      </c>
      <c r="I44" s="22">
        <v>-677</v>
      </c>
      <c r="J44" s="22"/>
      <c r="K44" s="22"/>
      <c r="L44" s="22"/>
      <c r="M44" s="22">
        <f t="shared" si="8"/>
        <v>743795.1081633824</v>
      </c>
      <c r="N44" s="22"/>
      <c r="O44" s="22">
        <f t="shared" si="9"/>
        <v>743795.1081633824</v>
      </c>
    </row>
    <row r="45" spans="1:15" ht="12.75">
      <c r="A45" s="45">
        <f t="shared" si="0"/>
        <v>36</v>
      </c>
      <c r="B45" s="29" t="s">
        <v>34</v>
      </c>
      <c r="G45" s="22">
        <v>227471.25689941656</v>
      </c>
      <c r="H45" s="22">
        <f>(H44*-0.35)+(H44*0.1851)</f>
        <v>6914.4786256</v>
      </c>
      <c r="I45" s="22">
        <v>-128</v>
      </c>
      <c r="J45" s="22"/>
      <c r="K45" s="22"/>
      <c r="L45" s="22"/>
      <c r="M45" s="22">
        <f t="shared" si="8"/>
        <v>234257.73552501656</v>
      </c>
      <c r="N45" s="22"/>
      <c r="O45" s="22">
        <f t="shared" si="9"/>
        <v>234257.73552501656</v>
      </c>
    </row>
    <row r="46" spans="1:15" ht="12.75">
      <c r="A46" s="45">
        <f t="shared" si="0"/>
        <v>37</v>
      </c>
      <c r="B46" s="29" t="s">
        <v>49</v>
      </c>
      <c r="G46" s="22">
        <v>33553.398367524045</v>
      </c>
      <c r="H46" s="22"/>
      <c r="I46" s="22"/>
      <c r="J46" s="22"/>
      <c r="K46" s="22"/>
      <c r="L46" s="22"/>
      <c r="M46" s="22">
        <f t="shared" si="8"/>
        <v>33553.398367524045</v>
      </c>
      <c r="N46" s="22"/>
      <c r="O46" s="22">
        <f t="shared" si="9"/>
        <v>33553.398367524045</v>
      </c>
    </row>
    <row r="47" ht="12.75">
      <c r="A47" s="45">
        <f t="shared" si="0"/>
        <v>38</v>
      </c>
    </row>
    <row r="48" spans="1:15" ht="12.75">
      <c r="A48" s="45">
        <f t="shared" si="0"/>
        <v>39</v>
      </c>
      <c r="B48" s="48" t="s">
        <v>36</v>
      </c>
      <c r="C48" s="49"/>
      <c r="D48" s="49"/>
      <c r="E48" s="49"/>
      <c r="F48" s="49"/>
      <c r="G48" s="55">
        <f>SUM(G41+G42+G43-G44-G45-G46)</f>
        <v>949482.8365277417</v>
      </c>
      <c r="H48" s="24">
        <f aca="true" t="shared" si="10" ref="H48:O48">H41+H42+H43-H44-H45-H46</f>
        <v>35016.8653744</v>
      </c>
      <c r="I48" s="24">
        <f t="shared" si="10"/>
        <v>-565</v>
      </c>
      <c r="J48" s="24">
        <f t="shared" si="10"/>
        <v>0</v>
      </c>
      <c r="K48" s="24">
        <f t="shared" si="10"/>
        <v>-25196</v>
      </c>
      <c r="L48" s="24">
        <f t="shared" si="10"/>
        <v>0</v>
      </c>
      <c r="M48" s="24">
        <f t="shared" si="10"/>
        <v>958738.7019021418</v>
      </c>
      <c r="N48" s="24">
        <f t="shared" si="10"/>
        <v>0</v>
      </c>
      <c r="O48" s="24">
        <f t="shared" si="10"/>
        <v>958738.7019021418</v>
      </c>
    </row>
    <row r="49" ht="12.75">
      <c r="A49" s="45">
        <f t="shared" si="0"/>
        <v>40</v>
      </c>
    </row>
    <row r="50" spans="1:15" ht="12.75">
      <c r="A50" s="45">
        <f t="shared" si="0"/>
        <v>41</v>
      </c>
      <c r="B50" s="23" t="s">
        <v>39</v>
      </c>
      <c r="G50" s="30">
        <f>+G38/G48</f>
        <v>-0.03301678123480351</v>
      </c>
      <c r="M50" s="30">
        <f>+M38/M48</f>
        <v>-0.030813940275097554</v>
      </c>
      <c r="O50" s="30">
        <f>+O38/O48</f>
        <v>0.11639999999261322</v>
      </c>
    </row>
    <row r="51" ht="12.75">
      <c r="A51" s="45"/>
    </row>
    <row r="52" spans="1:16" ht="41.25" customHeight="1">
      <c r="A52" s="45"/>
      <c r="B52" s="57" t="s">
        <v>65</v>
      </c>
      <c r="G52" s="56" t="s">
        <v>75</v>
      </c>
      <c r="H52" s="54"/>
      <c r="I52" s="54"/>
      <c r="J52" s="54"/>
      <c r="K52" s="54"/>
      <c r="L52" s="54"/>
      <c r="M52" s="54"/>
      <c r="N52" s="54"/>
      <c r="O52" s="54"/>
      <c r="P52" s="54"/>
    </row>
    <row r="53" ht="12.75">
      <c r="A53" s="45"/>
    </row>
    <row r="54" ht="12.75">
      <c r="A54" s="45"/>
    </row>
    <row r="65" ht="12.75">
      <c r="E65" s="23" t="s">
        <v>56</v>
      </c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&amp;R&amp;"Arial,Bold"Exhibit No.____(NWH-14)
Docket No. UT-040788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zoomScale="80" zoomScaleNormal="80" workbookViewId="0" topLeftCell="A1">
      <selection activeCell="G21" sqref="G21"/>
    </sheetView>
  </sheetViews>
  <sheetFormatPr defaultColWidth="9.140625" defaultRowHeight="12.75"/>
  <cols>
    <col min="6" max="6" width="13.8515625" style="0" customWidth="1"/>
    <col min="7" max="7" width="14.00390625" style="8" customWidth="1"/>
    <col min="8" max="8" width="15.7109375" style="0" bestFit="1" customWidth="1"/>
    <col min="9" max="9" width="14.00390625" style="0" customWidth="1"/>
  </cols>
  <sheetData>
    <row r="1" spans="1:9" ht="12.75">
      <c r="A1" s="34" t="s">
        <v>53</v>
      </c>
      <c r="G1" s="21"/>
      <c r="H1" s="19"/>
      <c r="I1" s="1"/>
    </row>
    <row r="2" spans="1:7" ht="12.75">
      <c r="A2" s="36" t="s">
        <v>45</v>
      </c>
      <c r="G2" s="1"/>
    </row>
    <row r="3" ht="12.75">
      <c r="A3" s="1" t="s">
        <v>73</v>
      </c>
    </row>
    <row r="4" spans="1:55" s="4" customFormat="1" ht="12.75">
      <c r="A4" s="37" t="s">
        <v>0</v>
      </c>
      <c r="G4" s="10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55" ht="12.75">
      <c r="A5" s="2"/>
      <c r="G5" s="17"/>
      <c r="H5" s="17"/>
      <c r="I5" s="17"/>
      <c r="J5" s="18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s="1" customFormat="1" ht="12.75">
      <c r="A6" s="2"/>
      <c r="B6" s="1" t="s">
        <v>21</v>
      </c>
      <c r="G6" s="19" t="s">
        <v>22</v>
      </c>
      <c r="H6" s="19" t="s">
        <v>23</v>
      </c>
      <c r="I6" s="9"/>
      <c r="J6" s="1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12.75">
      <c r="A7" s="6" t="s">
        <v>1</v>
      </c>
      <c r="B7" s="3" t="s">
        <v>2</v>
      </c>
      <c r="C7" s="3"/>
      <c r="D7" s="3"/>
      <c r="E7" s="3"/>
      <c r="F7" s="3"/>
      <c r="G7" s="58" t="s">
        <v>55</v>
      </c>
      <c r="H7" s="12" t="s">
        <v>4</v>
      </c>
      <c r="I7" s="11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1:55" ht="12.75">
      <c r="A8" s="7"/>
      <c r="G8" s="2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55" ht="12.75">
      <c r="A9" s="7">
        <v>1</v>
      </c>
      <c r="B9" t="s">
        <v>46</v>
      </c>
      <c r="G9" s="25">
        <f>'NWH-14 page 1'!M48</f>
        <v>958738.7019021418</v>
      </c>
      <c r="H9" s="14" t="s">
        <v>76</v>
      </c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55" ht="12.75">
      <c r="A10" s="7"/>
      <c r="B10" s="16"/>
      <c r="C10" s="16"/>
      <c r="D10" s="16"/>
      <c r="E10" s="16"/>
      <c r="F10" s="16"/>
      <c r="G10" s="25"/>
      <c r="H10" s="14"/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10" ht="12.75">
      <c r="A11" s="7">
        <f>+A9+1</f>
        <v>2</v>
      </c>
      <c r="B11" s="16" t="s">
        <v>38</v>
      </c>
      <c r="C11" s="16"/>
      <c r="D11" s="16"/>
      <c r="E11" s="16"/>
      <c r="F11" s="16"/>
      <c r="G11" s="59">
        <v>0.1164</v>
      </c>
      <c r="H11" s="14"/>
      <c r="I11" s="15"/>
      <c r="J11" s="16"/>
    </row>
    <row r="12" spans="1:10" ht="12.75">
      <c r="A12" s="7"/>
      <c r="B12" s="16"/>
      <c r="C12" s="16"/>
      <c r="D12" s="16"/>
      <c r="E12" s="16"/>
      <c r="F12" s="16"/>
      <c r="G12" s="25"/>
      <c r="H12" s="14"/>
      <c r="I12" s="15"/>
      <c r="J12" s="16"/>
    </row>
    <row r="13" spans="1:10" ht="12.75">
      <c r="A13" s="7">
        <f>+A11+1</f>
        <v>3</v>
      </c>
      <c r="B13" s="16" t="s">
        <v>18</v>
      </c>
      <c r="C13" s="16"/>
      <c r="D13" s="16"/>
      <c r="E13" s="16"/>
      <c r="F13" s="16"/>
      <c r="G13" s="25">
        <f>+G9*G11</f>
        <v>111597.1849014093</v>
      </c>
      <c r="H13" s="14"/>
      <c r="I13" s="15"/>
      <c r="J13" s="16"/>
    </row>
    <row r="14" spans="1:10" ht="12.75">
      <c r="A14" s="7"/>
      <c r="B14" s="16"/>
      <c r="C14" s="16"/>
      <c r="D14" s="16"/>
      <c r="E14" s="16"/>
      <c r="F14" s="16"/>
      <c r="G14" s="25"/>
      <c r="H14" s="14"/>
      <c r="I14" s="15"/>
      <c r="J14" s="16"/>
    </row>
    <row r="15" spans="1:10" ht="12.75">
      <c r="A15" s="7">
        <f>+A13+1</f>
        <v>4</v>
      </c>
      <c r="B15" s="16" t="s">
        <v>47</v>
      </c>
      <c r="C15" s="16"/>
      <c r="D15" s="16"/>
      <c r="E15" s="16"/>
      <c r="F15" s="16"/>
      <c r="G15" s="25">
        <f>'NWH-14 page 1'!M38</f>
        <v>-29542.517099837154</v>
      </c>
      <c r="H15" s="14" t="s">
        <v>77</v>
      </c>
      <c r="I15" s="15"/>
      <c r="J15" s="16"/>
    </row>
    <row r="16" spans="1:10" ht="12.75">
      <c r="A16" s="7"/>
      <c r="B16" s="16"/>
      <c r="C16" s="16"/>
      <c r="D16" s="16"/>
      <c r="E16" s="16"/>
      <c r="F16" s="16"/>
      <c r="G16" s="25"/>
      <c r="H16" s="14"/>
      <c r="I16" s="14"/>
      <c r="J16" s="16"/>
    </row>
    <row r="17" spans="1:10" ht="12.75">
      <c r="A17" s="7">
        <f>+A15+1</f>
        <v>5</v>
      </c>
      <c r="B17" s="16" t="s">
        <v>19</v>
      </c>
      <c r="C17" s="16"/>
      <c r="D17" s="16"/>
      <c r="E17" s="16"/>
      <c r="F17" s="16"/>
      <c r="G17" s="25">
        <f>G13-G15</f>
        <v>141139.70200124645</v>
      </c>
      <c r="H17" s="14"/>
      <c r="I17" s="14"/>
      <c r="J17" s="16"/>
    </row>
    <row r="18" spans="1:10" ht="12.75">
      <c r="A18" s="7"/>
      <c r="B18" s="16"/>
      <c r="C18" s="16"/>
      <c r="D18" s="16"/>
      <c r="E18" s="16"/>
      <c r="F18" s="16"/>
      <c r="G18" s="25"/>
      <c r="H18" s="14"/>
      <c r="I18" s="14"/>
      <c r="J18" s="16"/>
    </row>
    <row r="19" spans="1:10" ht="12.75">
      <c r="A19" s="7">
        <f>+A17+1</f>
        <v>6</v>
      </c>
      <c r="B19" s="16" t="s">
        <v>20</v>
      </c>
      <c r="C19" s="16"/>
      <c r="D19" s="16"/>
      <c r="E19" s="16"/>
      <c r="F19" s="16"/>
      <c r="G19" s="28">
        <v>1.5744418523013188</v>
      </c>
      <c r="H19" s="14" t="s">
        <v>52</v>
      </c>
      <c r="I19" s="14"/>
      <c r="J19" s="16"/>
    </row>
    <row r="20" spans="1:10" ht="12.75">
      <c r="A20" s="7"/>
      <c r="B20" s="16"/>
      <c r="C20" s="16"/>
      <c r="D20" s="16"/>
      <c r="E20" s="16"/>
      <c r="F20" s="16"/>
      <c r="G20" s="25"/>
      <c r="H20" s="14"/>
      <c r="I20" s="14"/>
      <c r="J20" s="16"/>
    </row>
    <row r="21" spans="1:10" ht="12.75">
      <c r="A21" s="7">
        <f>+A19+1</f>
        <v>7</v>
      </c>
      <c r="B21" s="16" t="s">
        <v>48</v>
      </c>
      <c r="C21" s="16"/>
      <c r="D21" s="16"/>
      <c r="E21" s="16"/>
      <c r="F21" s="16"/>
      <c r="G21" s="25">
        <f>G17*G19</f>
        <v>222216.25385209863</v>
      </c>
      <c r="H21" s="14"/>
      <c r="I21" s="14"/>
      <c r="J21" s="16"/>
    </row>
    <row r="22" spans="1:10" ht="12.75">
      <c r="A22" s="7"/>
      <c r="B22" s="16"/>
      <c r="C22" s="16"/>
      <c r="D22" s="16"/>
      <c r="E22" s="16"/>
      <c r="F22" s="16"/>
      <c r="G22" s="14"/>
      <c r="H22" s="14"/>
      <c r="I22" s="14"/>
      <c r="J22" s="16"/>
    </row>
    <row r="23" spans="1:10" ht="12.75">
      <c r="A23" s="7"/>
      <c r="B23" s="16"/>
      <c r="C23" s="16"/>
      <c r="D23" s="16"/>
      <c r="E23" s="16"/>
      <c r="F23" s="16"/>
      <c r="G23" s="14"/>
      <c r="H23" s="14"/>
      <c r="I23" s="14"/>
      <c r="J23" s="16"/>
    </row>
    <row r="24" spans="1:10" ht="12.75">
      <c r="A24" s="7"/>
      <c r="B24" s="16"/>
      <c r="C24" s="16"/>
      <c r="D24" s="16"/>
      <c r="E24" s="16"/>
      <c r="F24" s="16"/>
      <c r="G24" s="14"/>
      <c r="H24" s="14"/>
      <c r="I24" s="14"/>
      <c r="J24" s="16"/>
    </row>
    <row r="25" spans="1:10" ht="12.75">
      <c r="A25" s="7"/>
      <c r="B25" s="16"/>
      <c r="C25" s="16"/>
      <c r="D25" s="16"/>
      <c r="E25" s="16"/>
      <c r="F25" s="16"/>
      <c r="G25" s="14"/>
      <c r="H25" s="14"/>
      <c r="I25" s="14"/>
      <c r="J25" s="16"/>
    </row>
    <row r="26" spans="1:10" ht="12.75">
      <c r="A26" s="7"/>
      <c r="B26" s="16"/>
      <c r="C26" s="16"/>
      <c r="D26" s="16"/>
      <c r="E26" s="16"/>
      <c r="F26" s="16"/>
      <c r="G26" s="14"/>
      <c r="H26" s="14"/>
      <c r="I26" s="14"/>
      <c r="J26" s="16"/>
    </row>
    <row r="27" spans="1:10" ht="12.75">
      <c r="A27" s="7"/>
      <c r="B27" s="16"/>
      <c r="C27" s="16"/>
      <c r="D27" s="16"/>
      <c r="E27" s="16"/>
      <c r="F27" s="16"/>
      <c r="G27" s="14"/>
      <c r="H27" s="14"/>
      <c r="I27" s="14"/>
      <c r="J27" s="16"/>
    </row>
    <row r="28" spans="1:10" ht="12.75">
      <c r="A28" s="7"/>
      <c r="B28" s="16"/>
      <c r="C28" s="16"/>
      <c r="D28" s="16"/>
      <c r="E28" s="16"/>
      <c r="F28" s="16"/>
      <c r="G28" s="14"/>
      <c r="H28" s="14"/>
      <c r="I28" s="14"/>
      <c r="J28" s="16"/>
    </row>
    <row r="29" spans="1:10" ht="12.75">
      <c r="A29" s="7"/>
      <c r="B29" s="16"/>
      <c r="C29" s="16"/>
      <c r="D29" s="16"/>
      <c r="E29" s="16"/>
      <c r="F29" s="16"/>
      <c r="G29" s="14"/>
      <c r="H29" s="14"/>
      <c r="I29" s="14"/>
      <c r="J29" s="16"/>
    </row>
    <row r="30" spans="1:10" ht="12.75">
      <c r="A30" s="7"/>
      <c r="B30" s="16"/>
      <c r="C30" s="16"/>
      <c r="D30" s="16"/>
      <c r="E30" s="16"/>
      <c r="F30" s="16"/>
      <c r="G30" s="14"/>
      <c r="H30" s="14"/>
      <c r="I30" s="14"/>
      <c r="J30" s="16"/>
    </row>
    <row r="31" spans="1:10" ht="12.75">
      <c r="A31" s="7"/>
      <c r="B31" s="16"/>
      <c r="C31" s="16"/>
      <c r="D31" s="16"/>
      <c r="E31" s="16"/>
      <c r="F31" s="16"/>
      <c r="G31" s="14"/>
      <c r="H31" s="14"/>
      <c r="I31" s="14"/>
      <c r="J31" s="16"/>
    </row>
    <row r="32" spans="1:10" ht="12.75">
      <c r="A32" s="7"/>
      <c r="B32" s="16"/>
      <c r="C32" s="16"/>
      <c r="D32" s="16"/>
      <c r="E32" s="16"/>
      <c r="F32" s="16"/>
      <c r="G32" s="14"/>
      <c r="H32" s="14"/>
      <c r="I32" s="14"/>
      <c r="J32" s="16"/>
    </row>
    <row r="33" spans="1:10" ht="12.75">
      <c r="A33" s="7"/>
      <c r="B33" s="16"/>
      <c r="C33" s="16"/>
      <c r="D33" s="16"/>
      <c r="E33" s="16"/>
      <c r="F33" s="16"/>
      <c r="G33" s="14"/>
      <c r="H33" s="14"/>
      <c r="I33" s="14"/>
      <c r="J33" s="16"/>
    </row>
    <row r="34" spans="1:10" ht="12.75">
      <c r="A34" s="7"/>
      <c r="B34" s="16"/>
      <c r="C34" s="16"/>
      <c r="D34" s="16"/>
      <c r="E34" s="16"/>
      <c r="F34" s="16"/>
      <c r="G34" s="14"/>
      <c r="H34" s="14"/>
      <c r="I34" s="14"/>
      <c r="J34" s="16"/>
    </row>
    <row r="35" spans="1:10" ht="12.75">
      <c r="A35" s="7"/>
      <c r="B35" s="16"/>
      <c r="C35" s="16"/>
      <c r="D35" s="16"/>
      <c r="E35" s="16"/>
      <c r="F35" s="16"/>
      <c r="G35" s="14"/>
      <c r="H35" s="14"/>
      <c r="I35" s="14"/>
      <c r="J35" s="16"/>
    </row>
    <row r="36" spans="1:10" ht="12.75">
      <c r="A36" s="7"/>
      <c r="B36" s="16"/>
      <c r="C36" s="16"/>
      <c r="D36" s="16"/>
      <c r="E36" s="16"/>
      <c r="F36" s="16"/>
      <c r="G36" s="14"/>
      <c r="H36" s="15"/>
      <c r="I36" s="15"/>
      <c r="J36" s="16"/>
    </row>
    <row r="37" spans="1:10" ht="12.75">
      <c r="A37" s="7"/>
      <c r="B37" s="16"/>
      <c r="C37" s="16"/>
      <c r="D37" s="16"/>
      <c r="E37" s="16"/>
      <c r="F37" s="16"/>
      <c r="G37" s="14"/>
      <c r="H37" s="15"/>
      <c r="I37" s="15"/>
      <c r="J37" s="16"/>
    </row>
    <row r="38" spans="2:9" ht="12.75">
      <c r="B38" s="16"/>
      <c r="C38" s="16"/>
      <c r="D38" s="16"/>
      <c r="E38" s="16"/>
      <c r="F38" s="16"/>
      <c r="H38" s="13"/>
      <c r="I38" s="13"/>
    </row>
    <row r="39" spans="2:9" ht="12.75">
      <c r="B39" s="16"/>
      <c r="C39" s="16"/>
      <c r="D39" s="16"/>
      <c r="E39" s="16"/>
      <c r="F39" s="16"/>
      <c r="H39" s="13"/>
      <c r="I39" s="13"/>
    </row>
    <row r="40" spans="2:9" ht="12.75">
      <c r="B40" s="16"/>
      <c r="C40" s="16"/>
      <c r="D40" s="16"/>
      <c r="E40" s="16"/>
      <c r="F40" s="16"/>
      <c r="H40" s="13"/>
      <c r="I40" s="13"/>
    </row>
    <row r="41" spans="2:9" ht="12.75">
      <c r="B41" s="16"/>
      <c r="C41" s="16"/>
      <c r="D41" s="16"/>
      <c r="E41" s="16"/>
      <c r="F41" s="16"/>
      <c r="H41" s="13"/>
      <c r="I41" s="13"/>
    </row>
    <row r="42" spans="2:6" ht="12.75">
      <c r="B42" s="16"/>
      <c r="C42" s="16"/>
      <c r="D42" s="16"/>
      <c r="E42" s="16"/>
      <c r="F42" s="16"/>
    </row>
    <row r="43" spans="2:6" ht="12.75">
      <c r="B43" s="16"/>
      <c r="C43" s="16"/>
      <c r="D43" s="16"/>
      <c r="E43" s="16"/>
      <c r="F43" s="16"/>
    </row>
    <row r="62" ht="12.75">
      <c r="E62" t="s">
        <v>56</v>
      </c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&amp;R&amp;"Arial,Bold"Exhibit No. ____(NWH-14)
Docket No. UT-040788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Verizon</dc:creator>
  <cp:keywords/>
  <dc:description/>
  <cp:lastModifiedBy>temp</cp:lastModifiedBy>
  <cp:lastPrinted>2005-01-31T15:50:47Z</cp:lastPrinted>
  <dcterms:created xsi:type="dcterms:W3CDTF">2003-12-19T18:45:24Z</dcterms:created>
  <dcterms:modified xsi:type="dcterms:W3CDTF">2005-02-01T17:29:52Z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2005-02-02T00:00:00Z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