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60" yWindow="0" windowWidth="15450" windowHeight="11220"/>
  </bookViews>
  <sheets>
    <sheet name="PrePost" sheetId="1" r:id="rId1"/>
  </sheets>
  <externalReferences>
    <externalReference r:id="rId2"/>
    <externalReference r:id="rId3"/>
  </externalReferences>
  <definedNames>
    <definedName name="_Order1" hidden="1">255</definedName>
    <definedName name="_Order2" hidden="1">0</definedName>
    <definedName name="DispatchSum">"GRID Thermal Generation!R2C1:R4C2"</definedName>
    <definedName name="MidC">[1]lookup!$C$92:$D$101</definedName>
    <definedName name="_xlnm.Print_Area" localSheetId="0">PrePost!$A$1:$I$132</definedName>
    <definedName name="_xlnm.Print_Titles" localSheetId="0">PrePost!$A:$C,PrePost!$1:$6</definedName>
    <definedName name="Purchases">[1]lookup!$C$20:$D$63</definedName>
    <definedName name="QFs">[1]lookup!$C$65:$D$90</definedName>
    <definedName name="RevenueSum">"GRID Thermal Revenue!R2C1:R4C2"</definedName>
    <definedName name="Sales">[1]lookup!$C$3:$D$18</definedName>
    <definedName name="Storage">[1]lookup!$C$103:$D$120</definedName>
    <definedName name="Version">#REF!</definedName>
  </definedNames>
  <calcPr calcId="145621"/>
</workbook>
</file>

<file path=xl/calcChain.xml><?xml version="1.0" encoding="utf-8"?>
<calcChain xmlns="http://schemas.openxmlformats.org/spreadsheetml/2006/main">
  <c r="O89" i="1" l="1"/>
  <c r="O93" i="1"/>
  <c r="O91" i="1"/>
  <c r="B127" i="1" l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6" i="1"/>
  <c r="B105" i="1"/>
  <c r="B104" i="1"/>
  <c r="B103" i="1"/>
  <c r="B83" i="1"/>
  <c r="C80" i="1"/>
  <c r="D69" i="1"/>
  <c r="D67" i="1"/>
  <c r="I124" i="1" l="1"/>
  <c r="G124" i="1"/>
  <c r="F124" i="1"/>
  <c r="K71" i="1" l="1"/>
  <c r="K39" i="1" l="1"/>
  <c r="K63" i="1" l="1"/>
  <c r="K51" i="1"/>
  <c r="H14" i="1"/>
  <c r="G16" i="1"/>
  <c r="H16" i="1"/>
  <c r="O22" i="1"/>
  <c r="L24" i="1"/>
  <c r="H26" i="1"/>
  <c r="L30" i="1"/>
  <c r="H34" i="1"/>
  <c r="K36" i="1"/>
  <c r="K37" i="1"/>
  <c r="K38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75" i="1"/>
  <c r="K76" i="1"/>
  <c r="K55" i="1"/>
  <c r="K56" i="1"/>
  <c r="K57" i="1"/>
  <c r="K58" i="1"/>
  <c r="K59" i="1"/>
  <c r="K60" i="1"/>
  <c r="K61" i="1"/>
  <c r="K62" i="1"/>
  <c r="K64" i="1"/>
  <c r="K77" i="1"/>
  <c r="K78" i="1"/>
  <c r="K65" i="1"/>
  <c r="K66" i="1"/>
  <c r="K67" i="1"/>
  <c r="K68" i="1"/>
  <c r="K69" i="1"/>
  <c r="K70" i="1"/>
  <c r="K72" i="1"/>
  <c r="F82" i="1"/>
  <c r="G82" i="1"/>
  <c r="H82" i="1"/>
  <c r="H84" i="1"/>
  <c r="F93" i="1"/>
  <c r="D93" i="1" s="1"/>
  <c r="G100" i="1"/>
  <c r="F129" i="1"/>
  <c r="G129" i="1"/>
  <c r="I129" i="1"/>
  <c r="O20" i="1" l="1"/>
  <c r="I67" i="1" l="1"/>
  <c r="I69" i="1"/>
  <c r="F91" i="1" l="1"/>
  <c r="D91" i="1" l="1"/>
  <c r="F100" i="1"/>
  <c r="A1" i="1" l="1"/>
  <c r="D40" i="1"/>
  <c r="I40" i="1" s="1"/>
  <c r="D39" i="1"/>
  <c r="I39" i="1" s="1"/>
  <c r="D41" i="1"/>
  <c r="I41" i="1" s="1"/>
  <c r="D72" i="1" l="1"/>
  <c r="I72" i="1" s="1"/>
  <c r="D54" i="1" l="1"/>
  <c r="I54" i="1" s="1"/>
  <c r="D71" i="1"/>
  <c r="I71" i="1" s="1"/>
  <c r="D46" i="1"/>
  <c r="I46" i="1" s="1"/>
  <c r="D61" i="1"/>
  <c r="I61" i="1" s="1"/>
  <c r="D6" i="1" l="1"/>
  <c r="D37" i="1" l="1"/>
  <c r="I37" i="1" s="1"/>
  <c r="D42" i="1"/>
  <c r="I42" i="1" s="1"/>
  <c r="D44" i="1"/>
  <c r="I44" i="1" s="1"/>
  <c r="D43" i="1"/>
  <c r="I43" i="1" s="1"/>
  <c r="D57" i="1"/>
  <c r="I57" i="1" s="1"/>
  <c r="D75" i="1"/>
  <c r="D77" i="1"/>
  <c r="I77" i="1" s="1"/>
  <c r="D76" i="1"/>
  <c r="I76" i="1" s="1"/>
  <c r="D78" i="1"/>
  <c r="I78" i="1" s="1"/>
  <c r="K79" i="1" l="1"/>
  <c r="I75" i="1"/>
  <c r="D65" i="1" l="1"/>
  <c r="I65" i="1" s="1"/>
  <c r="D50" i="1"/>
  <c r="I50" i="1" s="1"/>
  <c r="D103" i="1"/>
  <c r="D121" i="1"/>
  <c r="H121" i="1" s="1"/>
  <c r="D113" i="1"/>
  <c r="H113" i="1" s="1"/>
  <c r="D52" i="1"/>
  <c r="I52" i="1" s="1"/>
  <c r="D59" i="1"/>
  <c r="I59" i="1" s="1"/>
  <c r="D38" i="1"/>
  <c r="I38" i="1" s="1"/>
  <c r="D109" i="1"/>
  <c r="H109" i="1" s="1"/>
  <c r="D114" i="1"/>
  <c r="H114" i="1" s="1"/>
  <c r="D106" i="1"/>
  <c r="H106" i="1" s="1"/>
  <c r="D111" i="1"/>
  <c r="H111" i="1" s="1"/>
  <c r="D53" i="1"/>
  <c r="I53" i="1" s="1"/>
  <c r="D62" i="1"/>
  <c r="I62" i="1" s="1"/>
  <c r="D56" i="1"/>
  <c r="I56" i="1" s="1"/>
  <c r="D70" i="1"/>
  <c r="I70" i="1" s="1"/>
  <c r="D83" i="1"/>
  <c r="H83" i="1" s="1"/>
  <c r="H86" i="1" s="1"/>
  <c r="D116" i="1"/>
  <c r="H116" i="1" s="1"/>
  <c r="D105" i="1"/>
  <c r="H105" i="1" s="1"/>
  <c r="D120" i="1"/>
  <c r="H120" i="1" s="1"/>
  <c r="D48" i="1"/>
  <c r="I48" i="1" s="1"/>
  <c r="D55" i="1"/>
  <c r="I55" i="1" s="1"/>
  <c r="D60" i="1"/>
  <c r="I60" i="1" s="1"/>
  <c r="D64" i="1"/>
  <c r="I64" i="1" s="1"/>
  <c r="D45" i="1"/>
  <c r="I45" i="1" s="1"/>
  <c r="D104" i="1"/>
  <c r="H104" i="1" s="1"/>
  <c r="D115" i="1"/>
  <c r="H115" i="1" s="1"/>
  <c r="D119" i="1"/>
  <c r="H119" i="1" s="1"/>
  <c r="D112" i="1"/>
  <c r="H112" i="1" s="1"/>
  <c r="D118" i="1"/>
  <c r="H118" i="1" s="1"/>
  <c r="D51" i="1"/>
  <c r="I51" i="1" s="1"/>
  <c r="D58" i="1"/>
  <c r="I58" i="1" s="1"/>
  <c r="D66" i="1"/>
  <c r="I66" i="1" s="1"/>
  <c r="D49" i="1"/>
  <c r="I49" i="1" s="1"/>
  <c r="D63" i="1"/>
  <c r="I63" i="1" s="1"/>
  <c r="D68" i="1"/>
  <c r="I68" i="1" s="1"/>
  <c r="D97" i="1" l="1"/>
  <c r="H97" i="1" s="1"/>
  <c r="H100" i="1" s="1"/>
  <c r="D36" i="1"/>
  <c r="H103" i="1"/>
  <c r="D110" i="1"/>
  <c r="H110" i="1" s="1"/>
  <c r="D108" i="1"/>
  <c r="H108" i="1" s="1"/>
  <c r="D12" i="1" l="1" a="1"/>
  <c r="D12" i="1" s="1"/>
  <c r="F12" i="1" s="1"/>
  <c r="D8" i="1" a="1"/>
  <c r="D8" i="1" s="1"/>
  <c r="I36" i="1"/>
  <c r="D100" i="1"/>
  <c r="D10" i="1" a="1"/>
  <c r="D10" i="1" s="1"/>
  <c r="I10" i="1" s="1"/>
  <c r="I16" i="1" s="1"/>
  <c r="O95" i="1" l="1"/>
  <c r="D95" i="1"/>
  <c r="I95" i="1" s="1"/>
  <c r="I100" i="1" s="1"/>
  <c r="M100" i="1" s="1"/>
  <c r="F8" i="1"/>
  <c r="F16" i="1" s="1"/>
  <c r="D16" i="1"/>
  <c r="D80" i="1"/>
  <c r="I80" i="1" s="1"/>
  <c r="K100" i="1" l="1"/>
  <c r="K16" i="1"/>
  <c r="M16" i="1"/>
  <c r="D122" i="1" l="1"/>
  <c r="H122" i="1" s="1"/>
  <c r="D107" i="1" l="1"/>
  <c r="H107" i="1" l="1"/>
  <c r="D47" i="1" l="1"/>
  <c r="N29" i="1" a="1"/>
  <c r="N29" i="1" s="1"/>
  <c r="D29" i="1" a="1"/>
  <c r="D29" i="1" s="1"/>
  <c r="G29" i="1" s="1"/>
  <c r="D28" i="1" a="1"/>
  <c r="D28" i="1" s="1"/>
  <c r="G28" i="1" s="1"/>
  <c r="D22" i="1" a="1"/>
  <c r="D22" i="1" s="1"/>
  <c r="N25" i="1" a="1"/>
  <c r="N25" i="1" s="1"/>
  <c r="N24" i="1" a="1"/>
  <c r="N24" i="1" s="1"/>
  <c r="D23" i="1" a="1"/>
  <c r="D23" i="1" s="1"/>
  <c r="F23" i="1" s="1"/>
  <c r="G23" i="1" s="1"/>
  <c r="D21" i="1" a="1"/>
  <c r="D21" i="1" s="1"/>
  <c r="G21" i="1" s="1" a="1"/>
  <c r="G21" i="1" s="1"/>
  <c r="D20" i="1" a="1"/>
  <c r="D20" i="1" s="1"/>
  <c r="F20" i="1" s="1"/>
  <c r="N30" i="1" a="1"/>
  <c r="N30" i="1" s="1"/>
  <c r="D32" i="1" a="1"/>
  <c r="D32" i="1" s="1"/>
  <c r="N31" i="1" a="1"/>
  <c r="N31" i="1" s="1"/>
  <c r="I30" i="1" s="1"/>
  <c r="I34" i="1" s="1"/>
  <c r="D31" i="1" a="1"/>
  <c r="D31" i="1" s="1"/>
  <c r="F31" i="1" s="1"/>
  <c r="N26" i="1" a="1"/>
  <c r="N26" i="1" s="1"/>
  <c r="I24" i="1" s="1"/>
  <c r="I26" i="1" s="1"/>
  <c r="F21" i="1" l="1"/>
  <c r="N27" i="1"/>
  <c r="D24" i="1" s="1"/>
  <c r="D26" i="1" s="1"/>
  <c r="G22" i="1"/>
  <c r="F22" i="1"/>
  <c r="D117" i="1"/>
  <c r="F30" i="1"/>
  <c r="F34" i="1" s="1"/>
  <c r="G30" i="1"/>
  <c r="G34" i="1" s="1"/>
  <c r="G24" i="1"/>
  <c r="F24" i="1"/>
  <c r="F26" i="1" s="1"/>
  <c r="F86" i="1" s="1"/>
  <c r="F131" i="1" s="1"/>
  <c r="N32" i="1"/>
  <c r="D30" i="1" s="1"/>
  <c r="D34" i="1" s="1"/>
  <c r="I47" i="1"/>
  <c r="I82" i="1" s="1"/>
  <c r="I86" i="1" s="1"/>
  <c r="I131" i="1" s="1"/>
  <c r="D82" i="1"/>
  <c r="G26" i="1" l="1"/>
  <c r="G86" i="1" s="1"/>
  <c r="G131" i="1" s="1"/>
  <c r="H117" i="1"/>
  <c r="H124" i="1" s="1"/>
  <c r="D124" i="1"/>
  <c r="D86" i="1"/>
  <c r="M82" i="1"/>
  <c r="K86" i="1" l="1"/>
  <c r="M86" i="1"/>
  <c r="M124" i="1"/>
  <c r="K124" i="1"/>
  <c r="D127" i="1" l="1"/>
  <c r="H127" i="1" s="1"/>
  <c r="H129" i="1" s="1"/>
  <c r="H131" i="1" s="1"/>
  <c r="D129" i="1" l="1"/>
  <c r="D131" i="1" s="1"/>
  <c r="M79" i="1" l="1" a="1"/>
  <c r="M79" i="1" s="1"/>
  <c r="M131" i="1"/>
  <c r="K131" i="1"/>
</calcChain>
</file>

<file path=xl/comments1.xml><?xml version="1.0" encoding="utf-8"?>
<comments xmlns="http://schemas.openxmlformats.org/spreadsheetml/2006/main">
  <authors>
    <author>p22455</author>
    <author>Eric Wittine</author>
  </authors>
  <commentList>
    <comment ref="O19" authorId="0">
      <text>
        <r>
          <rPr>
            <sz val="8"/>
            <color indexed="81"/>
            <rFont val="Tahoma"/>
            <family val="2"/>
          </rPr>
          <t>WA QFs are all post merger, for WCA runs, pre-merger should set to zero</t>
        </r>
      </text>
    </comment>
    <comment ref="O90" authorId="1">
      <text>
        <r>
          <rPr>
            <b/>
            <sz val="8"/>
            <color indexed="81"/>
            <rFont val="Tahoma"/>
            <family val="2"/>
          </rPr>
          <t>Set to zero for WCA Study.</t>
        </r>
      </text>
    </comment>
  </commentList>
</comments>
</file>

<file path=xl/sharedStrings.xml><?xml version="1.0" encoding="utf-8"?>
<sst xmlns="http://schemas.openxmlformats.org/spreadsheetml/2006/main" count="176" uniqueCount="106">
  <si>
    <t>MERGED PEAK/ENERGY SPLIT</t>
  </si>
  <si>
    <t>($)</t>
  </si>
  <si>
    <t>Merged</t>
  </si>
  <si>
    <t xml:space="preserve">Pre-Merger </t>
  </si>
  <si>
    <t>Demand</t>
  </si>
  <si>
    <t>Energy</t>
  </si>
  <si>
    <t>Non-Firm</t>
  </si>
  <si>
    <t>Post-Merger</t>
  </si>
  <si>
    <t>SPECIAL SALES FOR RESALE</t>
  </si>
  <si>
    <t>Pacific Pre Merger</t>
  </si>
  <si>
    <t>Post Merger</t>
  </si>
  <si>
    <t>Utah Pre Merger</t>
  </si>
  <si>
    <t>NonFirm Sub Total</t>
  </si>
  <si>
    <t xml:space="preserve"> </t>
  </si>
  <si>
    <t>--------------------</t>
  </si>
  <si>
    <t>TOTAL SPECIAL SALES</t>
  </si>
  <si>
    <t>PURCHASED POWER &amp; NET INTERCHANGE</t>
  </si>
  <si>
    <t>BPA Peak Purchase</t>
  </si>
  <si>
    <t>Pacific Capacity</t>
  </si>
  <si>
    <t>Mid Columbia</t>
  </si>
  <si>
    <t>Misc/Pacific</t>
  </si>
  <si>
    <t>Q.F. Contracts/PPL</t>
  </si>
  <si>
    <t>Pacific Sub Total</t>
  </si>
  <si>
    <t>GSLM</t>
  </si>
  <si>
    <t>QF Contracts/UPL</t>
  </si>
  <si>
    <t>IPP Layoff</t>
  </si>
  <si>
    <t>UP&amp;L to PP&amp;L</t>
  </si>
  <si>
    <t>Utah Sub Total</t>
  </si>
  <si>
    <t>New Firm Sub Total</t>
  </si>
  <si>
    <t>Non Firm Sub Total</t>
  </si>
  <si>
    <t>TOTAL PURCHASED PW &amp; NET INT.</t>
  </si>
  <si>
    <t>WHEELING &amp; U. OF F. EXPENSE</t>
  </si>
  <si>
    <t>Pacific Firm Wheeling and Use of Facilities</t>
  </si>
  <si>
    <t>Utah Firm Wheeling and Use of Facilities</t>
  </si>
  <si>
    <t>Nonfirm Wheeling</t>
  </si>
  <si>
    <t>TOTAL WHEELING &amp; U. OF F. EXPENSE</t>
  </si>
  <si>
    <t>THERMAL FUEL BURN EXPENSE</t>
  </si>
  <si>
    <t>TOTAL FUEL BURN EXPENSE</t>
  </si>
  <si>
    <t>=</t>
  </si>
  <si>
    <t>NET POWER COST</t>
  </si>
  <si>
    <t>check</t>
  </si>
  <si>
    <t>Gemstate</t>
  </si>
  <si>
    <t>Study Results</t>
  </si>
  <si>
    <t>OTHER GENERATION EXPENSE</t>
  </si>
  <si>
    <t>TOTAL OTHER GEN. EXPENSE</t>
  </si>
  <si>
    <t>Kennecott Generation Incentive</t>
  </si>
  <si>
    <t>Georgia-Pacific Camas</t>
  </si>
  <si>
    <t>Currant Creek</t>
  </si>
  <si>
    <t>Morgan Stanley p189046</t>
  </si>
  <si>
    <t>Morgan Stanley p244840</t>
  </si>
  <si>
    <t>Morgan Stanley p244841</t>
  </si>
  <si>
    <t>Constellation p257677</t>
  </si>
  <si>
    <t>Constellation p257678</t>
  </si>
  <si>
    <t>QF UPL Post Merger</t>
  </si>
  <si>
    <t>QF PPL Post Merger</t>
  </si>
  <si>
    <t>QF PPL Pre Merger</t>
  </si>
  <si>
    <t>QF UPL Pre Merger</t>
  </si>
  <si>
    <t>Period Ending</t>
  </si>
  <si>
    <t>QF by State PPL</t>
  </si>
  <si>
    <t>QF by State UPL</t>
  </si>
  <si>
    <t>Morgan Stanley p272153-6-8</t>
  </si>
  <si>
    <t>Morgan Stanley p272154-7</t>
  </si>
  <si>
    <t>UBS p268848</t>
  </si>
  <si>
    <t>Constellation p268849</t>
  </si>
  <si>
    <t>Avoided Cost Resource</t>
  </si>
  <si>
    <t>Place Holder</t>
  </si>
  <si>
    <t>Pre-Merger PPL</t>
  </si>
  <si>
    <t>Pre-Merger UPL</t>
  </si>
  <si>
    <t>Post-Merger PPL</t>
  </si>
  <si>
    <t>Post-Merger UPL</t>
  </si>
  <si>
    <t>Pre Mgr PPL</t>
  </si>
  <si>
    <t>Pre Mgr UPL</t>
  </si>
  <si>
    <t>Post Mgr Whl</t>
  </si>
  <si>
    <t>STF</t>
  </si>
  <si>
    <t>DSM (Irrigation)</t>
  </si>
  <si>
    <t>TransAlta p371343/s371344</t>
  </si>
  <si>
    <t>Seasonal Purchased Power</t>
  </si>
  <si>
    <t>---------------------------------------------------------</t>
  </si>
  <si>
    <t>Chehalis</t>
  </si>
  <si>
    <t>UBS p268850</t>
  </si>
  <si>
    <t>Test Year</t>
  </si>
  <si>
    <t>APS Supplemental p27875</t>
  </si>
  <si>
    <t>Blanding Purchase p379174</t>
  </si>
  <si>
    <t>Chehalis Station Service</t>
  </si>
  <si>
    <t xml:space="preserve">Combine Hills Wind p160595 </t>
  </si>
  <si>
    <t>Deseret Purchase p194277</t>
  </si>
  <si>
    <t>Hermiston Purchase p99563</t>
  </si>
  <si>
    <t>Hurricane Purchase p393045</t>
  </si>
  <si>
    <t>Idaho Power p278538</t>
  </si>
  <si>
    <t>LADWP p491303-4</t>
  </si>
  <si>
    <t>MagCorp p229846</t>
  </si>
  <si>
    <t>MagCorp Reserves p510378</t>
  </si>
  <si>
    <t>Nebo Heat Rate Option p360539</t>
  </si>
  <si>
    <t>Nucor p346856</t>
  </si>
  <si>
    <t>P4 Production p137215/p145258</t>
  </si>
  <si>
    <t>Rock River Wind p100371</t>
  </si>
  <si>
    <t>Roseburg Forest Products p312292</t>
  </si>
  <si>
    <t>Three Buttes Wind p460457</t>
  </si>
  <si>
    <t>Tri-State Purchase p27057</t>
  </si>
  <si>
    <t>Weyerhaeuser Reserve p356685</t>
  </si>
  <si>
    <t>Wolverine Creek Wind p244520</t>
  </si>
  <si>
    <t>BPA So. Idaho p64885/p83975/p64705</t>
  </si>
  <si>
    <t>PSCo Exchange p340325</t>
  </si>
  <si>
    <t>Top of the World Wind p575862</t>
  </si>
  <si>
    <t>BPA Reserve Purchase</t>
  </si>
  <si>
    <t>Small Purchases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</si>
</sst>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164" formatCode="#,##0\ ;[Red]\(#,##0\);0\ "/>
    <numFmt numFmtId="165" formatCode="0\ \ ;@\ \ "/>
    <numFmt numFmtId="166" formatCode="#,##0\ ;[Red]\(#,##0\)"/>
    <numFmt numFmtId="167" formatCode="#,##0.00\ ;[Red]\(#,##0.00\)"/>
    <numFmt numFmtId="168" formatCode="_(* #,##0_);_(* \(#,##0\);_(* &quot;-&quot;??_);_(@_)"/>
    <numFmt numFmtId="169" formatCode="[$-409]mmm\-yy;@"/>
    <numFmt numFmtId="170" formatCode="0.0%"/>
    <numFmt numFmtId="171" formatCode="0.0"/>
    <numFmt numFmtId="172" formatCode="&quot;$&quot;###0;[Red]\(&quot;$&quot;###0\)"/>
    <numFmt numFmtId="173" formatCode="0_);\(0\)"/>
    <numFmt numFmtId="174" formatCode="#,##0.000000\ ;[Red]\(#,##0.000000\);0.000000\ "/>
  </numFmts>
  <fonts count="19">
    <font>
      <sz val="9"/>
      <name val="Helv"/>
    </font>
    <font>
      <sz val="10"/>
      <name val="Geneva"/>
      <family val="2"/>
    </font>
    <font>
      <b/>
      <sz val="9"/>
      <name val="Helv"/>
    </font>
    <font>
      <sz val="9"/>
      <name val="Helv"/>
    </font>
    <font>
      <b/>
      <i/>
      <sz val="9"/>
      <name val="Helv"/>
    </font>
    <font>
      <i/>
      <sz val="9"/>
      <name val="Helv"/>
    </font>
    <font>
      <u/>
      <sz val="9"/>
      <name val="Helv"/>
    </font>
    <font>
      <b/>
      <sz val="9"/>
      <color indexed="10"/>
      <name val="Helv"/>
    </font>
    <font>
      <b/>
      <sz val="12"/>
      <name val="Arial"/>
      <family val="2"/>
    </font>
    <font>
      <b/>
      <sz val="10"/>
      <name val="Arial"/>
      <family val="2"/>
    </font>
    <font>
      <sz val="8"/>
      <name val="Helv"/>
    </font>
    <font>
      <b/>
      <sz val="8"/>
      <name val="Arial"/>
      <family val="2"/>
    </font>
    <font>
      <b/>
      <sz val="8"/>
      <name val="Helv"/>
    </font>
    <font>
      <b/>
      <i/>
      <sz val="8"/>
      <color indexed="18"/>
      <name val="Helv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41" fontId="0" fillId="0" borderId="0"/>
    <xf numFmtId="4" fontId="1" fillId="0" borderId="0" applyFont="0" applyFill="0" applyBorder="0" applyAlignment="0" applyProtection="0"/>
    <xf numFmtId="172" fontId="10" fillId="0" borderId="0" applyFont="0" applyFill="0" applyBorder="0" applyProtection="0">
      <alignment horizontal="right"/>
    </xf>
    <xf numFmtId="0" fontId="13" fillId="0" borderId="0" applyNumberFormat="0" applyFill="0" applyBorder="0" applyAlignment="0">
      <protection locked="0"/>
    </xf>
    <xf numFmtId="171" fontId="11" fillId="0" borderId="0" applyNumberFormat="0" applyFill="0" applyBorder="0" applyAlignment="0" applyProtection="0"/>
    <xf numFmtId="0" fontId="14" fillId="0" borderId="1" applyNumberFormat="0" applyBorder="0" applyAlignment="0"/>
    <xf numFmtId="12" fontId="8" fillId="2" borderId="2">
      <alignment horizontal="left"/>
    </xf>
    <xf numFmtId="9" fontId="1" fillId="0" borderId="0" applyFont="0" applyFill="0" applyBorder="0" applyAlignment="0" applyProtection="0"/>
    <xf numFmtId="37" fontId="14" fillId="3" borderId="0" applyNumberFormat="0" applyBorder="0" applyAlignment="0" applyProtection="0"/>
    <xf numFmtId="37" fontId="15" fillId="0" borderId="0"/>
    <xf numFmtId="3" fontId="16" fillId="4" borderId="3" applyProtection="0"/>
  </cellStyleXfs>
  <cellXfs count="52">
    <xf numFmtId="41" fontId="0" fillId="0" borderId="0" xfId="0"/>
    <xf numFmtId="3" fontId="0" fillId="0" borderId="0" xfId="0" applyNumberFormat="1"/>
    <xf numFmtId="3" fontId="3" fillId="0" borderId="0" xfId="0" applyNumberFormat="1" applyFont="1"/>
    <xf numFmtId="41" fontId="3" fillId="0" borderId="0" xfId="0" applyFont="1"/>
    <xf numFmtId="41" fontId="4" fillId="0" borderId="0" xfId="0" applyFont="1"/>
    <xf numFmtId="41" fontId="5" fillId="0" borderId="0" xfId="0" applyFont="1"/>
    <xf numFmtId="164" fontId="3" fillId="0" borderId="0" xfId="0" applyNumberFormat="1" applyFont="1"/>
    <xf numFmtId="166" fontId="0" fillId="0" borderId="0" xfId="0" applyNumberFormat="1"/>
    <xf numFmtId="41" fontId="2" fillId="0" borderId="0" xfId="0" applyFont="1" applyAlignment="1">
      <alignment horizontal="center"/>
    </xf>
    <xf numFmtId="41" fontId="3" fillId="0" borderId="0" xfId="0" applyFont="1" applyAlignment="1">
      <alignment horizontal="center"/>
    </xf>
    <xf numFmtId="41" fontId="0" fillId="0" borderId="0" xfId="0" applyAlignment="1">
      <alignment horizontal="right"/>
    </xf>
    <xf numFmtId="41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1" fontId="3" fillId="0" borderId="0" xfId="0" applyFont="1" applyAlignment="1">
      <alignment horizontal="fill"/>
    </xf>
    <xf numFmtId="165" fontId="6" fillId="0" borderId="0" xfId="0" applyNumberFormat="1" applyFont="1" applyAlignment="1">
      <alignment horizontal="right"/>
    </xf>
    <xf numFmtId="166" fontId="3" fillId="0" borderId="0" xfId="0" applyNumberFormat="1" applyFont="1"/>
    <xf numFmtId="4" fontId="3" fillId="0" borderId="0" xfId="0" applyNumberFormat="1" applyFont="1"/>
    <xf numFmtId="38" fontId="3" fillId="0" borderId="0" xfId="0" applyNumberFormat="1" applyFont="1"/>
    <xf numFmtId="38" fontId="3" fillId="0" borderId="0" xfId="0" applyNumberFormat="1" applyFont="1" applyAlignment="1">
      <alignment horizontal="fill"/>
    </xf>
    <xf numFmtId="1" fontId="5" fillId="0" borderId="0" xfId="0" applyNumberFormat="1" applyFont="1"/>
    <xf numFmtId="168" fontId="3" fillId="0" borderId="0" xfId="0" applyNumberFormat="1" applyFont="1"/>
    <xf numFmtId="41" fontId="0" fillId="0" borderId="0" xfId="0" applyFill="1"/>
    <xf numFmtId="38" fontId="0" fillId="0" borderId="0" xfId="0" applyNumberFormat="1"/>
    <xf numFmtId="41" fontId="7" fillId="3" borderId="5" xfId="0" applyFont="1" applyFill="1" applyBorder="1" applyAlignment="1">
      <alignment horizontal="center"/>
    </xf>
    <xf numFmtId="10" fontId="3" fillId="0" borderId="0" xfId="0" applyNumberFormat="1" applyFont="1"/>
    <xf numFmtId="41" fontId="3" fillId="0" borderId="0" xfId="0" applyNumberFormat="1" applyFont="1"/>
    <xf numFmtId="41" fontId="10" fillId="0" borderId="0" xfId="0" applyFont="1"/>
    <xf numFmtId="41" fontId="10" fillId="0" borderId="0" xfId="0" applyFont="1" applyAlignment="1">
      <alignment horizontal="right"/>
    </xf>
    <xf numFmtId="41" fontId="11" fillId="5" borderId="0" xfId="0" applyFont="1" applyFill="1"/>
    <xf numFmtId="170" fontId="3" fillId="0" borderId="0" xfId="7" applyNumberFormat="1" applyFont="1"/>
    <xf numFmtId="41" fontId="3" fillId="0" borderId="0" xfId="0" quotePrefix="1" applyNumberFormat="1" applyFont="1"/>
    <xf numFmtId="3" fontId="3" fillId="0" borderId="0" xfId="1" applyNumberFormat="1" applyFont="1"/>
    <xf numFmtId="41" fontId="0" fillId="0" borderId="0" xfId="0" applyNumberFormat="1"/>
    <xf numFmtId="41" fontId="9" fillId="0" borderId="0" xfId="0" applyFont="1" applyFill="1"/>
    <xf numFmtId="41" fontId="3" fillId="6" borderId="0" xfId="0" applyFont="1" applyFill="1"/>
    <xf numFmtId="166" fontId="2" fillId="3" borderId="6" xfId="0" applyNumberFormat="1" applyFont="1" applyFill="1" applyBorder="1"/>
    <xf numFmtId="166" fontId="2" fillId="3" borderId="4" xfId="0" applyNumberFormat="1" applyFont="1" applyFill="1" applyBorder="1"/>
    <xf numFmtId="41" fontId="3" fillId="0" borderId="0" xfId="0" applyNumberFormat="1" applyFont="1" applyFill="1"/>
    <xf numFmtId="41" fontId="11" fillId="0" borderId="0" xfId="0" applyFont="1" applyFill="1"/>
    <xf numFmtId="41" fontId="12" fillId="6" borderId="0" xfId="0" applyFont="1" applyFill="1"/>
    <xf numFmtId="41" fontId="3" fillId="0" borderId="0" xfId="0" quotePrefix="1" applyFont="1" applyAlignment="1">
      <alignment horizontal="left"/>
    </xf>
    <xf numFmtId="0" fontId="6" fillId="0" borderId="0" xfId="0" applyNumberFormat="1" applyFont="1" applyAlignment="1">
      <alignment horizontal="right"/>
    </xf>
    <xf numFmtId="10" fontId="3" fillId="0" borderId="0" xfId="7" applyNumberFormat="1" applyFont="1"/>
    <xf numFmtId="41" fontId="6" fillId="0" borderId="0" xfId="0" applyNumberFormat="1" applyFont="1"/>
    <xf numFmtId="167" fontId="3" fillId="0" borderId="0" xfId="0" applyNumberFormat="1" applyFont="1"/>
    <xf numFmtId="174" fontId="3" fillId="0" borderId="0" xfId="0" applyNumberFormat="1" applyFont="1"/>
    <xf numFmtId="41" fontId="3" fillId="0" borderId="0" xfId="0" applyFont="1" applyFill="1"/>
    <xf numFmtId="41" fontId="7" fillId="3" borderId="6" xfId="0" applyFont="1" applyFill="1" applyBorder="1"/>
    <xf numFmtId="173" fontId="2" fillId="6" borderId="0" xfId="0" applyNumberFormat="1" applyFont="1" applyFill="1" applyAlignment="1">
      <alignment horizontal="center"/>
    </xf>
    <xf numFmtId="3" fontId="3" fillId="0" borderId="0" xfId="1" applyNumberFormat="1" applyFont="1" applyFill="1"/>
    <xf numFmtId="169" fontId="5" fillId="0" borderId="0" xfId="0" applyNumberFormat="1" applyFont="1" applyAlignment="1">
      <alignment horizontal="left"/>
    </xf>
  </cellXfs>
  <cellStyles count="11">
    <cellStyle name="Comma" xfId="1" builtinId="3"/>
    <cellStyle name="Currency No Comma" xfId="2"/>
    <cellStyle name="Input" xfId="3" builtinId="20" customBuiltin="1"/>
    <cellStyle name="MCP" xfId="4"/>
    <cellStyle name="noninput" xfId="5"/>
    <cellStyle name="Normal" xfId="0" builtinId="0"/>
    <cellStyle name="Password" xfId="6"/>
    <cellStyle name="Percent" xfId="7" builtinId="5"/>
    <cellStyle name="Unprot" xfId="8"/>
    <cellStyle name="Unprot$" xfId="9"/>
    <cellStyle name="Unprotec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GRC%20Jun12%20(Normalized)%20-%20Allocation%20Support%20(WCA%20-%20Confidential)%20_2012%2012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2.Q2%20WCA%20Actual%20NPC(SA)/Data/Normalized(WAGRC%20CY14)/WAw_Wheeling%20(Conf)(History)%20_2012%2011%2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  <sheetName val="Wheeling"/>
    </sheetNames>
    <sheetDataSet>
      <sheetData sheetId="0">
        <row r="1">
          <cell r="A1" t="str">
            <v>PacifiCorp</v>
          </cell>
          <cell r="E1" t="str">
            <v>WA GRC Jun12 Normalized _GOLD</v>
          </cell>
          <cell r="R1" t="str">
            <v>WA GRC Jun12 Normalized _GOLD</v>
          </cell>
        </row>
        <row r="2">
          <cell r="E2" t="str">
            <v>Net Power Cost Analysis</v>
          </cell>
          <cell r="R2" t="str">
            <v>Net Power Cost Analysis</v>
          </cell>
        </row>
        <row r="3">
          <cell r="E3" t="str">
            <v>07/11-06/12</v>
          </cell>
          <cell r="R3">
            <v>41000</v>
          </cell>
        </row>
        <row r="4">
          <cell r="E4" t="str">
            <v>($)</v>
          </cell>
        </row>
        <row r="7">
          <cell r="E7">
            <v>0</v>
          </cell>
          <cell r="G7" t="str">
            <v>Pacific Pre Merger</v>
          </cell>
          <cell r="R7">
            <v>0</v>
          </cell>
        </row>
        <row r="8">
          <cell r="E8">
            <v>0</v>
          </cell>
          <cell r="G8" t="str">
            <v>Post Merger</v>
          </cell>
          <cell r="R8">
            <v>0</v>
          </cell>
        </row>
        <row r="9">
          <cell r="E9">
            <v>0</v>
          </cell>
          <cell r="G9" t="str">
            <v>Post Merger</v>
          </cell>
          <cell r="R9">
            <v>0</v>
          </cell>
        </row>
        <row r="10">
          <cell r="E10">
            <v>0</v>
          </cell>
          <cell r="G10" t="str">
            <v>Post Merger</v>
          </cell>
          <cell r="R10">
            <v>0</v>
          </cell>
        </row>
        <row r="11">
          <cell r="E11">
            <v>0</v>
          </cell>
          <cell r="G11" t="str">
            <v>Utah Pre Merger</v>
          </cell>
          <cell r="R11">
            <v>0</v>
          </cell>
        </row>
        <row r="12">
          <cell r="E12">
            <v>0</v>
          </cell>
          <cell r="G12" t="str">
            <v>Post Merger</v>
          </cell>
          <cell r="R12">
            <v>0</v>
          </cell>
        </row>
        <row r="13">
          <cell r="E13">
            <v>14450738.1</v>
          </cell>
          <cell r="G13" t="str">
            <v>Post Merger</v>
          </cell>
          <cell r="R13">
            <v>879175.43</v>
          </cell>
        </row>
        <row r="14">
          <cell r="E14">
            <v>0</v>
          </cell>
          <cell r="G14" t="str">
            <v>Post Merger</v>
          </cell>
          <cell r="R14">
            <v>0</v>
          </cell>
        </row>
        <row r="15">
          <cell r="E15">
            <v>0</v>
          </cell>
          <cell r="G15" t="str">
            <v>Post Merger</v>
          </cell>
          <cell r="R15">
            <v>0</v>
          </cell>
        </row>
        <row r="16">
          <cell r="E16">
            <v>0</v>
          </cell>
          <cell r="G16" t="str">
            <v>Post Merger</v>
          </cell>
          <cell r="R16">
            <v>0</v>
          </cell>
        </row>
        <row r="17">
          <cell r="E17">
            <v>0</v>
          </cell>
          <cell r="G17" t="str">
            <v>Post Merger</v>
          </cell>
          <cell r="R17">
            <v>0</v>
          </cell>
        </row>
        <row r="18">
          <cell r="E18">
            <v>0</v>
          </cell>
          <cell r="G18" t="str">
            <v>Post Merger</v>
          </cell>
          <cell r="R18">
            <v>0</v>
          </cell>
        </row>
        <row r="19">
          <cell r="E19">
            <v>12964800</v>
          </cell>
          <cell r="G19" t="str">
            <v>Pacific Pre Merger</v>
          </cell>
          <cell r="R19">
            <v>839900</v>
          </cell>
        </row>
        <row r="20">
          <cell r="E20">
            <v>0</v>
          </cell>
          <cell r="G20" t="str">
            <v>Post Merger</v>
          </cell>
          <cell r="R20">
            <v>0</v>
          </cell>
        </row>
        <row r="21">
          <cell r="E21">
            <v>0</v>
          </cell>
          <cell r="G21" t="str">
            <v>Post Merger</v>
          </cell>
          <cell r="R21">
            <v>0</v>
          </cell>
        </row>
        <row r="22">
          <cell r="E22">
            <v>0</v>
          </cell>
          <cell r="G22" t="str">
            <v>Post Merger</v>
          </cell>
          <cell r="R22">
            <v>0</v>
          </cell>
        </row>
        <row r="24">
          <cell r="E24">
            <v>68078932.790000007</v>
          </cell>
          <cell r="G24" t="str">
            <v>Post Merger</v>
          </cell>
          <cell r="R24">
            <v>1365050.45</v>
          </cell>
        </row>
        <row r="25">
          <cell r="E25">
            <v>123421066</v>
          </cell>
          <cell r="G25" t="str">
            <v>Post Merger</v>
          </cell>
          <cell r="R25">
            <v>5567519.3799999999</v>
          </cell>
        </row>
        <row r="26">
          <cell r="E26" t="str">
            <v>-</v>
          </cell>
          <cell r="R26" t="str">
            <v>-</v>
          </cell>
        </row>
        <row r="27">
          <cell r="E27">
            <v>218915536.89000002</v>
          </cell>
          <cell r="R27">
            <v>8651645.2599999998</v>
          </cell>
        </row>
        <row r="30">
          <cell r="B30" t="str">
            <v>APS Supplemental p27875</v>
          </cell>
          <cell r="E30">
            <v>0</v>
          </cell>
          <cell r="G30" t="str">
            <v>Post Merger</v>
          </cell>
          <cell r="R30">
            <v>0</v>
          </cell>
        </row>
        <row r="31">
          <cell r="B31" t="str">
            <v>Avoided Cost Resource</v>
          </cell>
          <cell r="E31">
            <v>0</v>
          </cell>
          <cell r="G31" t="str">
            <v>Post Merger</v>
          </cell>
          <cell r="R31">
            <v>0</v>
          </cell>
        </row>
        <row r="32">
          <cell r="B32" t="str">
            <v>Blanding Purchase p379174</v>
          </cell>
          <cell r="E32">
            <v>0</v>
          </cell>
          <cell r="G32" t="str">
            <v>Post Merger</v>
          </cell>
          <cell r="R32">
            <v>0</v>
          </cell>
        </row>
        <row r="33">
          <cell r="B33" t="str">
            <v>BPA Reserve Purchase</v>
          </cell>
          <cell r="E33">
            <v>244080</v>
          </cell>
          <cell r="G33" t="str">
            <v>Post Merger</v>
          </cell>
          <cell r="R33">
            <v>20201</v>
          </cell>
        </row>
        <row r="34">
          <cell r="B34" t="str">
            <v>Chehalis Station Service</v>
          </cell>
          <cell r="E34">
            <v>0</v>
          </cell>
          <cell r="G34" t="str">
            <v>Post Merger</v>
          </cell>
          <cell r="R34">
            <v>0</v>
          </cell>
        </row>
        <row r="35">
          <cell r="B35" t="str">
            <v xml:space="preserve">Combine Hills Wind p160595 </v>
          </cell>
          <cell r="E35">
            <v>4738669.24</v>
          </cell>
          <cell r="G35" t="str">
            <v>Post Merger</v>
          </cell>
          <cell r="R35">
            <v>422094.36</v>
          </cell>
        </row>
        <row r="36">
          <cell r="B36" t="str">
            <v>Constellation p257677</v>
          </cell>
          <cell r="E36">
            <v>0</v>
          </cell>
          <cell r="G36" t="str">
            <v>Post Merger</v>
          </cell>
          <cell r="R36">
            <v>0</v>
          </cell>
        </row>
        <row r="37">
          <cell r="B37" t="str">
            <v>Constellation p257678</v>
          </cell>
          <cell r="E37">
            <v>0</v>
          </cell>
          <cell r="G37" t="str">
            <v>Post Merger</v>
          </cell>
          <cell r="R37">
            <v>0</v>
          </cell>
        </row>
        <row r="38">
          <cell r="B38" t="str">
            <v>Constellation p268849</v>
          </cell>
          <cell r="E38">
            <v>0</v>
          </cell>
          <cell r="G38" t="str">
            <v>Post Merger</v>
          </cell>
          <cell r="R38">
            <v>0</v>
          </cell>
        </row>
        <row r="39">
          <cell r="B39" t="str">
            <v>Deseret Purchase p194277</v>
          </cell>
          <cell r="E39">
            <v>0</v>
          </cell>
          <cell r="G39" t="str">
            <v>Post Merger</v>
          </cell>
          <cell r="R39">
            <v>0</v>
          </cell>
        </row>
        <row r="40">
          <cell r="B40" t="str">
            <v>Douglas PUD Settlement p38185</v>
          </cell>
          <cell r="E40">
            <v>1971412.2</v>
          </cell>
          <cell r="G40" t="str">
            <v>Mid Columbia</v>
          </cell>
          <cell r="R40">
            <v>351482</v>
          </cell>
        </row>
        <row r="41">
          <cell r="B41" t="str">
            <v>Gemstate p99489</v>
          </cell>
          <cell r="E41">
            <v>0</v>
          </cell>
          <cell r="G41" t="str">
            <v>Gemstate</v>
          </cell>
          <cell r="R41">
            <v>0</v>
          </cell>
        </row>
        <row r="42">
          <cell r="B42" t="str">
            <v>Georgia-Pacific Camas</v>
          </cell>
          <cell r="E42">
            <v>6699772.9199999999</v>
          </cell>
          <cell r="G42" t="str">
            <v>Post Merger</v>
          </cell>
          <cell r="R42">
            <v>496725.52</v>
          </cell>
        </row>
        <row r="43">
          <cell r="B43" t="str">
            <v>Grant County 10 aMW p66274</v>
          </cell>
          <cell r="E43">
            <v>6601065</v>
          </cell>
          <cell r="G43" t="str">
            <v>Misc/Pacific</v>
          </cell>
          <cell r="R43">
            <v>548329</v>
          </cell>
        </row>
        <row r="44">
          <cell r="B44" t="str">
            <v>Hermiston Purchase p99563</v>
          </cell>
          <cell r="E44">
            <v>91267996</v>
          </cell>
          <cell r="G44" t="str">
            <v>Post Merger</v>
          </cell>
          <cell r="R44">
            <v>4870265.66</v>
          </cell>
        </row>
        <row r="45">
          <cell r="B45" t="str">
            <v>Hurricane Purchase p393045</v>
          </cell>
          <cell r="E45">
            <v>0</v>
          </cell>
          <cell r="G45" t="str">
            <v>Post Merger</v>
          </cell>
          <cell r="R45">
            <v>0</v>
          </cell>
        </row>
        <row r="46">
          <cell r="B46" t="str">
            <v>Idaho Power p278538</v>
          </cell>
          <cell r="E46">
            <v>0</v>
          </cell>
          <cell r="G46" t="str">
            <v>Post Merger</v>
          </cell>
          <cell r="R46">
            <v>0</v>
          </cell>
        </row>
        <row r="47">
          <cell r="B47" t="str">
            <v>IPP Purchase</v>
          </cell>
          <cell r="E47">
            <v>0</v>
          </cell>
          <cell r="G47" t="str">
            <v>IPP Layoff</v>
          </cell>
          <cell r="R47">
            <v>0</v>
          </cell>
        </row>
        <row r="48">
          <cell r="B48" t="str">
            <v>Kennecott Generation Incentive</v>
          </cell>
          <cell r="E48">
            <v>0</v>
          </cell>
          <cell r="G48" t="str">
            <v>Post Merger</v>
          </cell>
          <cell r="R48">
            <v>0</v>
          </cell>
        </row>
        <row r="49">
          <cell r="B49" t="str">
            <v>LADWP p491303-4</v>
          </cell>
          <cell r="E49">
            <v>0</v>
          </cell>
          <cell r="G49" t="str">
            <v>Post Merger</v>
          </cell>
          <cell r="R49">
            <v>0</v>
          </cell>
        </row>
        <row r="50">
          <cell r="B50" t="str">
            <v>MagCorp p229846</v>
          </cell>
          <cell r="E50">
            <v>0</v>
          </cell>
          <cell r="G50" t="str">
            <v>Post Merger</v>
          </cell>
          <cell r="R50">
            <v>0</v>
          </cell>
        </row>
        <row r="51">
          <cell r="B51" t="str">
            <v>MagCorp Reserves p510378</v>
          </cell>
          <cell r="E51">
            <v>0</v>
          </cell>
          <cell r="G51" t="str">
            <v>Post Merger</v>
          </cell>
          <cell r="R51">
            <v>0</v>
          </cell>
        </row>
        <row r="52">
          <cell r="B52" t="str">
            <v>Morgan Stanley p189046</v>
          </cell>
          <cell r="E52">
            <v>0</v>
          </cell>
          <cell r="G52" t="str">
            <v>Post Merger</v>
          </cell>
          <cell r="R52">
            <v>0</v>
          </cell>
        </row>
        <row r="53">
          <cell r="B53" t="str">
            <v>Morgan Stanley p272153-6-8</v>
          </cell>
          <cell r="E53">
            <v>0</v>
          </cell>
          <cell r="G53" t="str">
            <v>Post Merger</v>
          </cell>
          <cell r="R53">
            <v>0</v>
          </cell>
        </row>
        <row r="54">
          <cell r="B54" t="str">
            <v>Morgan Stanley p272154-7</v>
          </cell>
          <cell r="E54">
            <v>0</v>
          </cell>
          <cell r="G54" t="str">
            <v>Post Merger</v>
          </cell>
          <cell r="R54">
            <v>0</v>
          </cell>
        </row>
        <row r="55">
          <cell r="B55" t="str">
            <v>Nebo Heat Rate Option p360539</v>
          </cell>
          <cell r="E55">
            <v>0</v>
          </cell>
          <cell r="G55" t="str">
            <v>Post Merger</v>
          </cell>
          <cell r="R55">
            <v>0</v>
          </cell>
        </row>
        <row r="56">
          <cell r="B56" t="str">
            <v>Nucor p346856</v>
          </cell>
          <cell r="E56">
            <v>0</v>
          </cell>
          <cell r="G56" t="str">
            <v>Post Merger</v>
          </cell>
          <cell r="R56">
            <v>0</v>
          </cell>
        </row>
        <row r="57">
          <cell r="B57" t="str">
            <v>P4 Production p137215/p145258</v>
          </cell>
          <cell r="E57">
            <v>0</v>
          </cell>
          <cell r="G57" t="str">
            <v>Post Merger</v>
          </cell>
          <cell r="R57">
            <v>0</v>
          </cell>
        </row>
        <row r="58">
          <cell r="B58" t="str">
            <v>PGE Cove p83984</v>
          </cell>
          <cell r="E58">
            <v>129875.7</v>
          </cell>
          <cell r="G58" t="str">
            <v>Misc/Pacific</v>
          </cell>
          <cell r="R58">
            <v>20000</v>
          </cell>
        </row>
        <row r="59">
          <cell r="B59" t="str">
            <v>Rock River Wind p100371</v>
          </cell>
          <cell r="E59">
            <v>0</v>
          </cell>
          <cell r="G59" t="str">
            <v>Post Merger</v>
          </cell>
          <cell r="R59">
            <v>0</v>
          </cell>
        </row>
        <row r="60">
          <cell r="B60" t="str">
            <v>Roseburg Forest Products p312292</v>
          </cell>
          <cell r="E60">
            <v>859106.6</v>
          </cell>
          <cell r="G60" t="str">
            <v>Post Merger</v>
          </cell>
          <cell r="R60">
            <v>0</v>
          </cell>
        </row>
        <row r="61">
          <cell r="B61" t="str">
            <v>Small Purchases east</v>
          </cell>
          <cell r="E61">
            <v>0</v>
          </cell>
          <cell r="G61" t="str">
            <v>QF UPL Pre Merger</v>
          </cell>
          <cell r="R61">
            <v>0</v>
          </cell>
        </row>
        <row r="62">
          <cell r="B62" t="str">
            <v>Small Purchases west</v>
          </cell>
          <cell r="E62">
            <v>12121.15</v>
          </cell>
          <cell r="G62" t="str">
            <v>Post Merger</v>
          </cell>
          <cell r="R62">
            <v>0.19</v>
          </cell>
        </row>
        <row r="63">
          <cell r="B63" t="str">
            <v>Three Buttes Wind p460457</v>
          </cell>
          <cell r="E63">
            <v>0</v>
          </cell>
          <cell r="G63" t="str">
            <v>Post Merger</v>
          </cell>
          <cell r="R63">
            <v>0</v>
          </cell>
        </row>
        <row r="64">
          <cell r="B64" t="str">
            <v>Top of the World Wind p575862</v>
          </cell>
          <cell r="E64">
            <v>0</v>
          </cell>
          <cell r="G64" t="str">
            <v>Post Merger</v>
          </cell>
          <cell r="R64">
            <v>0</v>
          </cell>
        </row>
        <row r="65">
          <cell r="B65" t="str">
            <v>Tri-State Purchase p27057</v>
          </cell>
          <cell r="E65">
            <v>0</v>
          </cell>
          <cell r="G65" t="str">
            <v>Post Merger</v>
          </cell>
          <cell r="R65">
            <v>0</v>
          </cell>
        </row>
        <row r="66">
          <cell r="B66" t="str">
            <v>Weyerhaeuser Reserve p356685</v>
          </cell>
          <cell r="E66">
            <v>0</v>
          </cell>
          <cell r="G66" t="str">
            <v>Post Merger</v>
          </cell>
          <cell r="R66">
            <v>0</v>
          </cell>
        </row>
        <row r="67">
          <cell r="B67" t="str">
            <v>Wolverine Creek Wind p244520</v>
          </cell>
          <cell r="E67">
            <v>0</v>
          </cell>
          <cell r="G67" t="str">
            <v>Post Merger</v>
          </cell>
          <cell r="R67">
            <v>0</v>
          </cell>
        </row>
        <row r="68">
          <cell r="B68" t="str">
            <v>Place Holder</v>
          </cell>
        </row>
        <row r="69">
          <cell r="B69" t="str">
            <v>DSM (Irrigation)</v>
          </cell>
          <cell r="G69" t="str">
            <v>Post Merger</v>
          </cell>
        </row>
        <row r="71">
          <cell r="B71" t="str">
            <v>Morgan Stanley p244840</v>
          </cell>
          <cell r="E71">
            <v>0</v>
          </cell>
          <cell r="G71" t="str">
            <v>Post Merger</v>
          </cell>
          <cell r="R71">
            <v>0</v>
          </cell>
        </row>
        <row r="72">
          <cell r="B72" t="str">
            <v>Morgan Stanley p244841</v>
          </cell>
          <cell r="E72">
            <v>0</v>
          </cell>
          <cell r="G72" t="str">
            <v>Post Merger</v>
          </cell>
          <cell r="R72">
            <v>0</v>
          </cell>
        </row>
        <row r="73">
          <cell r="B73" t="str">
            <v>UBS p268848</v>
          </cell>
          <cell r="E73">
            <v>0</v>
          </cell>
          <cell r="G73" t="str">
            <v>Post Merger</v>
          </cell>
          <cell r="R73">
            <v>0</v>
          </cell>
        </row>
        <row r="74">
          <cell r="B74" t="str">
            <v>UBS p268850</v>
          </cell>
          <cell r="E74">
            <v>0</v>
          </cell>
          <cell r="G74" t="str">
            <v>Post Merger</v>
          </cell>
          <cell r="R74">
            <v>0</v>
          </cell>
        </row>
        <row r="76">
          <cell r="B76" t="str">
            <v>QF California</v>
          </cell>
          <cell r="E76">
            <v>5302426.9800000004</v>
          </cell>
          <cell r="G76" t="str">
            <v>QF by State PPL</v>
          </cell>
          <cell r="R76">
            <v>968454.94</v>
          </cell>
        </row>
        <row r="77">
          <cell r="B77" t="str">
            <v>QF Idaho</v>
          </cell>
          <cell r="E77">
            <v>0</v>
          </cell>
          <cell r="G77" t="str">
            <v>QF by State UPL</v>
          </cell>
          <cell r="R77">
            <v>0</v>
          </cell>
        </row>
        <row r="78">
          <cell r="B78" t="str">
            <v>QF Oregon</v>
          </cell>
          <cell r="E78">
            <v>21127751.600000001</v>
          </cell>
          <cell r="G78" t="str">
            <v>QF by State PPL</v>
          </cell>
          <cell r="R78">
            <v>2315311.2000000002</v>
          </cell>
        </row>
        <row r="79">
          <cell r="B79" t="str">
            <v>QF Utah</v>
          </cell>
          <cell r="E79">
            <v>0</v>
          </cell>
          <cell r="G79" t="str">
            <v>QF by State UPL</v>
          </cell>
          <cell r="R79">
            <v>0</v>
          </cell>
        </row>
        <row r="80">
          <cell r="B80" t="str">
            <v>QF Washington</v>
          </cell>
          <cell r="E80">
            <v>2811479.28</v>
          </cell>
          <cell r="G80" t="str">
            <v>QF by State PPL</v>
          </cell>
          <cell r="R80">
            <v>201748.59</v>
          </cell>
        </row>
        <row r="81">
          <cell r="B81" t="str">
            <v>QF Wyoming</v>
          </cell>
          <cell r="E81">
            <v>0</v>
          </cell>
          <cell r="G81" t="str">
            <v>QF by State UPL</v>
          </cell>
          <cell r="R81">
            <v>0</v>
          </cell>
        </row>
        <row r="82">
          <cell r="B82" t="str">
            <v>Biomass p234159 QF</v>
          </cell>
          <cell r="E82">
            <v>17768877.940000001</v>
          </cell>
          <cell r="G82" t="str">
            <v>QF PPL Pre Merger</v>
          </cell>
          <cell r="R82">
            <v>1000102.44</v>
          </cell>
        </row>
        <row r="83">
          <cell r="B83" t="str">
            <v>Chevron Wind p499335 QF</v>
          </cell>
          <cell r="E83">
            <v>0</v>
          </cell>
          <cell r="G83" t="str">
            <v>QF UPL Post Merger</v>
          </cell>
          <cell r="R83">
            <v>0</v>
          </cell>
        </row>
        <row r="84">
          <cell r="B84" t="str">
            <v>Co-Gen II p349170 QF</v>
          </cell>
          <cell r="E84">
            <v>0</v>
          </cell>
          <cell r="G84" t="str">
            <v>QF PPL Post Merger</v>
          </cell>
          <cell r="R84">
            <v>0</v>
          </cell>
        </row>
        <row r="85">
          <cell r="B85" t="str">
            <v>DCFP p316701 QF</v>
          </cell>
          <cell r="E85">
            <v>24178.34</v>
          </cell>
          <cell r="G85" t="str">
            <v>QF PPL Post Merger</v>
          </cell>
          <cell r="R85">
            <v>595.92999999999995</v>
          </cell>
        </row>
        <row r="86">
          <cell r="B86" t="str">
            <v>Evergreen BioPower p351030 QF</v>
          </cell>
          <cell r="E86">
            <v>2103091.79</v>
          </cell>
          <cell r="G86" t="str">
            <v>QF PPL Post Merger</v>
          </cell>
          <cell r="R86">
            <v>143818.04999999999</v>
          </cell>
        </row>
        <row r="87">
          <cell r="B87" t="str">
            <v>ExxonMobil p255042 QF</v>
          </cell>
          <cell r="E87">
            <v>0</v>
          </cell>
          <cell r="G87" t="str">
            <v>QF UPL Post Merger</v>
          </cell>
          <cell r="R87">
            <v>0</v>
          </cell>
        </row>
        <row r="88">
          <cell r="B88" t="str">
            <v>Kennecott QF</v>
          </cell>
          <cell r="E88">
            <v>0</v>
          </cell>
          <cell r="G88" t="str">
            <v>QF UPL Post Merger</v>
          </cell>
          <cell r="R88">
            <v>0</v>
          </cell>
        </row>
        <row r="89">
          <cell r="B89" t="str">
            <v>Mountain Wind 1 p367721 QF</v>
          </cell>
          <cell r="E89">
            <v>0</v>
          </cell>
          <cell r="G89" t="str">
            <v>QF UPL Post Merger</v>
          </cell>
          <cell r="R89">
            <v>0</v>
          </cell>
        </row>
        <row r="90">
          <cell r="B90" t="str">
            <v>Mountain Wind 2 p398449 QF</v>
          </cell>
          <cell r="E90">
            <v>0</v>
          </cell>
          <cell r="G90" t="str">
            <v>QF UPL Post Merger</v>
          </cell>
          <cell r="R90">
            <v>0</v>
          </cell>
        </row>
        <row r="91">
          <cell r="B91" t="str">
            <v>Oregon Wind Farm QF</v>
          </cell>
          <cell r="E91">
            <v>11099419.5</v>
          </cell>
          <cell r="G91" t="str">
            <v>QF PPL Post Merger</v>
          </cell>
          <cell r="R91">
            <v>1055796</v>
          </cell>
        </row>
        <row r="92">
          <cell r="B92" t="str">
            <v>Roseburg Dillard</v>
          </cell>
          <cell r="E92">
            <v>15256.05</v>
          </cell>
          <cell r="G92" t="str">
            <v>QF PPL Post Merger</v>
          </cell>
          <cell r="R92">
            <v>4394.72</v>
          </cell>
        </row>
        <row r="93">
          <cell r="B93" t="str">
            <v>SF Phosphates</v>
          </cell>
          <cell r="E93">
            <v>0</v>
          </cell>
          <cell r="G93" t="str">
            <v>QF UPL Post Merger</v>
          </cell>
          <cell r="R93">
            <v>0</v>
          </cell>
        </row>
        <row r="94">
          <cell r="B94" t="str">
            <v>Spanish Fork Wind 2 p311681 QF</v>
          </cell>
          <cell r="E94">
            <v>0</v>
          </cell>
          <cell r="G94" t="str">
            <v>QF UPL Post Merger</v>
          </cell>
          <cell r="R94">
            <v>0</v>
          </cell>
        </row>
        <row r="95">
          <cell r="B95" t="str">
            <v>Sunnyside p83997/p59965 QF</v>
          </cell>
          <cell r="E95">
            <v>0</v>
          </cell>
          <cell r="G95" t="str">
            <v>QF UPL Pre Merger</v>
          </cell>
          <cell r="R95">
            <v>0</v>
          </cell>
        </row>
        <row r="96">
          <cell r="B96" t="str">
            <v>Tesoro QF</v>
          </cell>
          <cell r="E96">
            <v>0</v>
          </cell>
          <cell r="G96" t="str">
            <v>QF UPL Post Merger</v>
          </cell>
          <cell r="R96">
            <v>0</v>
          </cell>
        </row>
        <row r="97">
          <cell r="B97" t="str">
            <v>Threemile Canyon Wind QF p500139</v>
          </cell>
          <cell r="E97">
            <v>1636196.49</v>
          </cell>
          <cell r="G97" t="str">
            <v>QF UPL Post Merger</v>
          </cell>
          <cell r="R97">
            <v>151921.32999999999</v>
          </cell>
        </row>
        <row r="98">
          <cell r="B98" t="str">
            <v>US Magnesium QF</v>
          </cell>
          <cell r="E98">
            <v>0</v>
          </cell>
          <cell r="G98" t="str">
            <v>QF UPL Post Merger</v>
          </cell>
          <cell r="R98">
            <v>0</v>
          </cell>
        </row>
        <row r="99">
          <cell r="B99" t="str">
            <v>Weyerhaeuser QF</v>
          </cell>
          <cell r="E99">
            <v>0</v>
          </cell>
          <cell r="G99" t="str">
            <v>QF PPL Post Merger</v>
          </cell>
          <cell r="R99">
            <v>0</v>
          </cell>
        </row>
        <row r="101">
          <cell r="B101" t="str">
            <v>Canadian Entitlement p60828</v>
          </cell>
          <cell r="E101">
            <v>0</v>
          </cell>
          <cell r="G101" t="str">
            <v>Post Merger</v>
          </cell>
          <cell r="R101">
            <v>0</v>
          </cell>
        </row>
        <row r="102">
          <cell r="B102" t="str">
            <v>Chelan - Rocky Reach p60827</v>
          </cell>
          <cell r="E102">
            <v>1412045.1</v>
          </cell>
          <cell r="G102" t="str">
            <v>Mid Columbia</v>
          </cell>
          <cell r="R102">
            <v>0</v>
          </cell>
        </row>
        <row r="103">
          <cell r="B103" t="str">
            <v>Douglas - Wells p60828</v>
          </cell>
          <cell r="E103">
            <v>3186365</v>
          </cell>
          <cell r="G103" t="str">
            <v>Mid Columbia</v>
          </cell>
          <cell r="R103">
            <v>296144</v>
          </cell>
        </row>
        <row r="104">
          <cell r="B104" t="str">
            <v>Grant Displacement p270294</v>
          </cell>
          <cell r="E104">
            <v>3075882.84</v>
          </cell>
          <cell r="G104" t="str">
            <v>Mid Columbia</v>
          </cell>
          <cell r="R104">
            <v>-199831.66</v>
          </cell>
        </row>
        <row r="105">
          <cell r="B105" t="str">
            <v>Grant Reasonable</v>
          </cell>
          <cell r="E105">
            <v>0</v>
          </cell>
          <cell r="G105" t="str">
            <v>Mid Columbia</v>
          </cell>
          <cell r="R105">
            <v>0</v>
          </cell>
        </row>
        <row r="106">
          <cell r="B106" t="str">
            <v>Grant Meaningful Priority p390668</v>
          </cell>
          <cell r="E106">
            <v>0</v>
          </cell>
          <cell r="G106" t="str">
            <v>Mid Columbia</v>
          </cell>
          <cell r="R106">
            <v>0</v>
          </cell>
        </row>
        <row r="107">
          <cell r="B107" t="str">
            <v>Grant Surplus p258951</v>
          </cell>
          <cell r="E107">
            <v>-6162869.96</v>
          </cell>
          <cell r="G107" t="str">
            <v>Mid Columbia</v>
          </cell>
          <cell r="R107">
            <v>-1009184.47</v>
          </cell>
        </row>
        <row r="108">
          <cell r="B108" t="str">
            <v>Grant Power Auction</v>
          </cell>
          <cell r="E108">
            <v>0</v>
          </cell>
          <cell r="G108" t="str">
            <v>Mid Columbia</v>
          </cell>
          <cell r="R108">
            <v>0</v>
          </cell>
        </row>
        <row r="109">
          <cell r="B109" t="str">
            <v>Grant - Priest Rapids</v>
          </cell>
          <cell r="E109">
            <v>0</v>
          </cell>
          <cell r="G109" t="str">
            <v>Mid Columbia</v>
          </cell>
          <cell r="R109">
            <v>0</v>
          </cell>
        </row>
        <row r="110">
          <cell r="B110" t="str">
            <v>Grant - Wanapum p60825</v>
          </cell>
          <cell r="E110">
            <v>0</v>
          </cell>
          <cell r="G110" t="str">
            <v>Mid Columbia</v>
          </cell>
          <cell r="R110">
            <v>0</v>
          </cell>
        </row>
        <row r="112">
          <cell r="B112" t="str">
            <v>APGI/Colockum s191690</v>
          </cell>
          <cell r="E112">
            <v>0</v>
          </cell>
          <cell r="G112" t="str">
            <v>Post Merger</v>
          </cell>
          <cell r="R112">
            <v>0</v>
          </cell>
        </row>
        <row r="113">
          <cell r="B113" t="str">
            <v>APS Exchange p58118/s58119</v>
          </cell>
          <cell r="E113">
            <v>0</v>
          </cell>
          <cell r="G113" t="str">
            <v>Post Merger</v>
          </cell>
          <cell r="R113">
            <v>0</v>
          </cell>
        </row>
        <row r="114">
          <cell r="B114" t="str">
            <v>Black Hills CTs p64676</v>
          </cell>
          <cell r="E114">
            <v>0</v>
          </cell>
          <cell r="G114" t="str">
            <v>Pacific Capacity</v>
          </cell>
          <cell r="R114">
            <v>0</v>
          </cell>
        </row>
        <row r="115">
          <cell r="B115" t="str">
            <v>BPA Exchange p64706/p64888</v>
          </cell>
          <cell r="E115">
            <v>0</v>
          </cell>
          <cell r="G115" t="str">
            <v>Pacific Pre Merger</v>
          </cell>
          <cell r="R115">
            <v>0</v>
          </cell>
        </row>
        <row r="116">
          <cell r="B116" t="str">
            <v xml:space="preserve">BPA FC II Wind p63507 </v>
          </cell>
          <cell r="E116">
            <v>0</v>
          </cell>
          <cell r="G116" t="str">
            <v>Post Merger</v>
          </cell>
          <cell r="R116">
            <v>0</v>
          </cell>
        </row>
        <row r="117">
          <cell r="B117" t="str">
            <v xml:space="preserve">BPA FC IV Wind p79207 </v>
          </cell>
          <cell r="E117">
            <v>0</v>
          </cell>
          <cell r="G117" t="str">
            <v>Post Merger</v>
          </cell>
          <cell r="R117">
            <v>0</v>
          </cell>
        </row>
        <row r="118">
          <cell r="B118" t="str">
            <v>BPA Peaking p59820</v>
          </cell>
          <cell r="E118">
            <v>9602500</v>
          </cell>
          <cell r="G118" t="str">
            <v>BPA Peak Purchase</v>
          </cell>
          <cell r="R118">
            <v>0</v>
          </cell>
        </row>
        <row r="119">
          <cell r="B119" t="str">
            <v>BPA So. Idaho p64885/p83975/p64705</v>
          </cell>
          <cell r="E119">
            <v>0</v>
          </cell>
          <cell r="G119" t="str">
            <v>Post Merger</v>
          </cell>
          <cell r="R119">
            <v>0</v>
          </cell>
        </row>
        <row r="120">
          <cell r="B120" t="str">
            <v>Cargill p483225/s6 p485390/s89</v>
          </cell>
          <cell r="E120">
            <v>0</v>
          </cell>
          <cell r="G120" t="str">
            <v>Post Merger</v>
          </cell>
          <cell r="R120">
            <v>0</v>
          </cell>
        </row>
        <row r="121">
          <cell r="B121" t="str">
            <v>Cowlitz Swift p65787</v>
          </cell>
          <cell r="E121">
            <v>0</v>
          </cell>
          <cell r="G121" t="str">
            <v>Pacific Pre Merger</v>
          </cell>
          <cell r="R121">
            <v>0</v>
          </cell>
        </row>
        <row r="122">
          <cell r="B122" t="str">
            <v>EWEB FC I p63508/p63510</v>
          </cell>
          <cell r="E122">
            <v>0</v>
          </cell>
          <cell r="G122" t="str">
            <v>Post Merger</v>
          </cell>
          <cell r="R122">
            <v>0</v>
          </cell>
        </row>
        <row r="123">
          <cell r="B123" t="str">
            <v>PSCo Exchange p340325</v>
          </cell>
          <cell r="E123">
            <v>0</v>
          </cell>
          <cell r="G123" t="str">
            <v>Post Merger</v>
          </cell>
          <cell r="R123">
            <v>0</v>
          </cell>
        </row>
        <row r="124">
          <cell r="B124" t="str">
            <v>PSCO FC III p63362/s63361</v>
          </cell>
          <cell r="E124">
            <v>0</v>
          </cell>
          <cell r="G124" t="str">
            <v>Post Merger</v>
          </cell>
          <cell r="R124">
            <v>0</v>
          </cell>
        </row>
        <row r="125">
          <cell r="B125" t="str">
            <v>Redding Exchange p66276</v>
          </cell>
          <cell r="E125">
            <v>0</v>
          </cell>
          <cell r="G125" t="str">
            <v>Post Merger</v>
          </cell>
          <cell r="R125">
            <v>0</v>
          </cell>
        </row>
        <row r="126">
          <cell r="B126" t="str">
            <v>SCL State Line p105228</v>
          </cell>
          <cell r="E126">
            <v>0</v>
          </cell>
          <cell r="G126" t="str">
            <v>Post Merger</v>
          </cell>
          <cell r="R126">
            <v>0</v>
          </cell>
        </row>
        <row r="127">
          <cell r="B127" t="str">
            <v>Shell p489963/s489962</v>
          </cell>
          <cell r="E127">
            <v>0</v>
          </cell>
          <cell r="G127" t="str">
            <v>Post Merger</v>
          </cell>
          <cell r="R127">
            <v>0</v>
          </cell>
        </row>
        <row r="128">
          <cell r="B128" t="str">
            <v>TransAlta p371343/s371344</v>
          </cell>
          <cell r="E128">
            <v>0</v>
          </cell>
          <cell r="G128" t="str">
            <v>Post Merger</v>
          </cell>
          <cell r="R128">
            <v>0</v>
          </cell>
        </row>
        <row r="129">
          <cell r="B129" t="str">
            <v>Tri-State Exchange</v>
          </cell>
          <cell r="E129">
            <v>0</v>
          </cell>
          <cell r="G129" t="str">
            <v>Post Merger</v>
          </cell>
          <cell r="R129">
            <v>0</v>
          </cell>
        </row>
        <row r="131">
          <cell r="B131" t="str">
            <v>Short Term Firm Purchases</v>
          </cell>
          <cell r="E131">
            <v>207717123.11000001</v>
          </cell>
          <cell r="G131" t="str">
            <v>Post Merger</v>
          </cell>
          <cell r="R131">
            <v>12853088.08</v>
          </cell>
        </row>
        <row r="132">
          <cell r="B132" t="str">
            <v>System Balancing Purchases</v>
          </cell>
          <cell r="E132">
            <v>10142973.49</v>
          </cell>
          <cell r="G132" t="str">
            <v>Post Merger</v>
          </cell>
          <cell r="R132">
            <v>124849.88</v>
          </cell>
        </row>
        <row r="133">
          <cell r="E133" t="str">
            <v>-</v>
          </cell>
          <cell r="R133" t="str">
            <v>-</v>
          </cell>
        </row>
        <row r="134">
          <cell r="E134">
            <v>403386796.36000001</v>
          </cell>
          <cell r="R134">
            <v>24636306.760000002</v>
          </cell>
        </row>
        <row r="137">
          <cell r="E137">
            <v>105329632</v>
          </cell>
          <cell r="R137">
            <v>8794849</v>
          </cell>
        </row>
        <row r="138">
          <cell r="E138">
            <v>0</v>
          </cell>
          <cell r="R138">
            <v>0</v>
          </cell>
        </row>
        <row r="139">
          <cell r="E139" t="str">
            <v>-</v>
          </cell>
          <cell r="R139" t="str">
            <v>-</v>
          </cell>
        </row>
        <row r="140">
          <cell r="E140">
            <v>105329632</v>
          </cell>
          <cell r="R140">
            <v>8794849</v>
          </cell>
        </row>
        <row r="143">
          <cell r="B143" t="str">
            <v>Carbon</v>
          </cell>
          <cell r="E143">
            <v>0</v>
          </cell>
          <cell r="R143">
            <v>0</v>
          </cell>
        </row>
        <row r="144">
          <cell r="B144" t="str">
            <v>Cholla</v>
          </cell>
          <cell r="E144">
            <v>0</v>
          </cell>
          <cell r="R144">
            <v>0</v>
          </cell>
        </row>
        <row r="145">
          <cell r="B145" t="str">
            <v>Colstrip</v>
          </cell>
          <cell r="E145">
            <v>6422537.9299999997</v>
          </cell>
          <cell r="R145">
            <v>470970.01</v>
          </cell>
        </row>
        <row r="146">
          <cell r="B146" t="str">
            <v>Craig</v>
          </cell>
          <cell r="E146">
            <v>0</v>
          </cell>
          <cell r="R146">
            <v>0</v>
          </cell>
        </row>
        <row r="147">
          <cell r="B147" t="str">
            <v>Dave Johnston</v>
          </cell>
          <cell r="E147">
            <v>0</v>
          </cell>
          <cell r="R147">
            <v>0</v>
          </cell>
        </row>
        <row r="148">
          <cell r="B148" t="str">
            <v>Hayden</v>
          </cell>
          <cell r="E148">
            <v>0</v>
          </cell>
          <cell r="R148">
            <v>0</v>
          </cell>
        </row>
        <row r="149">
          <cell r="B149" t="str">
            <v>Hunter</v>
          </cell>
          <cell r="E149">
            <v>0</v>
          </cell>
          <cell r="R149">
            <v>0</v>
          </cell>
        </row>
        <row r="150">
          <cell r="B150" t="str">
            <v>Huntington</v>
          </cell>
          <cell r="E150">
            <v>0</v>
          </cell>
          <cell r="R150">
            <v>0</v>
          </cell>
        </row>
        <row r="151">
          <cell r="B151" t="str">
            <v>Jim Bridger</v>
          </cell>
          <cell r="E151">
            <v>173398800.91</v>
          </cell>
          <cell r="R151">
            <v>9752502.1400000006</v>
          </cell>
        </row>
        <row r="152">
          <cell r="B152" t="str">
            <v>Naughton</v>
          </cell>
          <cell r="E152">
            <v>0</v>
          </cell>
          <cell r="R152">
            <v>0</v>
          </cell>
        </row>
        <row r="153">
          <cell r="B153" t="str">
            <v>Wyodak</v>
          </cell>
          <cell r="E153">
            <v>0</v>
          </cell>
          <cell r="R153">
            <v>0</v>
          </cell>
        </row>
        <row r="154">
          <cell r="B154" t="str">
            <v>Ramp Loss</v>
          </cell>
          <cell r="E154">
            <v>-125627.98</v>
          </cell>
          <cell r="R154">
            <v>-11370.54</v>
          </cell>
        </row>
        <row r="155">
          <cell r="E155" t="str">
            <v>-</v>
          </cell>
          <cell r="R155" t="str">
            <v>-</v>
          </cell>
        </row>
        <row r="156">
          <cell r="E156">
            <v>179695710.86000001</v>
          </cell>
          <cell r="R156">
            <v>10212101.610000001</v>
          </cell>
        </row>
        <row r="159">
          <cell r="B159" t="str">
            <v>Chehalis</v>
          </cell>
          <cell r="E159">
            <v>68827091.730000004</v>
          </cell>
          <cell r="R159">
            <v>5596012.29</v>
          </cell>
        </row>
        <row r="160">
          <cell r="B160" t="str">
            <v>Currant Creek</v>
          </cell>
          <cell r="E160">
            <v>0</v>
          </cell>
          <cell r="R160">
            <v>0</v>
          </cell>
        </row>
        <row r="161">
          <cell r="B161" t="str">
            <v>Gadsby</v>
          </cell>
          <cell r="E161">
            <v>0</v>
          </cell>
          <cell r="R161">
            <v>0</v>
          </cell>
        </row>
        <row r="162">
          <cell r="B162" t="str">
            <v>Gadsby CT</v>
          </cell>
          <cell r="E162">
            <v>0</v>
          </cell>
          <cell r="R162">
            <v>0</v>
          </cell>
        </row>
        <row r="163">
          <cell r="B163" t="str">
            <v>Hermiston</v>
          </cell>
          <cell r="E163">
            <v>54215680.259999998</v>
          </cell>
          <cell r="R163">
            <v>1811377.15</v>
          </cell>
        </row>
        <row r="164">
          <cell r="B164" t="str">
            <v>Lake Side</v>
          </cell>
          <cell r="E164">
            <v>0</v>
          </cell>
          <cell r="R164">
            <v>0</v>
          </cell>
        </row>
        <row r="165">
          <cell r="B165" t="str">
            <v>Little Mountain</v>
          </cell>
          <cell r="E165">
            <v>0</v>
          </cell>
          <cell r="R165">
            <v>0</v>
          </cell>
        </row>
        <row r="166">
          <cell r="E166">
            <v>0</v>
          </cell>
          <cell r="R166">
            <v>0</v>
          </cell>
        </row>
        <row r="167">
          <cell r="E167" t="str">
            <v>-</v>
          </cell>
          <cell r="R167" t="str">
            <v>-</v>
          </cell>
        </row>
        <row r="168">
          <cell r="E168">
            <v>123042771.99000001</v>
          </cell>
          <cell r="R168">
            <v>7407389.4399999995</v>
          </cell>
        </row>
        <row r="171">
          <cell r="E171">
            <v>0</v>
          </cell>
          <cell r="R171">
            <v>0</v>
          </cell>
        </row>
        <row r="172">
          <cell r="E172">
            <v>0</v>
          </cell>
          <cell r="R172">
            <v>0</v>
          </cell>
        </row>
        <row r="173">
          <cell r="E173">
            <v>0</v>
          </cell>
          <cell r="R173">
            <v>0</v>
          </cell>
        </row>
        <row r="174">
          <cell r="E174">
            <v>0</v>
          </cell>
          <cell r="R174">
            <v>0</v>
          </cell>
        </row>
        <row r="175">
          <cell r="E175">
            <v>0</v>
          </cell>
          <cell r="R175">
            <v>0</v>
          </cell>
        </row>
        <row r="176">
          <cell r="E176">
            <v>0</v>
          </cell>
          <cell r="R176">
            <v>0</v>
          </cell>
        </row>
        <row r="177">
          <cell r="E177">
            <v>0</v>
          </cell>
          <cell r="R177">
            <v>0</v>
          </cell>
        </row>
        <row r="178">
          <cell r="E178">
            <v>0</v>
          </cell>
          <cell r="R178">
            <v>0</v>
          </cell>
        </row>
        <row r="179">
          <cell r="E179">
            <v>0</v>
          </cell>
          <cell r="R179">
            <v>0</v>
          </cell>
        </row>
        <row r="180">
          <cell r="E180">
            <v>0</v>
          </cell>
          <cell r="R180">
            <v>0</v>
          </cell>
        </row>
        <row r="181">
          <cell r="E181">
            <v>0</v>
          </cell>
          <cell r="R181">
            <v>0</v>
          </cell>
        </row>
        <row r="182">
          <cell r="E182">
            <v>0</v>
          </cell>
          <cell r="R182">
            <v>0</v>
          </cell>
        </row>
        <row r="183">
          <cell r="E183">
            <v>0</v>
          </cell>
          <cell r="R183">
            <v>0</v>
          </cell>
        </row>
        <row r="184">
          <cell r="B184" t="str">
            <v>Seven Mile II Wind</v>
          </cell>
          <cell r="E184">
            <v>0</v>
          </cell>
          <cell r="R184">
            <v>0</v>
          </cell>
        </row>
        <row r="185">
          <cell r="B185" t="str">
            <v>Wind Integration Charge</v>
          </cell>
          <cell r="E185">
            <v>620611.67000000004</v>
          </cell>
          <cell r="R185">
            <v>71007.81</v>
          </cell>
        </row>
        <row r="186">
          <cell r="E186" t="str">
            <v>-</v>
          </cell>
          <cell r="R186" t="str">
            <v>-</v>
          </cell>
        </row>
        <row r="187">
          <cell r="E187">
            <v>620611.67000000004</v>
          </cell>
          <cell r="R187">
            <v>71007.81</v>
          </cell>
        </row>
        <row r="188">
          <cell r="E188" t="str">
            <v>=</v>
          </cell>
          <cell r="R188" t="str">
            <v>=</v>
          </cell>
        </row>
        <row r="189">
          <cell r="E189">
            <v>593159985.99000001</v>
          </cell>
          <cell r="R189">
            <v>42470009.360000007</v>
          </cell>
        </row>
        <row r="190">
          <cell r="E190" t="str">
            <v>=</v>
          </cell>
          <cell r="R190" t="str">
            <v>OK</v>
          </cell>
        </row>
        <row r="191">
          <cell r="E191">
            <v>30.163193579810166</v>
          </cell>
          <cell r="R191">
            <v>29.275932224887644</v>
          </cell>
        </row>
        <row r="193">
          <cell r="E193" t="str">
            <v>(MWh)</v>
          </cell>
          <cell r="R193" t="str">
            <v>(MWh)</v>
          </cell>
        </row>
        <row r="196">
          <cell r="E196">
            <v>0</v>
          </cell>
          <cell r="R196">
            <v>0</v>
          </cell>
        </row>
        <row r="197">
          <cell r="E197">
            <v>0</v>
          </cell>
          <cell r="R197">
            <v>0</v>
          </cell>
        </row>
        <row r="198">
          <cell r="E198">
            <v>0</v>
          </cell>
          <cell r="R198">
            <v>0</v>
          </cell>
        </row>
        <row r="199">
          <cell r="E199">
            <v>0</v>
          </cell>
          <cell r="R199">
            <v>0</v>
          </cell>
        </row>
        <row r="200">
          <cell r="E200">
            <v>5748</v>
          </cell>
          <cell r="R200">
            <v>696</v>
          </cell>
        </row>
        <row r="202">
          <cell r="E202">
            <v>5748</v>
          </cell>
          <cell r="R202">
            <v>696</v>
          </cell>
        </row>
        <row r="204">
          <cell r="E204">
            <v>19659277.940000001</v>
          </cell>
          <cell r="R204">
            <v>1449983.69</v>
          </cell>
        </row>
        <row r="205">
          <cell r="E205">
            <v>19665026</v>
          </cell>
          <cell r="R205">
            <v>1450680</v>
          </cell>
        </row>
        <row r="208">
          <cell r="E208">
            <v>0</v>
          </cell>
          <cell r="R208">
            <v>0</v>
          </cell>
        </row>
        <row r="209">
          <cell r="E209">
            <v>0</v>
          </cell>
          <cell r="R209">
            <v>0</v>
          </cell>
        </row>
        <row r="210">
          <cell r="E210">
            <v>0</v>
          </cell>
          <cell r="R210">
            <v>0</v>
          </cell>
        </row>
        <row r="211">
          <cell r="E211">
            <v>0</v>
          </cell>
          <cell r="R211">
            <v>0</v>
          </cell>
        </row>
        <row r="212">
          <cell r="E212">
            <v>0</v>
          </cell>
          <cell r="R212">
            <v>0</v>
          </cell>
        </row>
        <row r="213">
          <cell r="E213">
            <v>0</v>
          </cell>
          <cell r="R213">
            <v>0</v>
          </cell>
        </row>
        <row r="214">
          <cell r="E214">
            <v>654218.43999999994</v>
          </cell>
          <cell r="R214">
            <v>72344</v>
          </cell>
        </row>
        <row r="215">
          <cell r="E215">
            <v>0</v>
          </cell>
          <cell r="R215">
            <v>0</v>
          </cell>
        </row>
        <row r="216">
          <cell r="E216">
            <v>0</v>
          </cell>
          <cell r="R216">
            <v>0</v>
          </cell>
        </row>
        <row r="217">
          <cell r="E217">
            <v>0</v>
          </cell>
          <cell r="R217">
            <v>0</v>
          </cell>
        </row>
        <row r="218">
          <cell r="E218">
            <v>0</v>
          </cell>
          <cell r="R218">
            <v>0</v>
          </cell>
        </row>
        <row r="219">
          <cell r="E219">
            <v>0</v>
          </cell>
          <cell r="R219">
            <v>0</v>
          </cell>
        </row>
        <row r="220">
          <cell r="E220">
            <v>350400</v>
          </cell>
          <cell r="R220">
            <v>22700</v>
          </cell>
        </row>
        <row r="221">
          <cell r="E221">
            <v>0</v>
          </cell>
          <cell r="R221">
            <v>0</v>
          </cell>
        </row>
        <row r="222">
          <cell r="E222">
            <v>0</v>
          </cell>
          <cell r="R222">
            <v>0</v>
          </cell>
        </row>
        <row r="223">
          <cell r="E223">
            <v>0</v>
          </cell>
          <cell r="R223">
            <v>0</v>
          </cell>
        </row>
        <row r="225">
          <cell r="E225">
            <v>3093322</v>
          </cell>
          <cell r="R225">
            <v>203595</v>
          </cell>
        </row>
        <row r="226">
          <cell r="E226">
            <v>4827110.3744059997</v>
          </cell>
          <cell r="R226">
            <v>407224.95150000002</v>
          </cell>
        </row>
        <row r="227">
          <cell r="E227" t="str">
            <v>-</v>
          </cell>
          <cell r="R227" t="str">
            <v>-</v>
          </cell>
        </row>
        <row r="228">
          <cell r="E228">
            <v>8925050.8144060001</v>
          </cell>
          <cell r="R228">
            <v>705863.95149999997</v>
          </cell>
        </row>
        <row r="229">
          <cell r="E229" t="str">
            <v>=</v>
          </cell>
          <cell r="R229" t="str">
            <v>=</v>
          </cell>
        </row>
        <row r="230">
          <cell r="E230">
            <v>28590076.814406</v>
          </cell>
          <cell r="R230">
            <v>2156543.9515</v>
          </cell>
        </row>
        <row r="231">
          <cell r="E231" t="str">
            <v>=</v>
          </cell>
          <cell r="R231" t="str">
            <v>=</v>
          </cell>
        </row>
        <row r="234">
          <cell r="E234">
            <v>0</v>
          </cell>
          <cell r="R234">
            <v>0</v>
          </cell>
        </row>
        <row r="235">
          <cell r="E235">
            <v>0</v>
          </cell>
          <cell r="R235">
            <v>0</v>
          </cell>
        </row>
        <row r="236">
          <cell r="E236">
            <v>0</v>
          </cell>
          <cell r="R236">
            <v>0</v>
          </cell>
        </row>
        <row r="237">
          <cell r="E237">
            <v>0</v>
          </cell>
          <cell r="R237">
            <v>0</v>
          </cell>
        </row>
        <row r="238">
          <cell r="E238">
            <v>0</v>
          </cell>
          <cell r="R238">
            <v>0</v>
          </cell>
        </row>
        <row r="239">
          <cell r="E239">
            <v>108307.6</v>
          </cell>
          <cell r="R239">
            <v>11247.38</v>
          </cell>
        </row>
        <row r="240">
          <cell r="E240">
            <v>0</v>
          </cell>
          <cell r="R240">
            <v>0</v>
          </cell>
        </row>
        <row r="241">
          <cell r="E241">
            <v>0</v>
          </cell>
          <cell r="R241">
            <v>0</v>
          </cell>
        </row>
        <row r="242">
          <cell r="E242">
            <v>0</v>
          </cell>
          <cell r="R242">
            <v>0</v>
          </cell>
        </row>
        <row r="243">
          <cell r="E243">
            <v>0</v>
          </cell>
          <cell r="R243">
            <v>0</v>
          </cell>
        </row>
        <row r="244">
          <cell r="E244">
            <v>77668</v>
          </cell>
          <cell r="R244">
            <v>12200</v>
          </cell>
        </row>
        <row r="245">
          <cell r="E245">
            <v>0</v>
          </cell>
          <cell r="R245">
            <v>0</v>
          </cell>
        </row>
        <row r="246">
          <cell r="E246">
            <v>82953</v>
          </cell>
          <cell r="R246">
            <v>6002</v>
          </cell>
        </row>
        <row r="247">
          <cell r="E247">
            <v>87634</v>
          </cell>
          <cell r="R247">
            <v>7410</v>
          </cell>
        </row>
        <row r="248">
          <cell r="E248">
            <v>1138223.1299999999</v>
          </cell>
          <cell r="R248">
            <v>33602.18</v>
          </cell>
        </row>
        <row r="249">
          <cell r="E249">
            <v>0</v>
          </cell>
          <cell r="R249">
            <v>0</v>
          </cell>
        </row>
        <row r="250">
          <cell r="E250">
            <v>0</v>
          </cell>
          <cell r="R250">
            <v>0</v>
          </cell>
        </row>
        <row r="251">
          <cell r="E251">
            <v>0</v>
          </cell>
          <cell r="R251">
            <v>0</v>
          </cell>
        </row>
        <row r="252">
          <cell r="E252">
            <v>0</v>
          </cell>
          <cell r="R252">
            <v>0</v>
          </cell>
        </row>
        <row r="253">
          <cell r="E253">
            <v>0</v>
          </cell>
          <cell r="R253">
            <v>0</v>
          </cell>
        </row>
        <row r="254">
          <cell r="E254">
            <v>0</v>
          </cell>
          <cell r="R254">
            <v>0</v>
          </cell>
        </row>
        <row r="255">
          <cell r="E255">
            <v>0</v>
          </cell>
          <cell r="R255">
            <v>0</v>
          </cell>
        </row>
        <row r="256">
          <cell r="E256">
            <v>0</v>
          </cell>
          <cell r="R256">
            <v>0</v>
          </cell>
        </row>
        <row r="257">
          <cell r="E257">
            <v>0</v>
          </cell>
          <cell r="R257">
            <v>0</v>
          </cell>
        </row>
        <row r="258">
          <cell r="E258">
            <v>0</v>
          </cell>
          <cell r="R258">
            <v>0</v>
          </cell>
        </row>
        <row r="259">
          <cell r="E259">
            <v>0</v>
          </cell>
          <cell r="R259">
            <v>0</v>
          </cell>
        </row>
        <row r="260">
          <cell r="E260">
            <v>0</v>
          </cell>
          <cell r="R260">
            <v>0</v>
          </cell>
        </row>
        <row r="261">
          <cell r="E261">
            <v>0</v>
          </cell>
          <cell r="R261">
            <v>0</v>
          </cell>
        </row>
        <row r="262">
          <cell r="E262">
            <v>0</v>
          </cell>
          <cell r="R262">
            <v>0</v>
          </cell>
        </row>
        <row r="263">
          <cell r="E263">
            <v>0</v>
          </cell>
          <cell r="R263">
            <v>0</v>
          </cell>
        </row>
        <row r="264">
          <cell r="E264">
            <v>12026</v>
          </cell>
          <cell r="R264">
            <v>990</v>
          </cell>
        </row>
        <row r="265">
          <cell r="E265">
            <v>0</v>
          </cell>
          <cell r="R265">
            <v>0</v>
          </cell>
        </row>
        <row r="266">
          <cell r="E266">
            <v>13555.14</v>
          </cell>
          <cell r="R266">
            <v>0</v>
          </cell>
        </row>
        <row r="267">
          <cell r="E267">
            <v>0</v>
          </cell>
          <cell r="R267">
            <v>0</v>
          </cell>
        </row>
        <row r="268">
          <cell r="E268">
            <v>446.29</v>
          </cell>
          <cell r="R268">
            <v>0.01</v>
          </cell>
        </row>
        <row r="269">
          <cell r="E269">
            <v>0</v>
          </cell>
          <cell r="R269">
            <v>0</v>
          </cell>
        </row>
        <row r="270">
          <cell r="E270">
            <v>0</v>
          </cell>
          <cell r="R270">
            <v>0</v>
          </cell>
        </row>
        <row r="271">
          <cell r="E271">
            <v>0</v>
          </cell>
          <cell r="R271">
            <v>0</v>
          </cell>
        </row>
        <row r="272">
          <cell r="E272">
            <v>0</v>
          </cell>
          <cell r="R272">
            <v>0</v>
          </cell>
        </row>
        <row r="273">
          <cell r="E273">
            <v>0</v>
          </cell>
          <cell r="R273">
            <v>0</v>
          </cell>
        </row>
        <row r="274">
          <cell r="E274">
            <v>0</v>
          </cell>
          <cell r="R274">
            <v>0</v>
          </cell>
        </row>
        <row r="275">
          <cell r="E275">
            <v>0</v>
          </cell>
          <cell r="R275">
            <v>0</v>
          </cell>
        </row>
        <row r="278">
          <cell r="E278">
            <v>60963.01</v>
          </cell>
          <cell r="R278">
            <v>9866.2800000000007</v>
          </cell>
        </row>
        <row r="279">
          <cell r="E279">
            <v>0</v>
          </cell>
          <cell r="R279">
            <v>0</v>
          </cell>
        </row>
        <row r="280">
          <cell r="E280">
            <v>245878.75</v>
          </cell>
          <cell r="R280">
            <v>25950.73</v>
          </cell>
        </row>
        <row r="281">
          <cell r="E281">
            <v>0</v>
          </cell>
          <cell r="R281">
            <v>0</v>
          </cell>
        </row>
        <row r="282">
          <cell r="E282">
            <v>26063.39</v>
          </cell>
          <cell r="R282">
            <v>1583.18</v>
          </cell>
        </row>
        <row r="283">
          <cell r="E283">
            <v>0</v>
          </cell>
          <cell r="R283">
            <v>0</v>
          </cell>
        </row>
        <row r="284">
          <cell r="E284">
            <v>121024.27</v>
          </cell>
          <cell r="R284">
            <v>11067.29</v>
          </cell>
        </row>
        <row r="285">
          <cell r="E285">
            <v>0</v>
          </cell>
          <cell r="R285">
            <v>0</v>
          </cell>
        </row>
        <row r="286">
          <cell r="E286">
            <v>0</v>
          </cell>
          <cell r="R286">
            <v>0</v>
          </cell>
        </row>
        <row r="287">
          <cell r="E287">
            <v>3781.77</v>
          </cell>
          <cell r="R287">
            <v>35.619999999999997</v>
          </cell>
        </row>
        <row r="288">
          <cell r="E288">
            <v>35588.03</v>
          </cell>
          <cell r="R288">
            <v>2319.04</v>
          </cell>
        </row>
        <row r="289">
          <cell r="E289">
            <v>0</v>
          </cell>
          <cell r="R289">
            <v>0</v>
          </cell>
        </row>
        <row r="290">
          <cell r="E290">
            <v>0</v>
          </cell>
          <cell r="R290">
            <v>0</v>
          </cell>
        </row>
        <row r="291">
          <cell r="E291">
            <v>0</v>
          </cell>
          <cell r="R291">
            <v>0</v>
          </cell>
        </row>
        <row r="292">
          <cell r="E292">
            <v>0</v>
          </cell>
          <cell r="R292">
            <v>0</v>
          </cell>
        </row>
        <row r="293">
          <cell r="E293">
            <v>168739.7</v>
          </cell>
          <cell r="R293">
            <v>15435.65</v>
          </cell>
        </row>
        <row r="294">
          <cell r="E294">
            <v>1818.21</v>
          </cell>
          <cell r="R294">
            <v>521.17999999999995</v>
          </cell>
        </row>
        <row r="295">
          <cell r="E295">
            <v>0</v>
          </cell>
          <cell r="R295">
            <v>0</v>
          </cell>
        </row>
        <row r="296">
          <cell r="E296">
            <v>0</v>
          </cell>
          <cell r="R296">
            <v>0</v>
          </cell>
        </row>
        <row r="297">
          <cell r="E297">
            <v>0</v>
          </cell>
          <cell r="R297">
            <v>0</v>
          </cell>
        </row>
        <row r="298">
          <cell r="E298">
            <v>0</v>
          </cell>
          <cell r="R298">
            <v>0</v>
          </cell>
        </row>
        <row r="299">
          <cell r="E299">
            <v>24461.37</v>
          </cell>
          <cell r="R299">
            <v>2180.0100000000002</v>
          </cell>
        </row>
        <row r="300">
          <cell r="E300">
            <v>0</v>
          </cell>
          <cell r="R300">
            <v>0</v>
          </cell>
        </row>
        <row r="301">
          <cell r="E301">
            <v>0</v>
          </cell>
          <cell r="R301">
            <v>0</v>
          </cell>
        </row>
        <row r="303">
          <cell r="E303">
            <v>-6051</v>
          </cell>
          <cell r="R303">
            <v>0</v>
          </cell>
        </row>
        <row r="304">
          <cell r="E304">
            <v>0</v>
          </cell>
          <cell r="R304">
            <v>0</v>
          </cell>
        </row>
        <row r="305">
          <cell r="E305">
            <v>0</v>
          </cell>
          <cell r="R305">
            <v>0</v>
          </cell>
        </row>
        <row r="306">
          <cell r="E306">
            <v>110650</v>
          </cell>
          <cell r="R306">
            <v>0</v>
          </cell>
        </row>
        <row r="307">
          <cell r="E307">
            <v>0</v>
          </cell>
          <cell r="R307">
            <v>0</v>
          </cell>
        </row>
        <row r="308">
          <cell r="E308">
            <v>0</v>
          </cell>
          <cell r="R308">
            <v>0</v>
          </cell>
        </row>
        <row r="309">
          <cell r="E309">
            <v>0</v>
          </cell>
          <cell r="R309">
            <v>0</v>
          </cell>
        </row>
        <row r="310">
          <cell r="E310">
            <v>0</v>
          </cell>
          <cell r="R310">
            <v>0</v>
          </cell>
        </row>
        <row r="311">
          <cell r="E311">
            <v>0</v>
          </cell>
          <cell r="R311">
            <v>0</v>
          </cell>
        </row>
        <row r="312">
          <cell r="E312">
            <v>491453.26</v>
          </cell>
          <cell r="R312">
            <v>41379</v>
          </cell>
        </row>
        <row r="314">
          <cell r="E314">
            <v>0</v>
          </cell>
          <cell r="R314">
            <v>0</v>
          </cell>
        </row>
        <row r="315">
          <cell r="E315">
            <v>0</v>
          </cell>
          <cell r="R315">
            <v>0</v>
          </cell>
        </row>
        <row r="316">
          <cell r="E316">
            <v>0</v>
          </cell>
          <cell r="R316">
            <v>0</v>
          </cell>
        </row>
        <row r="317">
          <cell r="E317">
            <v>-2667</v>
          </cell>
          <cell r="R317">
            <v>0</v>
          </cell>
        </row>
        <row r="318">
          <cell r="E318">
            <v>0</v>
          </cell>
          <cell r="R318">
            <v>0</v>
          </cell>
        </row>
        <row r="319">
          <cell r="E319">
            <v>0</v>
          </cell>
          <cell r="R319">
            <v>0</v>
          </cell>
        </row>
        <row r="320">
          <cell r="E320">
            <v>7811.01</v>
          </cell>
          <cell r="R320">
            <v>0</v>
          </cell>
        </row>
        <row r="321">
          <cell r="E321">
            <v>0</v>
          </cell>
          <cell r="R321">
            <v>0</v>
          </cell>
        </row>
        <row r="322">
          <cell r="E322">
            <v>0</v>
          </cell>
          <cell r="R322">
            <v>0</v>
          </cell>
        </row>
        <row r="323">
          <cell r="E323">
            <v>-13572.77</v>
          </cell>
          <cell r="R323">
            <v>-1534.11</v>
          </cell>
        </row>
        <row r="324">
          <cell r="E324">
            <v>0</v>
          </cell>
          <cell r="R324">
            <v>0</v>
          </cell>
        </row>
        <row r="325">
          <cell r="E325">
            <v>0</v>
          </cell>
          <cell r="R325">
            <v>0</v>
          </cell>
        </row>
        <row r="326">
          <cell r="E326">
            <v>0</v>
          </cell>
          <cell r="R326">
            <v>0</v>
          </cell>
        </row>
        <row r="327">
          <cell r="E327">
            <v>0</v>
          </cell>
          <cell r="R327">
            <v>0</v>
          </cell>
        </row>
        <row r="328">
          <cell r="E328">
            <v>1218.07</v>
          </cell>
          <cell r="R328">
            <v>10533.61</v>
          </cell>
        </row>
        <row r="329">
          <cell r="E329">
            <v>0</v>
          </cell>
          <cell r="R329">
            <v>0</v>
          </cell>
        </row>
        <row r="330">
          <cell r="E330">
            <v>0</v>
          </cell>
          <cell r="R330">
            <v>0</v>
          </cell>
        </row>
        <row r="331">
          <cell r="E331">
            <v>0</v>
          </cell>
          <cell r="R331">
            <v>0</v>
          </cell>
        </row>
        <row r="333">
          <cell r="E333">
            <v>8512476.1907731034</v>
          </cell>
          <cell r="R333">
            <v>849500.00003999996</v>
          </cell>
        </row>
        <row r="334">
          <cell r="E334">
            <v>614249.13142200001</v>
          </cell>
          <cell r="R334">
            <v>32134.744999999999</v>
          </cell>
        </row>
        <row r="335">
          <cell r="E335" t="str">
            <v>-</v>
          </cell>
          <cell r="R335" t="str">
            <v>-</v>
          </cell>
        </row>
        <row r="336">
          <cell r="E336">
            <v>11924698.552195104</v>
          </cell>
          <cell r="R336">
            <v>1072423.79504</v>
          </cell>
        </row>
        <row r="339">
          <cell r="E339">
            <v>0</v>
          </cell>
          <cell r="R339">
            <v>0</v>
          </cell>
        </row>
        <row r="340">
          <cell r="E340">
            <v>0</v>
          </cell>
          <cell r="R340">
            <v>0</v>
          </cell>
        </row>
        <row r="341">
          <cell r="E341">
            <v>536706.72</v>
          </cell>
          <cell r="R341">
            <v>35072</v>
          </cell>
        </row>
        <row r="342">
          <cell r="E342">
            <v>0</v>
          </cell>
          <cell r="R342">
            <v>0</v>
          </cell>
        </row>
        <row r="343">
          <cell r="E343">
            <v>0</v>
          </cell>
          <cell r="R343">
            <v>0</v>
          </cell>
        </row>
        <row r="344">
          <cell r="E344">
            <v>0</v>
          </cell>
          <cell r="R344">
            <v>0</v>
          </cell>
        </row>
        <row r="345">
          <cell r="E345">
            <v>0</v>
          </cell>
          <cell r="R345">
            <v>0</v>
          </cell>
        </row>
        <row r="346">
          <cell r="E346">
            <v>0</v>
          </cell>
          <cell r="R346">
            <v>0</v>
          </cell>
        </row>
        <row r="347">
          <cell r="E347">
            <v>8525184.5299999993</v>
          </cell>
          <cell r="R347">
            <v>387950.06</v>
          </cell>
        </row>
        <row r="348">
          <cell r="E348">
            <v>0</v>
          </cell>
          <cell r="R348">
            <v>0</v>
          </cell>
        </row>
        <row r="349">
          <cell r="E349">
            <v>0</v>
          </cell>
          <cell r="R349">
            <v>0</v>
          </cell>
        </row>
        <row r="350">
          <cell r="E350">
            <v>-8567.52</v>
          </cell>
          <cell r="R350">
            <v>-775.44</v>
          </cell>
        </row>
        <row r="351">
          <cell r="E351" t="str">
            <v>-</v>
          </cell>
          <cell r="R351" t="str">
            <v>-</v>
          </cell>
        </row>
        <row r="352">
          <cell r="E352">
            <v>9053323.7300000004</v>
          </cell>
          <cell r="R352">
            <v>422246.62</v>
          </cell>
        </row>
        <row r="355">
          <cell r="E355">
            <v>1863774.24</v>
          </cell>
          <cell r="R355">
            <v>180733.25</v>
          </cell>
        </row>
        <row r="356">
          <cell r="E356">
            <v>0</v>
          </cell>
          <cell r="R356">
            <v>0</v>
          </cell>
        </row>
        <row r="357">
          <cell r="E357">
            <v>0</v>
          </cell>
          <cell r="R357">
            <v>0</v>
          </cell>
        </row>
        <row r="358">
          <cell r="E358">
            <v>0</v>
          </cell>
          <cell r="R358">
            <v>0</v>
          </cell>
        </row>
        <row r="359">
          <cell r="E359">
            <v>1138223.1299999999</v>
          </cell>
          <cell r="R359">
            <v>33602.18</v>
          </cell>
        </row>
        <row r="360">
          <cell r="E360">
            <v>0</v>
          </cell>
          <cell r="R360">
            <v>0</v>
          </cell>
        </row>
        <row r="361">
          <cell r="E361">
            <v>0</v>
          </cell>
          <cell r="R361">
            <v>0</v>
          </cell>
        </row>
        <row r="362">
          <cell r="E362">
            <v>0</v>
          </cell>
          <cell r="R362">
            <v>0</v>
          </cell>
        </row>
        <row r="363">
          <cell r="E363" t="str">
            <v>-</v>
          </cell>
          <cell r="R363" t="str">
            <v>-</v>
          </cell>
        </row>
        <row r="364">
          <cell r="E364">
            <v>3001997.37</v>
          </cell>
          <cell r="R364">
            <v>214335.43</v>
          </cell>
        </row>
        <row r="367">
          <cell r="E367">
            <v>3597755.09</v>
          </cell>
          <cell r="R367">
            <v>340317.87</v>
          </cell>
        </row>
        <row r="368">
          <cell r="E368">
            <v>0</v>
          </cell>
          <cell r="R368">
            <v>0</v>
          </cell>
        </row>
        <row r="369">
          <cell r="E369" t="str">
            <v>-</v>
          </cell>
          <cell r="R369" t="str">
            <v>-</v>
          </cell>
        </row>
        <row r="370">
          <cell r="E370">
            <v>3597755.09</v>
          </cell>
          <cell r="R370">
            <v>340317.87</v>
          </cell>
        </row>
        <row r="373">
          <cell r="E373">
            <v>0</v>
          </cell>
          <cell r="R373">
            <v>0</v>
          </cell>
        </row>
        <row r="374">
          <cell r="E374">
            <v>0</v>
          </cell>
          <cell r="R374">
            <v>0</v>
          </cell>
        </row>
        <row r="375">
          <cell r="E375">
            <v>0</v>
          </cell>
          <cell r="R375">
            <v>0</v>
          </cell>
        </row>
        <row r="376">
          <cell r="E376">
            <v>0</v>
          </cell>
          <cell r="R376">
            <v>0</v>
          </cell>
        </row>
        <row r="377">
          <cell r="E377">
            <v>0</v>
          </cell>
          <cell r="R377">
            <v>0</v>
          </cell>
        </row>
        <row r="378">
          <cell r="E378">
            <v>0</v>
          </cell>
          <cell r="R378">
            <v>0</v>
          </cell>
        </row>
        <row r="379">
          <cell r="E379">
            <v>236175.9</v>
          </cell>
          <cell r="R379">
            <v>25396.66</v>
          </cell>
        </row>
        <row r="380">
          <cell r="E380">
            <v>0</v>
          </cell>
          <cell r="R380">
            <v>0</v>
          </cell>
        </row>
        <row r="381">
          <cell r="E381">
            <v>243432.41</v>
          </cell>
          <cell r="R381">
            <v>25469.53</v>
          </cell>
        </row>
        <row r="382">
          <cell r="E382">
            <v>357178.7</v>
          </cell>
          <cell r="R382">
            <v>37667.08</v>
          </cell>
        </row>
        <row r="383">
          <cell r="E383">
            <v>175516.89</v>
          </cell>
          <cell r="R383">
            <v>18687.28</v>
          </cell>
        </row>
        <row r="384">
          <cell r="E384">
            <v>0</v>
          </cell>
          <cell r="R384">
            <v>0</v>
          </cell>
        </row>
        <row r="385">
          <cell r="E385">
            <v>0</v>
          </cell>
          <cell r="R385">
            <v>0</v>
          </cell>
        </row>
        <row r="386">
          <cell r="E386">
            <v>0</v>
          </cell>
          <cell r="R386">
            <v>0</v>
          </cell>
        </row>
        <row r="387">
          <cell r="E387">
            <v>0</v>
          </cell>
          <cell r="R387">
            <v>0</v>
          </cell>
        </row>
        <row r="388">
          <cell r="E388" t="str">
            <v>-</v>
          </cell>
          <cell r="R388" t="str">
            <v>-</v>
          </cell>
        </row>
        <row r="389">
          <cell r="E389">
            <v>1012303.9</v>
          </cell>
          <cell r="R389">
            <v>107220.55</v>
          </cell>
        </row>
        <row r="390">
          <cell r="E390" t="str">
            <v>=</v>
          </cell>
          <cell r="R390" t="str">
            <v>=</v>
          </cell>
        </row>
        <row r="391">
          <cell r="E391">
            <v>28590078.642195106</v>
          </cell>
          <cell r="R391">
            <v>2156544.2650399995</v>
          </cell>
        </row>
        <row r="392">
          <cell r="E392" t="str">
            <v>=</v>
          </cell>
          <cell r="R392" t="str">
            <v>OK</v>
          </cell>
        </row>
        <row r="393">
          <cell r="E393" t="str">
            <v>"THE RACK"</v>
          </cell>
          <cell r="R393" t="str">
            <v>"THE RACK"</v>
          </cell>
        </row>
        <row r="395">
          <cell r="E395" t="str">
            <v>04/03-03/04</v>
          </cell>
          <cell r="R395" t="str">
            <v>04/03-03/04</v>
          </cell>
        </row>
        <row r="398">
          <cell r="E398">
            <v>0</v>
          </cell>
          <cell r="R398">
            <v>0</v>
          </cell>
        </row>
        <row r="399">
          <cell r="E399">
            <v>0</v>
          </cell>
          <cell r="R399">
            <v>0</v>
          </cell>
        </row>
        <row r="400">
          <cell r="E400">
            <v>5865394.4400000004</v>
          </cell>
          <cell r="R400">
            <v>404240.75</v>
          </cell>
        </row>
        <row r="401">
          <cell r="E401">
            <v>0</v>
          </cell>
          <cell r="R401">
            <v>0</v>
          </cell>
        </row>
        <row r="402">
          <cell r="E402">
            <v>0</v>
          </cell>
          <cell r="R402">
            <v>0</v>
          </cell>
        </row>
        <row r="403">
          <cell r="E403">
            <v>0</v>
          </cell>
          <cell r="R403">
            <v>0</v>
          </cell>
        </row>
        <row r="404">
          <cell r="E404">
            <v>0</v>
          </cell>
          <cell r="R404">
            <v>0</v>
          </cell>
        </row>
        <row r="405">
          <cell r="E405">
            <v>0</v>
          </cell>
          <cell r="R405">
            <v>0</v>
          </cell>
        </row>
        <row r="406">
          <cell r="E406">
            <v>88830948.129999995</v>
          </cell>
          <cell r="R406">
            <v>4322871</v>
          </cell>
        </row>
        <row r="407">
          <cell r="E407">
            <v>0</v>
          </cell>
          <cell r="R407">
            <v>0</v>
          </cell>
        </row>
        <row r="408">
          <cell r="E408">
            <v>0</v>
          </cell>
          <cell r="R408">
            <v>0</v>
          </cell>
        </row>
        <row r="410">
          <cell r="E410">
            <v>13351468.4</v>
          </cell>
          <cell r="R410">
            <v>1312636.5</v>
          </cell>
        </row>
        <row r="411">
          <cell r="E411">
            <v>0</v>
          </cell>
          <cell r="R411">
            <v>0</v>
          </cell>
        </row>
        <row r="412">
          <cell r="E412">
            <v>0</v>
          </cell>
          <cell r="R412">
            <v>0</v>
          </cell>
        </row>
        <row r="413">
          <cell r="E413">
            <v>0</v>
          </cell>
          <cell r="R413">
            <v>0</v>
          </cell>
        </row>
        <row r="414">
          <cell r="E414">
            <v>8458176.1400000006</v>
          </cell>
          <cell r="R414">
            <v>262139.79</v>
          </cell>
        </row>
        <row r="415">
          <cell r="E415">
            <v>0</v>
          </cell>
          <cell r="R415">
            <v>0</v>
          </cell>
        </row>
        <row r="416">
          <cell r="E416">
            <v>0</v>
          </cell>
          <cell r="R416">
            <v>0</v>
          </cell>
        </row>
        <row r="417">
          <cell r="E417">
            <v>0</v>
          </cell>
          <cell r="R417">
            <v>0</v>
          </cell>
        </row>
        <row r="420">
          <cell r="E420">
            <v>0</v>
          </cell>
          <cell r="R420">
            <v>0</v>
          </cell>
        </row>
        <row r="421">
          <cell r="E421">
            <v>0</v>
          </cell>
          <cell r="R421">
            <v>0</v>
          </cell>
        </row>
        <row r="422">
          <cell r="E422">
            <v>10.93</v>
          </cell>
          <cell r="R422">
            <v>11.53</v>
          </cell>
        </row>
        <row r="423">
          <cell r="E423">
            <v>0</v>
          </cell>
          <cell r="R423">
            <v>0</v>
          </cell>
        </row>
        <row r="424">
          <cell r="E424">
            <v>0</v>
          </cell>
          <cell r="R424">
            <v>0</v>
          </cell>
        </row>
        <row r="425">
          <cell r="E425">
            <v>0</v>
          </cell>
          <cell r="R425">
            <v>0</v>
          </cell>
        </row>
        <row r="426">
          <cell r="E426">
            <v>0</v>
          </cell>
          <cell r="R426">
            <v>0</v>
          </cell>
        </row>
        <row r="427">
          <cell r="E427">
            <v>0</v>
          </cell>
          <cell r="R427">
            <v>0</v>
          </cell>
        </row>
        <row r="428">
          <cell r="E428">
            <v>10.42</v>
          </cell>
          <cell r="R428">
            <v>11.14</v>
          </cell>
        </row>
        <row r="429">
          <cell r="E429">
            <v>0</v>
          </cell>
          <cell r="R429">
            <v>0</v>
          </cell>
        </row>
        <row r="430">
          <cell r="E430">
            <v>0</v>
          </cell>
          <cell r="R430">
            <v>0</v>
          </cell>
        </row>
        <row r="432">
          <cell r="E432">
            <v>7.16</v>
          </cell>
          <cell r="R432">
            <v>7.26</v>
          </cell>
        </row>
        <row r="433">
          <cell r="E433">
            <v>0</v>
          </cell>
          <cell r="R433">
            <v>0</v>
          </cell>
        </row>
        <row r="434">
          <cell r="E434">
            <v>0</v>
          </cell>
          <cell r="R434">
            <v>0</v>
          </cell>
        </row>
        <row r="435">
          <cell r="E435">
            <v>0</v>
          </cell>
          <cell r="R435">
            <v>0</v>
          </cell>
        </row>
        <row r="436">
          <cell r="E436">
            <v>7.43</v>
          </cell>
          <cell r="R436">
            <v>7.8</v>
          </cell>
        </row>
        <row r="437">
          <cell r="E437">
            <v>0</v>
          </cell>
          <cell r="R437">
            <v>0</v>
          </cell>
        </row>
        <row r="438">
          <cell r="E438">
            <v>0</v>
          </cell>
          <cell r="R438">
            <v>0</v>
          </cell>
        </row>
        <row r="439">
          <cell r="E439">
            <v>0</v>
          </cell>
          <cell r="R439">
            <v>0</v>
          </cell>
        </row>
        <row r="442">
          <cell r="E442">
            <v>0</v>
          </cell>
          <cell r="R442">
            <v>0</v>
          </cell>
        </row>
        <row r="443">
          <cell r="E443">
            <v>0</v>
          </cell>
          <cell r="R443">
            <v>0</v>
          </cell>
        </row>
        <row r="444">
          <cell r="E444">
            <v>1.0900000000000001</v>
          </cell>
          <cell r="R444">
            <v>1.17</v>
          </cell>
        </row>
        <row r="445">
          <cell r="E445">
            <v>0</v>
          </cell>
          <cell r="R445">
            <v>0</v>
          </cell>
        </row>
        <row r="446">
          <cell r="E446">
            <v>0</v>
          </cell>
          <cell r="R446">
            <v>0</v>
          </cell>
        </row>
        <row r="447">
          <cell r="E447">
            <v>0</v>
          </cell>
          <cell r="R447">
            <v>0</v>
          </cell>
        </row>
        <row r="448">
          <cell r="E448">
            <v>0</v>
          </cell>
          <cell r="R448">
            <v>0</v>
          </cell>
        </row>
        <row r="449">
          <cell r="E449">
            <v>0</v>
          </cell>
          <cell r="R449">
            <v>0</v>
          </cell>
        </row>
        <row r="450">
          <cell r="E450">
            <v>1.98</v>
          </cell>
          <cell r="R450">
            <v>2.2599999999999998</v>
          </cell>
        </row>
        <row r="451">
          <cell r="E451">
            <v>0</v>
          </cell>
          <cell r="R451">
            <v>0</v>
          </cell>
        </row>
        <row r="452">
          <cell r="E452">
            <v>0</v>
          </cell>
          <cell r="R452">
            <v>0</v>
          </cell>
        </row>
        <row r="454">
          <cell r="E454">
            <v>3.27</v>
          </cell>
          <cell r="R454">
            <v>2.15</v>
          </cell>
        </row>
        <row r="455">
          <cell r="E455">
            <v>0</v>
          </cell>
          <cell r="R455">
            <v>0</v>
          </cell>
        </row>
        <row r="456">
          <cell r="E456">
            <v>0</v>
          </cell>
          <cell r="R456">
            <v>0</v>
          </cell>
        </row>
        <row r="457">
          <cell r="E457">
            <v>0</v>
          </cell>
          <cell r="R457">
            <v>0</v>
          </cell>
        </row>
        <row r="458">
          <cell r="E458">
            <v>3.02</v>
          </cell>
          <cell r="R458">
            <v>1.76</v>
          </cell>
        </row>
        <row r="459">
          <cell r="E459">
            <v>0</v>
          </cell>
          <cell r="R459">
            <v>0</v>
          </cell>
        </row>
        <row r="460">
          <cell r="E460">
            <v>0</v>
          </cell>
          <cell r="R460">
            <v>0</v>
          </cell>
        </row>
        <row r="461">
          <cell r="E461">
            <v>0</v>
          </cell>
          <cell r="R461">
            <v>0</v>
          </cell>
        </row>
        <row r="464">
          <cell r="E464">
            <v>-11</v>
          </cell>
          <cell r="R464">
            <v>-11</v>
          </cell>
        </row>
        <row r="465">
          <cell r="E465">
            <v>11</v>
          </cell>
          <cell r="R465">
            <v>11</v>
          </cell>
        </row>
        <row r="467">
          <cell r="E467">
            <v>0</v>
          </cell>
          <cell r="R467">
            <v>0</v>
          </cell>
        </row>
        <row r="468">
          <cell r="E468">
            <v>0</v>
          </cell>
          <cell r="R468">
            <v>0</v>
          </cell>
        </row>
        <row r="469">
          <cell r="E469">
            <v>74</v>
          </cell>
          <cell r="R469">
            <v>74</v>
          </cell>
        </row>
        <row r="470">
          <cell r="E470">
            <v>0</v>
          </cell>
          <cell r="R470">
            <v>0</v>
          </cell>
        </row>
        <row r="471">
          <cell r="E471">
            <v>0</v>
          </cell>
          <cell r="R471">
            <v>0</v>
          </cell>
        </row>
        <row r="472">
          <cell r="E472">
            <v>0</v>
          </cell>
          <cell r="R472">
            <v>0</v>
          </cell>
        </row>
        <row r="473">
          <cell r="E473">
            <v>0</v>
          </cell>
          <cell r="R473">
            <v>0</v>
          </cell>
        </row>
        <row r="474">
          <cell r="E474">
            <v>0</v>
          </cell>
          <cell r="R474">
            <v>0</v>
          </cell>
        </row>
        <row r="475">
          <cell r="E475">
            <v>1393.4</v>
          </cell>
          <cell r="R475">
            <v>1393.4</v>
          </cell>
        </row>
        <row r="476">
          <cell r="E476">
            <v>0</v>
          </cell>
          <cell r="R476">
            <v>0</v>
          </cell>
        </row>
        <row r="477">
          <cell r="E477">
            <v>0</v>
          </cell>
          <cell r="R477">
            <v>0</v>
          </cell>
        </row>
        <row r="479">
          <cell r="E479">
            <v>512</v>
          </cell>
          <cell r="R479">
            <v>497</v>
          </cell>
        </row>
        <row r="480">
          <cell r="E480">
            <v>0</v>
          </cell>
          <cell r="R480">
            <v>0</v>
          </cell>
        </row>
        <row r="481">
          <cell r="E481">
            <v>0</v>
          </cell>
          <cell r="R481">
            <v>0</v>
          </cell>
        </row>
        <row r="482">
          <cell r="E482">
            <v>0</v>
          </cell>
          <cell r="R482">
            <v>0</v>
          </cell>
        </row>
        <row r="483">
          <cell r="E483">
            <v>248</v>
          </cell>
          <cell r="R483">
            <v>240</v>
          </cell>
        </row>
        <row r="484">
          <cell r="E484">
            <v>0</v>
          </cell>
          <cell r="R484">
            <v>0</v>
          </cell>
        </row>
        <row r="485">
          <cell r="E485">
            <v>0</v>
          </cell>
          <cell r="R485">
            <v>0</v>
          </cell>
        </row>
        <row r="486">
          <cell r="E486">
            <v>0</v>
          </cell>
          <cell r="R486">
            <v>0</v>
          </cell>
        </row>
        <row r="489">
          <cell r="E489">
            <v>0</v>
          </cell>
          <cell r="R489">
            <v>0</v>
          </cell>
        </row>
        <row r="491">
          <cell r="E491">
            <v>0</v>
          </cell>
          <cell r="R491">
            <v>0</v>
          </cell>
        </row>
        <row r="492">
          <cell r="E492">
            <v>0</v>
          </cell>
          <cell r="R492">
            <v>0</v>
          </cell>
        </row>
        <row r="493">
          <cell r="E493">
            <v>0.83</v>
          </cell>
          <cell r="R493">
            <v>0.66</v>
          </cell>
        </row>
        <row r="494">
          <cell r="E494">
            <v>0</v>
          </cell>
          <cell r="R494">
            <v>0</v>
          </cell>
        </row>
        <row r="495">
          <cell r="E495">
            <v>0</v>
          </cell>
          <cell r="R495">
            <v>0</v>
          </cell>
        </row>
        <row r="496">
          <cell r="E496">
            <v>0</v>
          </cell>
          <cell r="R496">
            <v>0</v>
          </cell>
        </row>
        <row r="497">
          <cell r="E497">
            <v>0</v>
          </cell>
          <cell r="R497">
            <v>0</v>
          </cell>
        </row>
        <row r="498">
          <cell r="E498">
            <v>0</v>
          </cell>
          <cell r="R498">
            <v>0</v>
          </cell>
        </row>
        <row r="499">
          <cell r="E499">
            <v>0.71</v>
          </cell>
          <cell r="R499">
            <v>0.39</v>
          </cell>
        </row>
        <row r="500">
          <cell r="E500">
            <v>0</v>
          </cell>
          <cell r="R500">
            <v>0</v>
          </cell>
        </row>
        <row r="501">
          <cell r="E501">
            <v>0</v>
          </cell>
          <cell r="R501">
            <v>0</v>
          </cell>
        </row>
        <row r="503">
          <cell r="E503">
            <v>0.43</v>
          </cell>
          <cell r="R503">
            <v>0.51</v>
          </cell>
        </row>
        <row r="504">
          <cell r="E504">
            <v>0</v>
          </cell>
          <cell r="R504">
            <v>0</v>
          </cell>
        </row>
        <row r="505">
          <cell r="E505">
            <v>0</v>
          </cell>
          <cell r="R505">
            <v>0</v>
          </cell>
        </row>
        <row r="506">
          <cell r="E506">
            <v>0</v>
          </cell>
          <cell r="R506">
            <v>0</v>
          </cell>
        </row>
        <row r="507">
          <cell r="E507">
            <v>0.54</v>
          </cell>
          <cell r="R507">
            <v>0.19</v>
          </cell>
        </row>
        <row r="508">
          <cell r="E508">
            <v>0</v>
          </cell>
          <cell r="R508">
            <v>0</v>
          </cell>
        </row>
        <row r="509">
          <cell r="E509">
            <v>0</v>
          </cell>
          <cell r="R509">
            <v>0</v>
          </cell>
        </row>
        <row r="510">
          <cell r="E510">
            <v>0</v>
          </cell>
          <cell r="R510">
            <v>0</v>
          </cell>
        </row>
        <row r="513">
          <cell r="E513">
            <v>0</v>
          </cell>
          <cell r="R513">
            <v>0</v>
          </cell>
        </row>
        <row r="514">
          <cell r="E514">
            <v>0</v>
          </cell>
          <cell r="R514">
            <v>0</v>
          </cell>
        </row>
        <row r="515">
          <cell r="E515">
            <v>0</v>
          </cell>
          <cell r="R515">
            <v>0</v>
          </cell>
        </row>
        <row r="516">
          <cell r="E516">
            <v>0</v>
          </cell>
          <cell r="R516">
            <v>0</v>
          </cell>
        </row>
        <row r="517">
          <cell r="E517">
            <v>0</v>
          </cell>
          <cell r="R517">
            <v>0</v>
          </cell>
        </row>
        <row r="518">
          <cell r="E518">
            <v>0</v>
          </cell>
          <cell r="R518">
            <v>0</v>
          </cell>
        </row>
        <row r="521">
          <cell r="E521">
            <v>0</v>
          </cell>
          <cell r="R521">
            <v>0</v>
          </cell>
        </row>
        <row r="522">
          <cell r="E522">
            <v>0</v>
          </cell>
          <cell r="R522">
            <v>0</v>
          </cell>
        </row>
        <row r="523">
          <cell r="E523">
            <v>0</v>
          </cell>
          <cell r="R523">
            <v>0</v>
          </cell>
        </row>
        <row r="524">
          <cell r="E524">
            <v>0</v>
          </cell>
          <cell r="R524">
            <v>0</v>
          </cell>
        </row>
        <row r="525">
          <cell r="E525">
            <v>0</v>
          </cell>
          <cell r="R525">
            <v>0</v>
          </cell>
        </row>
        <row r="526">
          <cell r="E526">
            <v>0</v>
          </cell>
          <cell r="R526">
            <v>0</v>
          </cell>
        </row>
        <row r="530">
          <cell r="R530" t="str">
            <v>Monthly Index Values</v>
          </cell>
        </row>
        <row r="531">
          <cell r="R531">
            <v>11</v>
          </cell>
        </row>
      </sheetData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Pacific Gas and Electric s524491</v>
          </cell>
          <cell r="D9" t="str">
            <v>Post Merger</v>
          </cell>
        </row>
        <row r="10">
          <cell r="C10" t="str">
            <v>PSCO s100035</v>
          </cell>
          <cell r="D10" t="str">
            <v>Post Merger</v>
          </cell>
        </row>
        <row r="11">
          <cell r="C11" t="str">
            <v>Salt River Project s322940</v>
          </cell>
          <cell r="D11" t="str">
            <v>Post Merger</v>
          </cell>
        </row>
        <row r="12">
          <cell r="C12" t="str">
            <v>Sierra Pac 2 s25270</v>
          </cell>
          <cell r="D12" t="str">
            <v>Post Merger</v>
          </cell>
        </row>
        <row r="13">
          <cell r="C13" t="str">
            <v>SCE s 513948</v>
          </cell>
          <cell r="D13" t="str">
            <v>Post Merger</v>
          </cell>
        </row>
        <row r="14">
          <cell r="C14" t="str">
            <v>SDG&amp;E s513949</v>
          </cell>
          <cell r="D14" t="str">
            <v>Post Merger</v>
          </cell>
        </row>
        <row r="15">
          <cell r="C15" t="str">
            <v>SMUD s24296</v>
          </cell>
          <cell r="D15" t="str">
            <v>Pacific Pre Merger</v>
          </cell>
        </row>
        <row r="16">
          <cell r="C16" t="str">
            <v>UAMPS s223863</v>
          </cell>
          <cell r="D16" t="str">
            <v>Post Merger</v>
          </cell>
        </row>
        <row r="17">
          <cell r="C17" t="str">
            <v>UAMPS s404236</v>
          </cell>
          <cell r="D17" t="str">
            <v>Post Merger</v>
          </cell>
        </row>
        <row r="18">
          <cell r="C18" t="str">
            <v>UMPA II s45631</v>
          </cell>
          <cell r="D18" t="str">
            <v>Post Merger</v>
          </cell>
        </row>
        <row r="20">
          <cell r="C20" t="str">
            <v>APS Supplemental p27875</v>
          </cell>
          <cell r="D20" t="str">
            <v>Post Merger</v>
          </cell>
        </row>
        <row r="21">
          <cell r="C21" t="str">
            <v>Avoided Cost Resource</v>
          </cell>
          <cell r="D21" t="str">
            <v>Post Merger</v>
          </cell>
        </row>
        <row r="22">
          <cell r="C22" t="str">
            <v>Blanding Purchase p379174</v>
          </cell>
          <cell r="D22" t="str">
            <v>Post Merger</v>
          </cell>
        </row>
        <row r="23">
          <cell r="C23" t="str">
            <v>BPA Reserve Purchase</v>
          </cell>
          <cell r="D23" t="str">
            <v>Post Merger</v>
          </cell>
        </row>
        <row r="24">
          <cell r="C24" t="str">
            <v>Chehalis Station Service</v>
          </cell>
          <cell r="D24" t="str">
            <v>Post Merger</v>
          </cell>
        </row>
        <row r="25">
          <cell r="C25" t="str">
            <v xml:space="preserve">Combine Hills Wind p160595 </v>
          </cell>
          <cell r="D25" t="str">
            <v>Post Merger</v>
          </cell>
        </row>
        <row r="26">
          <cell r="C26" t="str">
            <v>Constellation p257677</v>
          </cell>
          <cell r="D26" t="str">
            <v>Post Merger</v>
          </cell>
        </row>
        <row r="27">
          <cell r="C27" t="str">
            <v>Constellation p257678</v>
          </cell>
          <cell r="D27" t="str">
            <v>Post Merger</v>
          </cell>
        </row>
        <row r="28">
          <cell r="C28" t="str">
            <v>Constellation p268849</v>
          </cell>
          <cell r="D28" t="str">
            <v>Post Merger</v>
          </cell>
        </row>
        <row r="29">
          <cell r="C29" t="str">
            <v>Deseret Purchase p194277</v>
          </cell>
          <cell r="D29" t="str">
            <v>Post Merger</v>
          </cell>
        </row>
        <row r="30">
          <cell r="C30" t="str">
            <v>Douglas PUD Settlement p38185</v>
          </cell>
          <cell r="D30" t="str">
            <v>Mid Columbia</v>
          </cell>
        </row>
        <row r="31">
          <cell r="C31" t="str">
            <v>Gemstate p99489</v>
          </cell>
          <cell r="D31" t="str">
            <v>Gemstate</v>
          </cell>
        </row>
        <row r="32">
          <cell r="C32" t="str">
            <v>Georgia-Pacific Camas</v>
          </cell>
          <cell r="D32" t="str">
            <v>Post Merger</v>
          </cell>
        </row>
        <row r="33">
          <cell r="C33" t="str">
            <v>Grant County 10 aMW p66274</v>
          </cell>
          <cell r="D33" t="str">
            <v>Misc/Pacific</v>
          </cell>
        </row>
        <row r="34">
          <cell r="C34" t="str">
            <v>Hermiston Purchase p99563</v>
          </cell>
          <cell r="D34" t="str">
            <v>Post Merger</v>
          </cell>
        </row>
        <row r="35">
          <cell r="C35" t="str">
            <v>Hurricane Purchase p393045</v>
          </cell>
          <cell r="D35" t="str">
            <v>Post Merger</v>
          </cell>
        </row>
        <row r="36">
          <cell r="C36" t="str">
            <v>Idaho Power p278538</v>
          </cell>
          <cell r="D36" t="str">
            <v>Post Merger</v>
          </cell>
        </row>
        <row r="37">
          <cell r="C37" t="str">
            <v>IPP Purchase</v>
          </cell>
          <cell r="D37" t="str">
            <v>IPP Layoff</v>
          </cell>
        </row>
        <row r="38">
          <cell r="C38" t="str">
            <v>Kennecott Generation Incentive</v>
          </cell>
          <cell r="D38" t="str">
            <v>Post Merger</v>
          </cell>
        </row>
        <row r="39">
          <cell r="C39" t="str">
            <v>LADWP p491303-4</v>
          </cell>
          <cell r="D39" t="str">
            <v>Post Merger</v>
          </cell>
        </row>
        <row r="40">
          <cell r="C40" t="str">
            <v>MagCorp p229846</v>
          </cell>
          <cell r="D40" t="str">
            <v>Post Merger</v>
          </cell>
        </row>
        <row r="41">
          <cell r="C41" t="str">
            <v>MagCorp Reserves p510378</v>
          </cell>
          <cell r="D41" t="str">
            <v>Post Merger</v>
          </cell>
        </row>
        <row r="42">
          <cell r="C42" t="str">
            <v>Morgan Stanley p189046</v>
          </cell>
          <cell r="D42" t="str">
            <v>Post Merger</v>
          </cell>
        </row>
        <row r="43">
          <cell r="C43" t="str">
            <v>Morgan Stanley p244840</v>
          </cell>
          <cell r="D43" t="str">
            <v>Post Merger</v>
          </cell>
        </row>
        <row r="44">
          <cell r="C44" t="str">
            <v>Morgan Stanley p244841</v>
          </cell>
          <cell r="D44" t="str">
            <v>Post Merger</v>
          </cell>
        </row>
        <row r="45">
          <cell r="C45" t="str">
            <v>Morgan Stanley p272153-6-8</v>
          </cell>
          <cell r="D45" t="str">
            <v>Post Merger</v>
          </cell>
        </row>
        <row r="46">
          <cell r="C46" t="str">
            <v>Morgan Stanley p272154-7</v>
          </cell>
          <cell r="D46" t="str">
            <v>Post Merger</v>
          </cell>
        </row>
        <row r="47">
          <cell r="C47" t="str">
            <v>Nebo Heat Rate Option p360539</v>
          </cell>
          <cell r="D47" t="str">
            <v>Post Merger</v>
          </cell>
        </row>
        <row r="48">
          <cell r="C48" t="str">
            <v>Nucor p346856</v>
          </cell>
          <cell r="D48" t="str">
            <v>Post Merger</v>
          </cell>
        </row>
        <row r="49">
          <cell r="C49" t="str">
            <v>P4 Production p137215/p145258</v>
          </cell>
          <cell r="D49" t="str">
            <v>Post Merger</v>
          </cell>
        </row>
        <row r="50">
          <cell r="C50" t="str">
            <v>PGE Cove p83984</v>
          </cell>
          <cell r="D50" t="str">
            <v>Misc/Pacific</v>
          </cell>
        </row>
        <row r="51">
          <cell r="C51" t="str">
            <v>Rock River Wind p100371</v>
          </cell>
          <cell r="D51" t="str">
            <v>Post Merger</v>
          </cell>
        </row>
        <row r="52">
          <cell r="C52" t="str">
            <v>Roseburg Forest Products p312292</v>
          </cell>
          <cell r="D52" t="str">
            <v>Post Merger</v>
          </cell>
        </row>
        <row r="53">
          <cell r="C53" t="str">
            <v>Small Purchases east</v>
          </cell>
          <cell r="D53" t="str">
            <v>QF UPL Pre Merger</v>
          </cell>
        </row>
        <row r="54">
          <cell r="C54" t="str">
            <v>Small Purchases west</v>
          </cell>
          <cell r="D54" t="str">
            <v>Post Merger</v>
          </cell>
        </row>
        <row r="55">
          <cell r="C55" t="str">
            <v>Three Buttes Wind p460457</v>
          </cell>
          <cell r="D55" t="str">
            <v>Post Merger</v>
          </cell>
        </row>
        <row r="56">
          <cell r="C56" t="str">
            <v>Top of the World Wind p575862</v>
          </cell>
          <cell r="D56" t="str">
            <v>Post Merger</v>
          </cell>
        </row>
        <row r="57">
          <cell r="C57" t="str">
            <v>Tri-State Purchase p27057</v>
          </cell>
          <cell r="D57" t="str">
            <v>Post Merger</v>
          </cell>
        </row>
        <row r="58">
          <cell r="C58" t="str">
            <v>UBS p268848</v>
          </cell>
          <cell r="D58" t="str">
            <v>Post Merger</v>
          </cell>
        </row>
        <row r="59">
          <cell r="C59" t="str">
            <v>UBS p268850</v>
          </cell>
          <cell r="D59" t="str">
            <v>Post Merger</v>
          </cell>
        </row>
        <row r="60">
          <cell r="C60" t="str">
            <v>Weyerhaeuser Reserve p356685</v>
          </cell>
          <cell r="D60" t="str">
            <v>Post Merger</v>
          </cell>
        </row>
        <row r="61">
          <cell r="C61" t="str">
            <v>Wolverine Creek Wind p244520</v>
          </cell>
          <cell r="D61" t="str">
            <v>Post Merger</v>
          </cell>
        </row>
        <row r="62">
          <cell r="C62" t="str">
            <v>Place Holder</v>
          </cell>
          <cell r="D62" t="str">
            <v>Post Merger</v>
          </cell>
        </row>
        <row r="63">
          <cell r="C63" t="str">
            <v>DSM (Irrigation)</v>
          </cell>
          <cell r="D63" t="str">
            <v>Post Merger</v>
          </cell>
        </row>
        <row r="65">
          <cell r="C65" t="str">
            <v>QF California</v>
          </cell>
          <cell r="D65" t="str">
            <v>QF by State PPL</v>
          </cell>
        </row>
        <row r="66">
          <cell r="C66" t="str">
            <v>QF Idaho</v>
          </cell>
          <cell r="D66" t="str">
            <v>QF by State UPL</v>
          </cell>
        </row>
        <row r="67">
          <cell r="C67" t="str">
            <v>QF Oregon</v>
          </cell>
          <cell r="D67" t="str">
            <v>QF by State PPL</v>
          </cell>
        </row>
        <row r="68">
          <cell r="C68" t="str">
            <v>QF Utah</v>
          </cell>
          <cell r="D68" t="str">
            <v>QF by State UPL</v>
          </cell>
        </row>
        <row r="69">
          <cell r="C69" t="str">
            <v>QF Washington</v>
          </cell>
          <cell r="D69" t="str">
            <v>QF by State PPL</v>
          </cell>
        </row>
        <row r="70">
          <cell r="C70" t="str">
            <v>QF Wyoming</v>
          </cell>
          <cell r="D70" t="str">
            <v>QF by State UPL</v>
          </cell>
        </row>
        <row r="71">
          <cell r="C71" t="str">
            <v>Biomass p234159 QF</v>
          </cell>
          <cell r="D71" t="str">
            <v>QF PPL Pre Merger</v>
          </cell>
        </row>
        <row r="72">
          <cell r="C72" t="str">
            <v>Chevron Wind p499335 QF</v>
          </cell>
          <cell r="D72" t="str">
            <v>QF UPL Post Merger</v>
          </cell>
        </row>
        <row r="73">
          <cell r="C73" t="str">
            <v>Co-Gen II p349170 QF</v>
          </cell>
          <cell r="D73" t="str">
            <v>QF PPL Post Merger</v>
          </cell>
        </row>
        <row r="74">
          <cell r="C74" t="str">
            <v>DCFP p316701 QF</v>
          </cell>
          <cell r="D74" t="str">
            <v>QF PPL Post Merger</v>
          </cell>
        </row>
        <row r="75">
          <cell r="C75" t="str">
            <v>D.R. Johnson</v>
          </cell>
          <cell r="D75" t="str">
            <v>QF PPL Post Merger</v>
          </cell>
        </row>
        <row r="76">
          <cell r="C76" t="str">
            <v>ExxonMobil p255042 QF</v>
          </cell>
          <cell r="D76" t="str">
            <v>QF UPL Post Merger</v>
          </cell>
        </row>
        <row r="77">
          <cell r="C77" t="str">
            <v>Kennecott QF</v>
          </cell>
          <cell r="D77" t="str">
            <v>QF UPL Post Merger</v>
          </cell>
        </row>
        <row r="78">
          <cell r="C78" t="str">
            <v>Oregon Wind Farm QF</v>
          </cell>
          <cell r="D78" t="str">
            <v>QF PPL Post Merger</v>
          </cell>
        </row>
        <row r="79">
          <cell r="C79" t="str">
            <v>Roseburg Dillard QF</v>
          </cell>
          <cell r="D79" t="str">
            <v>QF PPL Post Merger</v>
          </cell>
        </row>
        <row r="80">
          <cell r="C80" t="str">
            <v>Schwendiman QF</v>
          </cell>
          <cell r="D80" t="str">
            <v>QF UPL Post Merger</v>
          </cell>
        </row>
        <row r="81">
          <cell r="C81" t="str">
            <v>SF Phosphates</v>
          </cell>
          <cell r="D81" t="str">
            <v>QF UPL Post Merger</v>
          </cell>
        </row>
        <row r="82">
          <cell r="C82" t="str">
            <v>Spanish Fork Wind 2 p311681 QF</v>
          </cell>
          <cell r="D82" t="str">
            <v>QF UPL Post Merger</v>
          </cell>
        </row>
        <row r="83">
          <cell r="C83" t="str">
            <v>Sunnyside p83997/p59965 QF</v>
          </cell>
          <cell r="D83" t="str">
            <v>QF UPL Pre Merger</v>
          </cell>
        </row>
        <row r="84">
          <cell r="C84" t="str">
            <v>Tesoro QF</v>
          </cell>
          <cell r="D84" t="str">
            <v>QF UPL Post Merger</v>
          </cell>
        </row>
        <row r="85">
          <cell r="C85" t="str">
            <v>Threemile Canyon Wind QF p500139</v>
          </cell>
          <cell r="D85" t="str">
            <v>QF UPL Post Merger</v>
          </cell>
        </row>
        <row r="86">
          <cell r="C86" t="str">
            <v>Evergreen BioPower p351030 QF</v>
          </cell>
          <cell r="D86" t="str">
            <v>QF PPL Post Merger</v>
          </cell>
        </row>
        <row r="87">
          <cell r="C87" t="str">
            <v>Mountain Wind 1 p367721 QF</v>
          </cell>
          <cell r="D87" t="str">
            <v>QF UPL Post Merger</v>
          </cell>
        </row>
        <row r="88">
          <cell r="C88" t="str">
            <v>Mountain Wind 2 p398449 QF</v>
          </cell>
          <cell r="D88" t="str">
            <v>QF UPL Post Merger</v>
          </cell>
        </row>
        <row r="89">
          <cell r="C89" t="str">
            <v>Weyerhaeuser QF</v>
          </cell>
          <cell r="D89" t="str">
            <v>QF PPL Post Merger</v>
          </cell>
        </row>
        <row r="90">
          <cell r="C90" t="str">
            <v>US Magnesium QF</v>
          </cell>
          <cell r="D90" t="str">
            <v>QF UPL Post Merger</v>
          </cell>
        </row>
        <row r="92">
          <cell r="C92" t="str">
            <v>Canadian Entitlement p60828</v>
          </cell>
          <cell r="D92" t="str">
            <v>Post Merger</v>
          </cell>
        </row>
        <row r="93">
          <cell r="C93" t="str">
            <v>Chelan - Rocky Reach p60827</v>
          </cell>
          <cell r="D93" t="str">
            <v>Mid Columbia</v>
          </cell>
        </row>
        <row r="94">
          <cell r="C94" t="str">
            <v>Douglas - Wells p60828</v>
          </cell>
          <cell r="D94" t="str">
            <v>Mid Columbia</v>
          </cell>
        </row>
        <row r="95">
          <cell r="C95" t="str">
            <v>Grant Displacement p270294</v>
          </cell>
          <cell r="D95" t="str">
            <v>Mid Columbia</v>
          </cell>
        </row>
        <row r="96">
          <cell r="C96" t="str">
            <v>Grant Reasonable</v>
          </cell>
          <cell r="D96" t="str">
            <v>Mid Columbia</v>
          </cell>
        </row>
        <row r="97">
          <cell r="C97" t="str">
            <v>Grant Meaningful Priority p390668</v>
          </cell>
          <cell r="D97" t="str">
            <v>Mid Columbia</v>
          </cell>
        </row>
        <row r="98">
          <cell r="C98" t="str">
            <v>Grant Surplus p258951</v>
          </cell>
          <cell r="D98" t="str">
            <v>Mid Columbia</v>
          </cell>
        </row>
        <row r="99">
          <cell r="C99" t="str">
            <v>Grant Power Auction</v>
          </cell>
          <cell r="D99" t="str">
            <v>Mid Columbia</v>
          </cell>
        </row>
        <row r="100">
          <cell r="C100" t="str">
            <v>Grant - Priest Rapids</v>
          </cell>
          <cell r="D100" t="str">
            <v>Mid Columbia</v>
          </cell>
        </row>
        <row r="101">
          <cell r="C101" t="str">
            <v>Grant - Wanapum p60825</v>
          </cell>
          <cell r="D101" t="str">
            <v>Mid Columbia</v>
          </cell>
        </row>
        <row r="103">
          <cell r="C103" t="str">
            <v>APGI/Colockum s191690</v>
          </cell>
          <cell r="D103" t="str">
            <v>Post Merger</v>
          </cell>
        </row>
        <row r="104">
          <cell r="C104" t="str">
            <v>APS Exchange p58118/s58119</v>
          </cell>
          <cell r="D104" t="str">
            <v>Post Merger</v>
          </cell>
        </row>
        <row r="105">
          <cell r="C105" t="str">
            <v>Black Hills CTs p64676</v>
          </cell>
          <cell r="D105" t="str">
            <v>Pacific Capacity</v>
          </cell>
        </row>
        <row r="106">
          <cell r="C106" t="str">
            <v>BPA Exchange p64706/p64888</v>
          </cell>
          <cell r="D106" t="str">
            <v>Pacific Pre Merger</v>
          </cell>
        </row>
        <row r="107">
          <cell r="C107" t="str">
            <v xml:space="preserve">BPA FC II Wind p63507 </v>
          </cell>
          <cell r="D107" t="str">
            <v>Post Merger</v>
          </cell>
        </row>
        <row r="108">
          <cell r="C108" t="str">
            <v xml:space="preserve">BPA FC IV Wind p79207 </v>
          </cell>
          <cell r="D108" t="str">
            <v>Post Merger</v>
          </cell>
        </row>
        <row r="109">
          <cell r="C109" t="str">
            <v>BPA Peaking p59820</v>
          </cell>
          <cell r="D109" t="str">
            <v>BPA Peak Purchase</v>
          </cell>
        </row>
        <row r="110">
          <cell r="C110" t="str">
            <v>BPA So. Idaho p64885/p83975/p64705</v>
          </cell>
          <cell r="D110" t="str">
            <v>Post Merger</v>
          </cell>
        </row>
        <row r="111">
          <cell r="C111" t="str">
            <v>Cargill p483225/s6 p485390/s89</v>
          </cell>
          <cell r="D111" t="str">
            <v>Post Merger</v>
          </cell>
        </row>
        <row r="112">
          <cell r="C112" t="str">
            <v>Cowlitz Swift p65787</v>
          </cell>
          <cell r="D112" t="str">
            <v>Pacific Pre Merger</v>
          </cell>
        </row>
        <row r="113">
          <cell r="C113" t="str">
            <v>EWEB FC I p63508/p63510</v>
          </cell>
          <cell r="D113" t="str">
            <v>Post Merger</v>
          </cell>
        </row>
        <row r="114">
          <cell r="C114" t="str">
            <v>PSCo Exchange p340325</v>
          </cell>
          <cell r="D114" t="str">
            <v>Post Merger</v>
          </cell>
        </row>
        <row r="115">
          <cell r="C115" t="str">
            <v>PSCO FC III p63362/s63361</v>
          </cell>
          <cell r="D115" t="str">
            <v>Post Merger</v>
          </cell>
        </row>
        <row r="116">
          <cell r="C116" t="str">
            <v>Redding Exchange p66276</v>
          </cell>
          <cell r="D116" t="str">
            <v>Post Merger</v>
          </cell>
        </row>
        <row r="117">
          <cell r="C117" t="str">
            <v>SCL State Line p105228</v>
          </cell>
          <cell r="D117" t="str">
            <v>Post Merger</v>
          </cell>
        </row>
        <row r="118">
          <cell r="C118" t="str">
            <v>Shell p489963/s489962</v>
          </cell>
          <cell r="D118" t="str">
            <v>Post Merger</v>
          </cell>
        </row>
        <row r="119">
          <cell r="C119" t="str">
            <v>TransAlta p371343/s371344</v>
          </cell>
          <cell r="D119" t="str">
            <v>Post Merger</v>
          </cell>
        </row>
        <row r="120">
          <cell r="C120" t="str">
            <v>Tri-State Exchange</v>
          </cell>
          <cell r="D120" t="str">
            <v>Post Merger</v>
          </cell>
        </row>
      </sheetData>
      <sheetData sheetId="2">
        <row r="4">
          <cell r="B4">
            <v>40909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WheelingCosts"/>
      <sheetName val="BPA Rate Case"/>
      <sheetName val="Known &amp; Measurable"/>
      <sheetName val="Wheeling purpose"/>
      <sheetName val="SourceData"/>
      <sheetName val="DO NOT SEND OUT-SourceExcluded"/>
      <sheetName val="Goodnoe PTP"/>
      <sheetName val="Centralia Reassign"/>
      <sheetName val="Lookup"/>
      <sheetName val="BPA Network Expense-12"/>
      <sheetName val="BPA Network Expense-14"/>
      <sheetName val="HoodRiver-12"/>
      <sheetName val="HoodRiver-14"/>
      <sheetName val="48mo Avg NF"/>
      <sheetName val="48mo NF Known &amp; Measurable"/>
      <sheetName val="48mo NF Source"/>
    </sheetNames>
    <sheetDataSet>
      <sheetData sheetId="0"/>
      <sheetData sheetId="1">
        <row r="200">
          <cell r="J200">
            <v>2035226.6399999997</v>
          </cell>
        </row>
        <row r="222">
          <cell r="J222">
            <v>1820332.2341999998</v>
          </cell>
          <cell r="K222">
            <v>1815314.2341999998</v>
          </cell>
          <cell r="L222">
            <v>1918379.1542</v>
          </cell>
          <cell r="M222">
            <v>1830820.4457999999</v>
          </cell>
          <cell r="N222">
            <v>1871619.4457999999</v>
          </cell>
          <cell r="O222">
            <v>1869921.5057999999</v>
          </cell>
          <cell r="P222">
            <v>1863206.4857999999</v>
          </cell>
          <cell r="Q222">
            <v>1864555.5157999999</v>
          </cell>
          <cell r="R222">
            <v>1845868.5157999999</v>
          </cell>
          <cell r="S222">
            <v>1842468.5157999999</v>
          </cell>
          <cell r="T222">
            <v>1828868.5157999999</v>
          </cell>
          <cell r="U222">
            <v>1818668.5157999999</v>
          </cell>
        </row>
        <row r="224">
          <cell r="J224">
            <v>6427838.8599999994</v>
          </cell>
          <cell r="K224">
            <v>6730155.9700000007</v>
          </cell>
          <cell r="L224">
            <v>6704987.7599999998</v>
          </cell>
          <cell r="M224">
            <v>6686350.7899999991</v>
          </cell>
          <cell r="N224">
            <v>6838221.0099999998</v>
          </cell>
          <cell r="O224">
            <v>7003982.79</v>
          </cell>
          <cell r="P224">
            <v>6922416.1099999994</v>
          </cell>
          <cell r="Q224">
            <v>7303007.4900000002</v>
          </cell>
          <cell r="R224">
            <v>7053448.1299999999</v>
          </cell>
          <cell r="S224">
            <v>6793230.0300000003</v>
          </cell>
          <cell r="T224">
            <v>6778994.6699999999</v>
          </cell>
          <cell r="U224">
            <v>6762457.5800000001</v>
          </cell>
        </row>
        <row r="226">
          <cell r="J226">
            <v>312054</v>
          </cell>
          <cell r="K226">
            <v>44626</v>
          </cell>
          <cell r="L226">
            <v>42916</v>
          </cell>
          <cell r="M226">
            <v>76688</v>
          </cell>
          <cell r="N226">
            <v>52658</v>
          </cell>
          <cell r="O226">
            <v>47393</v>
          </cell>
          <cell r="P226">
            <v>42028</v>
          </cell>
          <cell r="Q226">
            <v>47167</v>
          </cell>
          <cell r="R226">
            <v>45059</v>
          </cell>
          <cell r="S226">
            <v>159150</v>
          </cell>
          <cell r="T226">
            <v>79284.2</v>
          </cell>
          <cell r="U226">
            <v>185495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32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91" sqref="D91"/>
    </sheetView>
  </sheetViews>
  <sheetFormatPr defaultColWidth="11" defaultRowHeight="10.5"/>
  <cols>
    <col min="1" max="1" width="3" style="3" customWidth="1"/>
    <col min="2" max="2" width="2.6640625" style="3" customWidth="1"/>
    <col min="3" max="3" width="33.1640625" style="3" customWidth="1"/>
    <col min="4" max="4" width="13.83203125" style="3" customWidth="1"/>
    <col min="5" max="5" width="2.33203125" style="3" customWidth="1"/>
    <col min="6" max="6" width="15.83203125" style="3" customWidth="1"/>
    <col min="7" max="8" width="13.33203125" style="3" bestFit="1" customWidth="1"/>
    <col min="9" max="9" width="13.83203125" style="3" bestFit="1" customWidth="1"/>
    <col min="10" max="10" width="11" style="3" customWidth="1"/>
    <col min="11" max="11" width="14.5" style="3" customWidth="1"/>
    <col min="12" max="12" width="11" style="3" customWidth="1"/>
    <col min="13" max="13" width="14.1640625" style="3" bestFit="1" customWidth="1"/>
    <col min="14" max="14" width="20.1640625" style="27" bestFit="1" customWidth="1"/>
    <col min="15" max="16" width="14.6640625" style="3" bestFit="1" customWidth="1"/>
    <col min="17" max="16384" width="11" style="3"/>
  </cols>
  <sheetData>
    <row r="1" spans="1:14">
      <c r="A1" s="4" t="str">
        <f>[1]NPC!A1</f>
        <v>PacifiCorp</v>
      </c>
      <c r="D1"/>
      <c r="E1" s="9"/>
      <c r="F1" s="8" t="s">
        <v>42</v>
      </c>
    </row>
    <row r="2" spans="1:14">
      <c r="A2" s="20"/>
      <c r="D2"/>
      <c r="E2" s="9"/>
      <c r="F2" s="9" t="s">
        <v>0</v>
      </c>
    </row>
    <row r="3" spans="1:14">
      <c r="A3" s="5" t="s">
        <v>57</v>
      </c>
      <c r="D3" s="10"/>
      <c r="E3" s="10"/>
      <c r="F3" s="8" t="s">
        <v>1</v>
      </c>
    </row>
    <row r="4" spans="1:14">
      <c r="A4" s="51">
        <v>41061</v>
      </c>
      <c r="B4" s="51"/>
      <c r="C4" s="51"/>
      <c r="D4" s="10"/>
      <c r="E4" s="10"/>
      <c r="F4" s="9"/>
    </row>
    <row r="5" spans="1:14">
      <c r="B5" s="5"/>
      <c r="D5" s="11" t="s">
        <v>2</v>
      </c>
      <c r="E5" s="11"/>
      <c r="F5" s="12" t="s">
        <v>3</v>
      </c>
      <c r="G5" s="12" t="s">
        <v>3</v>
      </c>
      <c r="H5" s="12"/>
      <c r="I5" s="12"/>
    </row>
    <row r="6" spans="1:14" s="11" customFormat="1">
      <c r="A6" s="3"/>
      <c r="B6" s="3"/>
      <c r="C6" s="3"/>
      <c r="D6" s="42" t="str">
        <f>[1]NPC!E3</f>
        <v>07/11-06/12</v>
      </c>
      <c r="E6" s="15"/>
      <c r="F6" s="13" t="s">
        <v>4</v>
      </c>
      <c r="G6" s="13" t="s">
        <v>5</v>
      </c>
      <c r="H6" s="13" t="s">
        <v>6</v>
      </c>
      <c r="I6" s="13" t="s">
        <v>7</v>
      </c>
      <c r="N6" s="28"/>
    </row>
    <row r="7" spans="1:14">
      <c r="A7" s="3" t="s">
        <v>8</v>
      </c>
      <c r="F7" s="6"/>
      <c r="G7" s="6"/>
      <c r="H7" s="6"/>
      <c r="I7" s="6"/>
    </row>
    <row r="8" spans="1:14">
      <c r="B8" t="s">
        <v>9</v>
      </c>
      <c r="D8" s="26">
        <f t="array" aca="1" ref="D8" ca="1">SUM(IF([1]NPC!$G$7:$G$25=B8,[1]NPC!$E$7:$E$25,0))</f>
        <v>12964800</v>
      </c>
      <c r="E8" s="16"/>
      <c r="F8" s="26">
        <f ca="1">D8</f>
        <v>12964800</v>
      </c>
      <c r="G8"/>
      <c r="H8"/>
      <c r="I8"/>
    </row>
    <row r="9" spans="1:14" hidden="1">
      <c r="B9"/>
      <c r="D9" s="16"/>
      <c r="E9" s="16"/>
      <c r="F9" s="1"/>
      <c r="G9" s="6"/>
      <c r="H9" s="6"/>
      <c r="I9" s="6"/>
    </row>
    <row r="10" spans="1:14">
      <c r="B10" t="s">
        <v>10</v>
      </c>
      <c r="D10" s="26">
        <f t="array" aca="1" ref="D10" ca="1">SUM(IF([1]NPC!$G$7:$G$25=B10,[1]NPC!$E$7:$E$25,0))</f>
        <v>205950736.88999999</v>
      </c>
      <c r="E10" s="16"/>
      <c r="F10" s="1"/>
      <c r="G10" s="6"/>
      <c r="H10" s="6"/>
      <c r="I10" s="26">
        <f ca="1">D10</f>
        <v>205950736.88999999</v>
      </c>
    </row>
    <row r="11" spans="1:14" hidden="1">
      <c r="B11"/>
      <c r="D11" s="16"/>
      <c r="E11" s="16"/>
      <c r="F11" s="1"/>
      <c r="G11" s="6"/>
      <c r="H11" s="6"/>
      <c r="I11" s="6"/>
    </row>
    <row r="12" spans="1:14" hidden="1">
      <c r="B12" t="s">
        <v>11</v>
      </c>
      <c r="D12" s="26">
        <f t="array" aca="1" ref="D12" ca="1">SUM(IF([1]NPC!$G$7:$G$25=B12,[1]NPC!$E$7:$E$25,0))</f>
        <v>0</v>
      </c>
      <c r="E12" s="16"/>
      <c r="F12" s="26">
        <f ca="1">D12</f>
        <v>0</v>
      </c>
      <c r="G12" s="6"/>
      <c r="H12" s="6"/>
      <c r="I12" s="6"/>
    </row>
    <row r="13" spans="1:14" hidden="1">
      <c r="C13"/>
      <c r="D13" s="16"/>
      <c r="E13" s="16"/>
      <c r="F13" s="6"/>
      <c r="G13" s="6"/>
      <c r="H13" s="6"/>
      <c r="I13" s="6"/>
    </row>
    <row r="14" spans="1:14" hidden="1">
      <c r="B14" s="3" t="s">
        <v>12</v>
      </c>
      <c r="C14"/>
      <c r="D14" s="26">
        <v>0</v>
      </c>
      <c r="E14" s="16"/>
      <c r="F14" s="6"/>
      <c r="G14" s="6"/>
      <c r="H14" s="26">
        <f>D14</f>
        <v>0</v>
      </c>
      <c r="I14" s="6"/>
    </row>
    <row r="15" spans="1:14" ht="11.25" thickBot="1">
      <c r="D15" s="11" t="s">
        <v>14</v>
      </c>
      <c r="E15" s="14" t="s">
        <v>13</v>
      </c>
      <c r="F15" s="11" t="s">
        <v>14</v>
      </c>
      <c r="G15" s="11" t="s">
        <v>14</v>
      </c>
      <c r="H15" s="11" t="s">
        <v>14</v>
      </c>
      <c r="I15" s="11" t="s">
        <v>14</v>
      </c>
    </row>
    <row r="16" spans="1:14" ht="11.25" thickBot="1">
      <c r="A16" s="3" t="s">
        <v>15</v>
      </c>
      <c r="D16" s="26">
        <f ca="1">SUM(D8:D14)</f>
        <v>218915536.88999999</v>
      </c>
      <c r="E16" s="16"/>
      <c r="F16" s="26">
        <f ca="1">SUM(F8:F14)</f>
        <v>12964800</v>
      </c>
      <c r="G16" s="26">
        <f>SUM(G8:G14)</f>
        <v>0</v>
      </c>
      <c r="H16" s="26">
        <f>SUM(H8:H14)</f>
        <v>0</v>
      </c>
      <c r="I16" s="26">
        <f ca="1">SUM(I8:I14)</f>
        <v>205950736.88999999</v>
      </c>
      <c r="K16" s="36">
        <f ca="1">D16-[1]NPC!E27</f>
        <v>0</v>
      </c>
      <c r="L16" s="24" t="s">
        <v>40</v>
      </c>
      <c r="M16" s="37">
        <f ca="1">D16-SUM(F16:I16)</f>
        <v>0</v>
      </c>
    </row>
    <row r="17" spans="1:19">
      <c r="D17" s="16"/>
      <c r="E17" s="16"/>
      <c r="F17" s="16"/>
      <c r="G17" s="16"/>
      <c r="H17" s="16"/>
      <c r="I17" s="16"/>
      <c r="P17" s="8" t="s">
        <v>80</v>
      </c>
    </row>
    <row r="18" spans="1:19">
      <c r="D18"/>
      <c r="E18" s="6"/>
      <c r="F18" s="6"/>
      <c r="G18" s="6"/>
      <c r="H18" s="6"/>
      <c r="I18" s="6"/>
      <c r="N18" s="40"/>
      <c r="O18" s="35"/>
      <c r="P18" s="49"/>
    </row>
    <row r="19" spans="1:19" ht="11.25">
      <c r="A19" s="3" t="s">
        <v>16</v>
      </c>
      <c r="D19" s="16"/>
      <c r="E19" s="16"/>
      <c r="F19" s="46"/>
      <c r="G19" s="6"/>
      <c r="H19" s="6"/>
      <c r="I19" s="6"/>
      <c r="N19" s="29" t="s">
        <v>66</v>
      </c>
      <c r="O19" s="43">
        <v>0</v>
      </c>
      <c r="P19" s="16"/>
      <c r="Q19" s="45"/>
      <c r="R19" s="30"/>
      <c r="S19" s="16"/>
    </row>
    <row r="20" spans="1:19" ht="11.25">
      <c r="B20"/>
      <c r="C20" s="3" t="s">
        <v>17</v>
      </c>
      <c r="D20" s="26">
        <f t="array" aca="1" ref="D20" ca="1">SUM(IF([1]NPC!$G$30:$G$132=C20,[1]NPC!$E$30:$E$132,0))</f>
        <v>9602500</v>
      </c>
      <c r="E20" s="16"/>
      <c r="F20" s="26">
        <f ca="1">D20</f>
        <v>9602500</v>
      </c>
      <c r="G20" s="6"/>
      <c r="H20" s="6"/>
      <c r="I20" s="6"/>
      <c r="N20" s="29" t="s">
        <v>68</v>
      </c>
      <c r="O20" s="43">
        <f>1-O19</f>
        <v>1</v>
      </c>
      <c r="P20" s="16"/>
      <c r="Q20" s="45"/>
      <c r="R20" s="30"/>
      <c r="S20" s="16"/>
    </row>
    <row r="21" spans="1:19" ht="11.25" hidden="1">
      <c r="B21"/>
      <c r="C21" s="3" t="s">
        <v>18</v>
      </c>
      <c r="D21" s="26">
        <f t="array" aca="1" ref="D21" ca="1">SUM(IF([1]NPC!$G$30:$G$132=C21,[1]NPC!$E$30:$E$132,0))</f>
        <v>0</v>
      </c>
      <c r="E21" s="16"/>
      <c r="F21" s="26">
        <f ca="1">D21-G21</f>
        <v>0</v>
      </c>
      <c r="G21" s="26">
        <f t="array" aca="1" ref="G21" ca="1">SUM(IF([1]NPC!$G$30:$G$132=C21,[1]NPC!$E$30:$E$132,0))-IF(D21=0,0,600000)</f>
        <v>0</v>
      </c>
      <c r="H21" s="6"/>
      <c r="I21" s="6"/>
      <c r="N21" s="29" t="s">
        <v>67</v>
      </c>
      <c r="O21" s="43">
        <v>0</v>
      </c>
      <c r="P21" s="16"/>
      <c r="Q21" s="45"/>
      <c r="R21" s="30"/>
      <c r="S21" s="16"/>
    </row>
    <row r="22" spans="1:19" ht="11.25">
      <c r="B22"/>
      <c r="C22" s="3" t="s">
        <v>19</v>
      </c>
      <c r="D22" s="26">
        <f t="array" aca="1" ref="D22" ca="1">SUM(IF([1]NPC!$G$30:$G$132=C22,[1]NPC!$E$30:$E$132,0))</f>
        <v>3482835.1800000006</v>
      </c>
      <c r="E22" s="16"/>
      <c r="F22" s="26">
        <f ca="1">D22*0.3</f>
        <v>1044850.5540000001</v>
      </c>
      <c r="G22" s="26">
        <f ca="1">D22*0.7</f>
        <v>2437984.6260000002</v>
      </c>
      <c r="H22" s="6"/>
      <c r="I22" s="6"/>
      <c r="N22" s="29" t="s">
        <v>69</v>
      </c>
      <c r="O22" s="43">
        <f>1-O21</f>
        <v>1</v>
      </c>
      <c r="P22" s="16"/>
      <c r="Q22" s="45"/>
      <c r="R22" s="30"/>
      <c r="S22" s="16"/>
    </row>
    <row r="23" spans="1:19">
      <c r="B23"/>
      <c r="C23" s="3" t="s">
        <v>20</v>
      </c>
      <c r="D23" s="26">
        <f t="array" aca="1" ref="D23" ca="1">SUM(IF([1]NPC!$G$30:$G$132=C23,[1]NPC!$E$30:$E$132,0))</f>
        <v>6730940.7000000002</v>
      </c>
      <c r="E23" s="16"/>
      <c r="F23" s="26">
        <f ca="1">D23*0.2073628</f>
        <v>1395746.7101859602</v>
      </c>
      <c r="G23" s="26">
        <f ca="1">D23-F23</f>
        <v>5335193.9898140403</v>
      </c>
      <c r="H23" s="6"/>
      <c r="I23" s="6"/>
    </row>
    <row r="24" spans="1:19">
      <c r="B24"/>
      <c r="C24" s="3" t="s">
        <v>21</v>
      </c>
      <c r="D24" s="26">
        <f ca="1">N27</f>
        <v>60252481.480000004</v>
      </c>
      <c r="E24" s="16"/>
      <c r="F24" s="31">
        <f ca="1">(N25+N24*O19)*K24</f>
        <v>3025959.95323127</v>
      </c>
      <c r="G24" s="31">
        <f ca="1">(N25+N24*O19)*L24</f>
        <v>14742917.986768732</v>
      </c>
      <c r="H24" s="6"/>
      <c r="I24" s="31">
        <f ca="1">(N26+N24*O20)</f>
        <v>42483603.540000007</v>
      </c>
      <c r="K24" s="25">
        <v>0.17029549999999999</v>
      </c>
      <c r="L24" s="25">
        <f>1-K24</f>
        <v>0.82970450000000007</v>
      </c>
      <c r="N24" s="26">
        <f t="array" aca="1" ref="N24" ca="1">SUM(IF([1]NPC!$G$30:$G$99=O24,[1]NPC!$E$30:$E$99,0))</f>
        <v>29241657.860000003</v>
      </c>
      <c r="O24" t="s">
        <v>58</v>
      </c>
    </row>
    <row r="25" spans="1:19">
      <c r="B25" s="41" t="s">
        <v>77</v>
      </c>
      <c r="C25" s="14"/>
      <c r="D25" s="11" t="s">
        <v>14</v>
      </c>
      <c r="E25" s="14" t="s">
        <v>13</v>
      </c>
      <c r="F25" s="11" t="s">
        <v>14</v>
      </c>
      <c r="G25" s="11" t="s">
        <v>14</v>
      </c>
      <c r="H25" s="11" t="s">
        <v>14</v>
      </c>
      <c r="I25" s="11" t="s">
        <v>14</v>
      </c>
      <c r="K25" s="25"/>
      <c r="L25" s="25"/>
      <c r="N25" s="26">
        <f t="array" aca="1" ref="N25" ca="1">SUM(IF([1]NPC!$G$30:$G$99=O25,[1]NPC!$E$30:$E$99,0))</f>
        <v>17768877.940000001</v>
      </c>
      <c r="O25" t="s">
        <v>55</v>
      </c>
    </row>
    <row r="26" spans="1:19">
      <c r="B26" s="3" t="s">
        <v>22</v>
      </c>
      <c r="C26"/>
      <c r="D26" s="26">
        <f ca="1">SUM(D20:D24)</f>
        <v>80068757.359999999</v>
      </c>
      <c r="E26" s="16"/>
      <c r="F26" s="26">
        <f ca="1">SUM(F20:F24)</f>
        <v>15069057.217417229</v>
      </c>
      <c r="G26" s="26">
        <f ca="1">SUM(G20:G24)</f>
        <v>22516096.602582771</v>
      </c>
      <c r="H26" s="26">
        <f>SUM(H20:H24)</f>
        <v>0</v>
      </c>
      <c r="I26" s="26">
        <f ca="1">SUM(I20:I24)</f>
        <v>42483603.540000007</v>
      </c>
      <c r="K26" s="25"/>
      <c r="L26" s="25"/>
      <c r="N26" s="44">
        <f t="array" aca="1" ref="N26" ca="1">SUM(IF([1]NPC!$G$30:$G$99=O26,[1]NPC!$E$30:$E$99,0))</f>
        <v>13241945.68</v>
      </c>
      <c r="O26" t="s">
        <v>54</v>
      </c>
    </row>
    <row r="27" spans="1:19" hidden="1">
      <c r="D27" s="1"/>
      <c r="E27" s="16"/>
      <c r="F27" s="1"/>
      <c r="G27" s="1"/>
      <c r="H27" s="6"/>
      <c r="I27" s="6"/>
      <c r="K27" s="25"/>
      <c r="L27" s="25"/>
      <c r="N27" s="26">
        <f ca="1">SUM(N24:N26)</f>
        <v>60252481.480000004</v>
      </c>
      <c r="O27"/>
    </row>
    <row r="28" spans="1:19" ht="12.75" hidden="1">
      <c r="B28"/>
      <c r="C28" s="3" t="s">
        <v>41</v>
      </c>
      <c r="D28" s="26">
        <f t="array" aca="1" ref="D28" ca="1">SUM(IF([1]NPC!$G$30:$G$132=C28,[1]NPC!$E$30:$E$132,0))</f>
        <v>0</v>
      </c>
      <c r="E28" s="16"/>
      <c r="F28" s="26"/>
      <c r="G28" s="26">
        <f ca="1">D28</f>
        <v>0</v>
      </c>
      <c r="H28" s="6"/>
      <c r="I28" s="6"/>
      <c r="K28" s="25"/>
      <c r="L28" s="25"/>
      <c r="N28" s="34"/>
      <c r="O28" s="32"/>
    </row>
    <row r="29" spans="1:19" hidden="1">
      <c r="B29"/>
      <c r="C29" s="3" t="s">
        <v>23</v>
      </c>
      <c r="D29" s="26">
        <f t="array" aca="1" ref="D29" ca="1">SUM(IF([1]NPC!$G$30:$G$132=C29,[1]NPC!$E$30:$E$132,0))</f>
        <v>0</v>
      </c>
      <c r="E29" s="16"/>
      <c r="F29" s="26"/>
      <c r="G29" s="26">
        <f ca="1">D29</f>
        <v>0</v>
      </c>
      <c r="H29" s="6"/>
      <c r="I29" s="6"/>
      <c r="K29" s="25"/>
      <c r="L29" s="25"/>
      <c r="M29" s="21"/>
      <c r="N29" s="26">
        <f t="array" aca="1" ref="N29" ca="1">SUM(IF([1]NPC!$G$30:$G$99=O29,[1]NPC!$E$30:$E$99,0))</f>
        <v>0</v>
      </c>
      <c r="O29" t="s">
        <v>59</v>
      </c>
    </row>
    <row r="30" spans="1:19" hidden="1">
      <c r="B30"/>
      <c r="C30" s="3" t="s">
        <v>24</v>
      </c>
      <c r="D30" s="26">
        <f ca="1">N32</f>
        <v>1636196.49</v>
      </c>
      <c r="E30" s="16"/>
      <c r="F30" s="31">
        <f ca="1">(N30+N29*O21)*K30</f>
        <v>0</v>
      </c>
      <c r="G30" s="31">
        <f ca="1">(N30+N29*O21)*L30</f>
        <v>0</v>
      </c>
      <c r="H30" s="6"/>
      <c r="I30" s="31">
        <f ca="1">(N31+N29*O22)</f>
        <v>1636196.49</v>
      </c>
      <c r="K30" s="25">
        <v>0.7</v>
      </c>
      <c r="L30" s="25">
        <f>1-K30</f>
        <v>0.30000000000000004</v>
      </c>
      <c r="N30" s="26">
        <f t="array" aca="1" ref="N30" ca="1">SUM(IF([1]NPC!$G$30:$G$99=O30,[1]NPC!$E$30:$E$99,0))</f>
        <v>0</v>
      </c>
      <c r="O30" t="s">
        <v>56</v>
      </c>
    </row>
    <row r="31" spans="1:19" hidden="1">
      <c r="B31"/>
      <c r="C31" s="3" t="s">
        <v>25</v>
      </c>
      <c r="D31" s="26">
        <f t="array" aca="1" ref="D31" ca="1">SUM(IF([1]NPC!$G$30:$G$132=C31,[1]NPC!$E$30:$E$132,0))</f>
        <v>0</v>
      </c>
      <c r="E31" s="16"/>
      <c r="F31" s="26">
        <f ca="1">D31</f>
        <v>0</v>
      </c>
      <c r="G31" s="26">
        <v>0</v>
      </c>
      <c r="H31" s="6"/>
      <c r="I31" s="6"/>
      <c r="N31" s="44">
        <f t="array" aca="1" ref="N31" ca="1">SUM(IF([1]NPC!$G$30:$G$99=O31,[1]NPC!$E$30:$E$99,0))</f>
        <v>1636196.49</v>
      </c>
      <c r="O31" t="s">
        <v>53</v>
      </c>
    </row>
    <row r="32" spans="1:19" hidden="1">
      <c r="B32"/>
      <c r="C32" s="3" t="s">
        <v>26</v>
      </c>
      <c r="D32" s="26">
        <f t="array" aca="1" ref="D32" ca="1">SUM(IF([1]NPC!$G$30:$G$132=C32,[1]NPC!$E$30:$E$132,0))</f>
        <v>0</v>
      </c>
      <c r="E32" s="16"/>
      <c r="F32" s="26">
        <v>0</v>
      </c>
      <c r="G32" s="26">
        <v>0</v>
      </c>
      <c r="H32" s="6"/>
      <c r="I32" s="6"/>
      <c r="N32" s="33">
        <f ca="1">SUM(N29:N31)</f>
        <v>1636196.49</v>
      </c>
      <c r="O32"/>
    </row>
    <row r="33" spans="2:18" hidden="1">
      <c r="B33" s="41" t="s">
        <v>77</v>
      </c>
      <c r="C33" s="14"/>
      <c r="D33" s="11" t="s">
        <v>14</v>
      </c>
      <c r="E33" s="14" t="s">
        <v>13</v>
      </c>
      <c r="F33" s="11" t="s">
        <v>14</v>
      </c>
      <c r="G33" s="11" t="s">
        <v>14</v>
      </c>
      <c r="H33" s="11" t="s">
        <v>14</v>
      </c>
      <c r="I33" s="11" t="s">
        <v>14</v>
      </c>
      <c r="R33" s="30"/>
    </row>
    <row r="34" spans="2:18" hidden="1">
      <c r="B34" s="3" t="s">
        <v>27</v>
      </c>
      <c r="C34"/>
      <c r="D34" s="26">
        <f ca="1">SUM(D28:D32)</f>
        <v>1636196.49</v>
      </c>
      <c r="E34" s="16"/>
      <c r="F34" s="26">
        <f ca="1">SUM(F28:F32)</f>
        <v>0</v>
      </c>
      <c r="G34" s="26">
        <f ca="1">SUM(G28:G32)</f>
        <v>0</v>
      </c>
      <c r="H34" s="26">
        <f>SUM(H28:H32)</f>
        <v>0</v>
      </c>
      <c r="I34" s="26">
        <f ca="1">SUM(I28:I32)</f>
        <v>1636196.49</v>
      </c>
    </row>
    <row r="35" spans="2:18">
      <c r="D35" s="16"/>
      <c r="E35" s="16"/>
      <c r="F35" s="6"/>
      <c r="G35" s="6"/>
      <c r="H35" s="6"/>
      <c r="I35" s="6"/>
    </row>
    <row r="36" spans="2:18" hidden="1">
      <c r="B36"/>
      <c r="C36" s="3" t="s">
        <v>81</v>
      </c>
      <c r="D36" s="26">
        <f ca="1">VLOOKUP(C36,[1]NPC!$B$30:$E$132,4,FALSE)</f>
        <v>0</v>
      </c>
      <c r="E36" s="16"/>
      <c r="F36" s="6"/>
      <c r="G36" s="6"/>
      <c r="H36" s="6"/>
      <c r="I36" s="26">
        <f t="shared" ref="I36:I71" ca="1" si="0">IF(K36="Post Merger",D36,0)</f>
        <v>0</v>
      </c>
      <c r="K36" s="3" t="str">
        <f t="shared" ref="K36:K71" si="1">VLOOKUP(C36,Purchases,2,0)</f>
        <v>Post Merger</v>
      </c>
    </row>
    <row r="37" spans="2:18" hidden="1">
      <c r="B37"/>
      <c r="C37" s="3" t="s">
        <v>64</v>
      </c>
      <c r="D37" s="26">
        <f ca="1">VLOOKUP(C37,[1]NPC!$B$30:$E$132,4,FALSE)</f>
        <v>0</v>
      </c>
      <c r="E37" s="16"/>
      <c r="F37" s="6"/>
      <c r="G37" s="6"/>
      <c r="H37" s="6"/>
      <c r="I37" s="26">
        <f t="shared" ca="1" si="0"/>
        <v>0</v>
      </c>
      <c r="K37" s="3" t="str">
        <f t="shared" si="1"/>
        <v>Post Merger</v>
      </c>
    </row>
    <row r="38" spans="2:18" hidden="1">
      <c r="B38"/>
      <c r="C38" s="3" t="s">
        <v>82</v>
      </c>
      <c r="D38" s="26">
        <f ca="1">VLOOKUP(C38,[1]NPC!$B$30:$E$132,4,FALSE)</f>
        <v>0</v>
      </c>
      <c r="E38" s="16"/>
      <c r="F38" s="6"/>
      <c r="G38" s="6"/>
      <c r="H38" s="6"/>
      <c r="I38" s="26">
        <f ca="1">IF(K38="Post Merger",D38,0)</f>
        <v>0</v>
      </c>
      <c r="K38" s="3" t="str">
        <f>VLOOKUP(C38,Purchases,2,0)</f>
        <v>Post Merger</v>
      </c>
    </row>
    <row r="39" spans="2:18">
      <c r="B39"/>
      <c r="C39" s="3" t="s">
        <v>104</v>
      </c>
      <c r="D39" s="26">
        <f>VLOOKUP(C39,[1]NPC!$B$30:$E$132,4,FALSE)</f>
        <v>244080</v>
      </c>
      <c r="E39" s="16"/>
      <c r="F39" s="6"/>
      <c r="G39" s="6"/>
      <c r="H39" s="6"/>
      <c r="I39" s="26">
        <f>IF(K39="Post Merger",D39,0)</f>
        <v>244080</v>
      </c>
      <c r="K39" s="3" t="str">
        <f>VLOOKUP(C39,Purchases,2,0)</f>
        <v>Post Merger</v>
      </c>
    </row>
    <row r="40" spans="2:18">
      <c r="B40"/>
      <c r="C40" s="3" t="s">
        <v>83</v>
      </c>
      <c r="D40" s="26">
        <f>VLOOKUP(C40,[1]NPC!$B$30:$E$132,4,FALSE)</f>
        <v>0</v>
      </c>
      <c r="E40" s="16"/>
      <c r="F40" s="6"/>
      <c r="G40" s="6"/>
      <c r="H40" s="6"/>
      <c r="I40" s="26">
        <f>IF(K40="Post Merger",D40,0)</f>
        <v>0</v>
      </c>
      <c r="K40" s="3" t="str">
        <f>VLOOKUP(C40,Purchases,2,0)</f>
        <v>Post Merger</v>
      </c>
    </row>
    <row r="41" spans="2:18">
      <c r="B41"/>
      <c r="C41" s="3" t="s">
        <v>84</v>
      </c>
      <c r="D41" s="26">
        <f>VLOOKUP(C41,[1]NPC!$B$30:$E$132,4,FALSE)</f>
        <v>4738669.24</v>
      </c>
      <c r="E41" s="16"/>
      <c r="F41" s="6"/>
      <c r="G41" s="6"/>
      <c r="H41" s="6"/>
      <c r="I41" s="26">
        <f t="shared" si="0"/>
        <v>4738669.24</v>
      </c>
      <c r="K41" s="3" t="str">
        <f t="shared" si="1"/>
        <v>Post Merger</v>
      </c>
    </row>
    <row r="42" spans="2:18" hidden="1">
      <c r="B42"/>
      <c r="C42" s="3" t="s">
        <v>51</v>
      </c>
      <c r="D42" s="26">
        <f ca="1">VLOOKUP(C42,[1]NPC!$B$30:$E$132,4,FALSE)</f>
        <v>0</v>
      </c>
      <c r="E42" s="16"/>
      <c r="F42" s="6"/>
      <c r="G42" s="6"/>
      <c r="H42" s="6"/>
      <c r="I42" s="26">
        <f t="shared" ca="1" si="0"/>
        <v>0</v>
      </c>
      <c r="K42" s="3" t="str">
        <f t="shared" si="1"/>
        <v>Post Merger</v>
      </c>
    </row>
    <row r="43" spans="2:18" hidden="1">
      <c r="B43"/>
      <c r="C43" s="3" t="s">
        <v>52</v>
      </c>
      <c r="D43" s="26">
        <f ca="1">VLOOKUP(C43,[1]NPC!$B$30:$E$132,4,FALSE)</f>
        <v>0</v>
      </c>
      <c r="E43" s="16"/>
      <c r="F43" s="6"/>
      <c r="G43" s="6"/>
      <c r="H43" s="6"/>
      <c r="I43" s="26">
        <f t="shared" ca="1" si="0"/>
        <v>0</v>
      </c>
      <c r="K43" s="3" t="str">
        <f t="shared" si="1"/>
        <v>Post Merger</v>
      </c>
    </row>
    <row r="44" spans="2:18" hidden="1">
      <c r="B44"/>
      <c r="C44" s="3" t="s">
        <v>63</v>
      </c>
      <c r="D44" s="26">
        <f ca="1">VLOOKUP(C44,[1]NPC!$B$30:$E$132,4,FALSE)</f>
        <v>0</v>
      </c>
      <c r="E44" s="16"/>
      <c r="F44" s="6"/>
      <c r="G44" s="6"/>
      <c r="H44" s="6"/>
      <c r="I44" s="26">
        <f t="shared" ca="1" si="0"/>
        <v>0</v>
      </c>
      <c r="K44" s="3" t="str">
        <f t="shared" si="1"/>
        <v>Post Merger</v>
      </c>
    </row>
    <row r="45" spans="2:18" hidden="1">
      <c r="B45"/>
      <c r="C45" s="3" t="s">
        <v>85</v>
      </c>
      <c r="D45" s="26">
        <f ca="1">VLOOKUP(C45,[1]NPC!$B$30:$E$132,4,FALSE)</f>
        <v>0</v>
      </c>
      <c r="E45" s="16"/>
      <c r="F45" s="6"/>
      <c r="G45" s="6"/>
      <c r="H45" s="6"/>
      <c r="I45" s="26">
        <f t="shared" ca="1" si="0"/>
        <v>0</v>
      </c>
      <c r="K45" s="3" t="str">
        <f t="shared" si="1"/>
        <v>Post Merger</v>
      </c>
    </row>
    <row r="46" spans="2:18">
      <c r="B46"/>
      <c r="C46" s="3" t="s">
        <v>46</v>
      </c>
      <c r="D46" s="26">
        <f>VLOOKUP(C46,[1]NPC!$B$30:$E$132,4,FALSE)</f>
        <v>6699772.9199999999</v>
      </c>
      <c r="E46" s="16"/>
      <c r="F46" s="6"/>
      <c r="G46" s="6"/>
      <c r="H46" s="6"/>
      <c r="I46" s="26">
        <f t="shared" si="0"/>
        <v>6699772.9199999999</v>
      </c>
      <c r="K46" s="3" t="str">
        <f t="shared" si="1"/>
        <v>Post Merger</v>
      </c>
    </row>
    <row r="47" spans="2:18">
      <c r="B47"/>
      <c r="C47" s="3" t="s">
        <v>86</v>
      </c>
      <c r="D47" s="26">
        <f ca="1">VLOOKUP(C47,[1]NPC!$B$30:$E$132,4,FALSE)</f>
        <v>91267996</v>
      </c>
      <c r="E47" s="16"/>
      <c r="F47" s="6"/>
      <c r="G47" s="6"/>
      <c r="H47" s="6"/>
      <c r="I47" s="26">
        <f t="shared" ca="1" si="0"/>
        <v>91267996</v>
      </c>
      <c r="K47" s="3" t="str">
        <f t="shared" si="1"/>
        <v>Post Merger</v>
      </c>
    </row>
    <row r="48" spans="2:18" hidden="1">
      <c r="B48"/>
      <c r="C48" s="3" t="s">
        <v>87</v>
      </c>
      <c r="D48" s="26">
        <f ca="1">VLOOKUP(C48,[1]NPC!$B$30:$E$132,4,FALSE)</f>
        <v>0</v>
      </c>
      <c r="E48" s="16"/>
      <c r="F48" s="6"/>
      <c r="G48" s="6"/>
      <c r="H48" s="6"/>
      <c r="I48" s="26">
        <f t="shared" ca="1" si="0"/>
        <v>0</v>
      </c>
      <c r="K48" s="3" t="str">
        <f t="shared" si="1"/>
        <v>Post Merger</v>
      </c>
    </row>
    <row r="49" spans="2:11" hidden="1">
      <c r="B49"/>
      <c r="C49" s="3" t="s">
        <v>88</v>
      </c>
      <c r="D49" s="26">
        <f ca="1">VLOOKUP(C49,[1]NPC!$B$30:$E$132,4,FALSE)</f>
        <v>0</v>
      </c>
      <c r="E49" s="16"/>
      <c r="F49" s="6"/>
      <c r="G49" s="6"/>
      <c r="H49" s="6"/>
      <c r="I49" s="26">
        <f t="shared" ca="1" si="0"/>
        <v>0</v>
      </c>
      <c r="K49" s="3" t="str">
        <f t="shared" si="1"/>
        <v>Post Merger</v>
      </c>
    </row>
    <row r="50" spans="2:11" hidden="1">
      <c r="B50"/>
      <c r="C50" s="3" t="s">
        <v>45</v>
      </c>
      <c r="D50" s="26">
        <f ca="1">VLOOKUP(C50,[1]NPC!$B$30:$E$132,4,FALSE)</f>
        <v>0</v>
      </c>
      <c r="E50" s="16"/>
      <c r="F50" s="6"/>
      <c r="G50" s="6"/>
      <c r="H50" s="6"/>
      <c r="I50" s="26">
        <f t="shared" ca="1" si="0"/>
        <v>0</v>
      </c>
      <c r="K50" s="3" t="str">
        <f t="shared" si="1"/>
        <v>Post Merger</v>
      </c>
    </row>
    <row r="51" spans="2:11" hidden="1">
      <c r="B51"/>
      <c r="C51" s="22" t="s">
        <v>89</v>
      </c>
      <c r="D51" s="26">
        <f ca="1">VLOOKUP(C51,[1]NPC!$B$30:$E$132,4,FALSE)</f>
        <v>0</v>
      </c>
      <c r="E51" s="16"/>
      <c r="F51" s="6"/>
      <c r="G51" s="6"/>
      <c r="H51" s="6"/>
      <c r="I51" s="26">
        <f ca="1">IF(K51="Post Merger",D51,0)</f>
        <v>0</v>
      </c>
      <c r="K51" s="3" t="str">
        <f>VLOOKUP(C51,Purchases,2,0)</f>
        <v>Post Merger</v>
      </c>
    </row>
    <row r="52" spans="2:11" hidden="1">
      <c r="B52"/>
      <c r="C52" s="3" t="s">
        <v>90</v>
      </c>
      <c r="D52" s="26">
        <f ca="1">VLOOKUP(C52,[1]NPC!$B$30:$E$132,4,FALSE)</f>
        <v>0</v>
      </c>
      <c r="E52" s="16"/>
      <c r="F52" s="6"/>
      <c r="G52" s="6"/>
      <c r="H52" s="6"/>
      <c r="I52" s="26">
        <f t="shared" ca="1" si="0"/>
        <v>0</v>
      </c>
      <c r="K52" s="3" t="str">
        <f t="shared" si="1"/>
        <v>Post Merger</v>
      </c>
    </row>
    <row r="53" spans="2:11" hidden="1">
      <c r="B53"/>
      <c r="C53" s="3" t="s">
        <v>91</v>
      </c>
      <c r="D53" s="26">
        <f ca="1">VLOOKUP(C53,[1]NPC!$B$30:$E$132,4,FALSE)</f>
        <v>0</v>
      </c>
      <c r="E53" s="16"/>
      <c r="F53" s="6"/>
      <c r="G53" s="6"/>
      <c r="H53" s="6"/>
      <c r="I53" s="26">
        <f t="shared" ca="1" si="0"/>
        <v>0</v>
      </c>
      <c r="K53" s="3" t="str">
        <f t="shared" si="1"/>
        <v>Post Merger</v>
      </c>
    </row>
    <row r="54" spans="2:11">
      <c r="B54"/>
      <c r="C54" s="3" t="s">
        <v>48</v>
      </c>
      <c r="D54" s="26">
        <f>VLOOKUP(C54,[1]NPC!$B$30:$E$132,4,FALSE)</f>
        <v>0</v>
      </c>
      <c r="E54" s="16"/>
      <c r="F54" s="6"/>
      <c r="G54" s="6"/>
      <c r="H54" s="6"/>
      <c r="I54" s="26">
        <f t="shared" si="0"/>
        <v>0</v>
      </c>
      <c r="K54" s="3" t="str">
        <f t="shared" si="1"/>
        <v>Post Merger</v>
      </c>
    </row>
    <row r="55" spans="2:11" hidden="1">
      <c r="B55"/>
      <c r="C55" s="3" t="s">
        <v>60</v>
      </c>
      <c r="D55" s="26">
        <f ca="1">VLOOKUP(C55,[1]NPC!$B$30:$E$132,4,FALSE)</f>
        <v>0</v>
      </c>
      <c r="E55" s="16"/>
      <c r="F55" s="6"/>
      <c r="G55" s="6"/>
      <c r="H55" s="6"/>
      <c r="I55" s="26">
        <f t="shared" ca="1" si="0"/>
        <v>0</v>
      </c>
      <c r="K55" s="3" t="str">
        <f t="shared" si="1"/>
        <v>Post Merger</v>
      </c>
    </row>
    <row r="56" spans="2:11" hidden="1">
      <c r="B56"/>
      <c r="C56" s="3" t="s">
        <v>61</v>
      </c>
      <c r="D56" s="26">
        <f ca="1">VLOOKUP(C56,[1]NPC!$B$30:$E$132,4,FALSE)</f>
        <v>0</v>
      </c>
      <c r="E56" s="16"/>
      <c r="F56" s="6"/>
      <c r="G56" s="6"/>
      <c r="H56" s="6"/>
      <c r="I56" s="26">
        <f t="shared" ca="1" si="0"/>
        <v>0</v>
      </c>
      <c r="K56" s="3" t="str">
        <f t="shared" si="1"/>
        <v>Post Merger</v>
      </c>
    </row>
    <row r="57" spans="2:11" hidden="1">
      <c r="B57"/>
      <c r="C57" s="3" t="s">
        <v>92</v>
      </c>
      <c r="D57" s="26">
        <f ca="1">VLOOKUP(C57,[1]NPC!$B$30:$E$132,4,FALSE)</f>
        <v>0</v>
      </c>
      <c r="E57" s="16"/>
      <c r="F57" s="6"/>
      <c r="G57" s="6"/>
      <c r="H57" s="6"/>
      <c r="I57" s="26">
        <f t="shared" ca="1" si="0"/>
        <v>0</v>
      </c>
      <c r="K57" s="3" t="str">
        <f t="shared" si="1"/>
        <v>Post Merger</v>
      </c>
    </row>
    <row r="58" spans="2:11" hidden="1">
      <c r="B58"/>
      <c r="C58" s="3" t="s">
        <v>93</v>
      </c>
      <c r="D58" s="26">
        <f ca="1">VLOOKUP(C58,[1]NPC!$B$30:$E$132,4,FALSE)</f>
        <v>0</v>
      </c>
      <c r="E58" s="16"/>
      <c r="F58" s="6"/>
      <c r="G58" s="6"/>
      <c r="H58" s="6"/>
      <c r="I58" s="26">
        <f t="shared" ca="1" si="0"/>
        <v>0</v>
      </c>
      <c r="K58" s="3" t="str">
        <f t="shared" si="1"/>
        <v>Post Merger</v>
      </c>
    </row>
    <row r="59" spans="2:11" hidden="1">
      <c r="B59"/>
      <c r="C59" s="3" t="s">
        <v>94</v>
      </c>
      <c r="D59" s="26">
        <f ca="1">VLOOKUP(C59,[1]NPC!$B$30:$E$132,4,FALSE)</f>
        <v>0</v>
      </c>
      <c r="E59" s="16"/>
      <c r="F59" s="6"/>
      <c r="G59" s="6"/>
      <c r="H59" s="6"/>
      <c r="I59" s="26">
        <f t="shared" ca="1" si="0"/>
        <v>0</v>
      </c>
      <c r="K59" s="3" t="str">
        <f t="shared" si="1"/>
        <v>Post Merger</v>
      </c>
    </row>
    <row r="60" spans="2:11" hidden="1">
      <c r="B60"/>
      <c r="C60" s="3" t="s">
        <v>95</v>
      </c>
      <c r="D60" s="26">
        <f ca="1">VLOOKUP(C60,[1]NPC!$B$30:$E$132,4,FALSE)</f>
        <v>0</v>
      </c>
      <c r="E60" s="16"/>
      <c r="F60" s="6"/>
      <c r="G60" s="6"/>
      <c r="H60" s="6"/>
      <c r="I60" s="26">
        <f t="shared" ca="1" si="0"/>
        <v>0</v>
      </c>
      <c r="K60" s="3" t="str">
        <f t="shared" si="1"/>
        <v>Post Merger</v>
      </c>
    </row>
    <row r="61" spans="2:11">
      <c r="B61"/>
      <c r="C61" s="3" t="s">
        <v>96</v>
      </c>
      <c r="D61" s="26">
        <f>VLOOKUP(C61,[1]NPC!$B$30:$E$132,4,FALSE)</f>
        <v>859106.6</v>
      </c>
      <c r="E61" s="16"/>
      <c r="F61" s="6"/>
      <c r="G61" s="6"/>
      <c r="H61" s="6"/>
      <c r="I61" s="26">
        <f t="shared" si="0"/>
        <v>859106.6</v>
      </c>
      <c r="K61" s="3" t="str">
        <f t="shared" si="1"/>
        <v>Post Merger</v>
      </c>
    </row>
    <row r="62" spans="2:11" hidden="1">
      <c r="B62"/>
      <c r="C62" s="27" t="s">
        <v>97</v>
      </c>
      <c r="D62" s="26">
        <f ca="1">VLOOKUP(C62,[1]NPC!$B$30:$E$132,4,FALSE)</f>
        <v>0</v>
      </c>
      <c r="E62" s="16"/>
      <c r="F62" s="6"/>
      <c r="G62" s="6"/>
      <c r="H62" s="6"/>
      <c r="I62" s="26">
        <f ca="1">IF(K62="Post Merger",D62,0)</f>
        <v>0</v>
      </c>
      <c r="K62" s="3" t="str">
        <f t="shared" si="1"/>
        <v>Post Merger</v>
      </c>
    </row>
    <row r="63" spans="2:11" hidden="1">
      <c r="B63"/>
      <c r="C63" s="27" t="s">
        <v>103</v>
      </c>
      <c r="D63" s="26">
        <f ca="1">VLOOKUP(C63,[1]NPC!$B$30:$E$132,4,FALSE)</f>
        <v>0</v>
      </c>
      <c r="E63" s="16"/>
      <c r="F63" s="6"/>
      <c r="G63" s="6"/>
      <c r="H63" s="6"/>
      <c r="I63" s="26">
        <f ca="1">IF(K63="Post Merger",D63,0)</f>
        <v>0</v>
      </c>
      <c r="K63" s="3" t="str">
        <f>VLOOKUP(C63,Purchases,2,0)</f>
        <v>Post Merger</v>
      </c>
    </row>
    <row r="64" spans="2:11" hidden="1">
      <c r="B64"/>
      <c r="C64" s="3" t="s">
        <v>98</v>
      </c>
      <c r="D64" s="26">
        <f ca="1">VLOOKUP(C64,[1]NPC!$B$30:$E$132,4,FALSE)</f>
        <v>0</v>
      </c>
      <c r="E64" s="16"/>
      <c r="F64" s="6"/>
      <c r="G64" s="6"/>
      <c r="H64" s="6"/>
      <c r="I64" s="26">
        <f t="shared" ca="1" si="0"/>
        <v>0</v>
      </c>
      <c r="K64" s="3" t="str">
        <f t="shared" si="1"/>
        <v>Post Merger</v>
      </c>
    </row>
    <row r="65" spans="2:13" hidden="1">
      <c r="B65"/>
      <c r="C65" s="3" t="s">
        <v>99</v>
      </c>
      <c r="D65" s="26">
        <f ca="1">VLOOKUP(C65,[1]NPC!$B$30:$E$132,4,FALSE)</f>
        <v>0</v>
      </c>
      <c r="E65" s="16"/>
      <c r="F65" s="6"/>
      <c r="G65" s="6"/>
      <c r="H65" s="6"/>
      <c r="I65" s="26">
        <f t="shared" ca="1" si="0"/>
        <v>0</v>
      </c>
      <c r="K65" s="3" t="str">
        <f t="shared" si="1"/>
        <v>Post Merger</v>
      </c>
    </row>
    <row r="66" spans="2:13" hidden="1">
      <c r="B66"/>
      <c r="C66" s="3" t="s">
        <v>100</v>
      </c>
      <c r="D66" s="26">
        <f ca="1">VLOOKUP(C66,[1]NPC!$B$30:$E$132,4,FALSE)</f>
        <v>0</v>
      </c>
      <c r="E66" s="16"/>
      <c r="F66" s="6"/>
      <c r="G66" s="6"/>
      <c r="H66" s="6"/>
      <c r="I66" s="26">
        <f t="shared" ca="1" si="0"/>
        <v>0</v>
      </c>
      <c r="K66" s="3" t="str">
        <f t="shared" si="1"/>
        <v>Post Merger</v>
      </c>
    </row>
    <row r="67" spans="2:13" hidden="1">
      <c r="B67"/>
      <c r="C67" s="3" t="s">
        <v>65</v>
      </c>
      <c r="D67" s="26">
        <f>VLOOKUP(C67,[1]NPC!$B$30:$E$132,4,FALSE)</f>
        <v>0</v>
      </c>
      <c r="E67" s="16"/>
      <c r="F67" s="6"/>
      <c r="G67" s="6"/>
      <c r="H67" s="6"/>
      <c r="I67" s="26">
        <f t="shared" si="0"/>
        <v>0</v>
      </c>
      <c r="K67" s="3" t="str">
        <f t="shared" si="1"/>
        <v>Post Merger</v>
      </c>
      <c r="L67" s="3" t="s">
        <v>13</v>
      </c>
    </row>
    <row r="68" spans="2:13" hidden="1">
      <c r="B68"/>
      <c r="C68" s="3" t="s">
        <v>101</v>
      </c>
      <c r="D68" s="26">
        <f ca="1">VLOOKUP(C68,[1]NPC!$B$30:$E$132,4,FALSE)</f>
        <v>0</v>
      </c>
      <c r="E68" s="16"/>
      <c r="F68" s="6"/>
      <c r="G68" s="6"/>
      <c r="H68" s="6"/>
      <c r="I68" s="26">
        <f t="shared" ca="1" si="0"/>
        <v>0</v>
      </c>
      <c r="K68" s="3" t="str">
        <f>VLOOKUP(C68,Storage,2,0)</f>
        <v>Post Merger</v>
      </c>
    </row>
    <row r="69" spans="2:13" hidden="1">
      <c r="B69"/>
      <c r="C69" s="3" t="s">
        <v>74</v>
      </c>
      <c r="D69" s="26">
        <f>VLOOKUP(C69,[1]NPC!$B$30:$E$132,4,FALSE)</f>
        <v>0</v>
      </c>
      <c r="E69" s="16"/>
      <c r="F69" s="6"/>
      <c r="G69" s="6"/>
      <c r="H69" s="6"/>
      <c r="I69" s="26">
        <f t="shared" si="0"/>
        <v>0</v>
      </c>
      <c r="K69" s="3" t="str">
        <f t="shared" si="1"/>
        <v>Post Merger</v>
      </c>
    </row>
    <row r="70" spans="2:13" hidden="1">
      <c r="B70"/>
      <c r="C70" s="27" t="s">
        <v>102</v>
      </c>
      <c r="D70" s="26">
        <f ca="1">VLOOKUP(C70,[1]NPC!$B$30:$E$132,4,FALSE)</f>
        <v>0</v>
      </c>
      <c r="E70" s="16"/>
      <c r="F70" s="6"/>
      <c r="G70" s="6"/>
      <c r="H70" s="6"/>
      <c r="I70" s="26">
        <f ca="1">IF(K70="Post Merger",D70,0)</f>
        <v>0</v>
      </c>
      <c r="K70" s="3" t="str">
        <f>VLOOKUP(C70,Storage,2,0)</f>
        <v>Post Merger</v>
      </c>
    </row>
    <row r="71" spans="2:13">
      <c r="B71"/>
      <c r="C71" s="27" t="s">
        <v>105</v>
      </c>
      <c r="D71" s="26">
        <f>VLOOKUP(C71,[1]NPC!$B$30:$E$132,4,FALSE)</f>
        <v>12121.15</v>
      </c>
      <c r="E71" s="16"/>
      <c r="F71" s="6"/>
      <c r="G71" s="6"/>
      <c r="H71" s="6"/>
      <c r="I71" s="26">
        <f t="shared" si="0"/>
        <v>12121.15</v>
      </c>
      <c r="K71" s="3" t="str">
        <f t="shared" si="1"/>
        <v>Post Merger</v>
      </c>
    </row>
    <row r="72" spans="2:13" ht="11.25" thickBot="1">
      <c r="B72"/>
      <c r="C72" s="27" t="s">
        <v>75</v>
      </c>
      <c r="D72" s="26">
        <f>VLOOKUP(C72,[1]NPC!$B$30:$E$132,4,FALSE)</f>
        <v>0</v>
      </c>
      <c r="E72" s="16"/>
      <c r="F72" s="6"/>
      <c r="G72" s="6"/>
      <c r="H72" s="6"/>
      <c r="I72" s="26">
        <f>IF(K72="Post Merger",D72,0)</f>
        <v>0</v>
      </c>
      <c r="K72" s="3" t="str">
        <f>VLOOKUP(C72,Storage,2,0)</f>
        <v>Post Merger</v>
      </c>
    </row>
    <row r="73" spans="2:13" hidden="1">
      <c r="B73"/>
      <c r="C73" s="27"/>
      <c r="D73" s="26"/>
      <c r="E73" s="16"/>
      <c r="F73" s="6"/>
      <c r="G73" s="6"/>
      <c r="H73" s="6"/>
      <c r="I73" s="26"/>
    </row>
    <row r="74" spans="2:13" hidden="1">
      <c r="B74" s="22" t="s">
        <v>76</v>
      </c>
      <c r="C74" s="27"/>
      <c r="D74" s="26"/>
      <c r="E74" s="16"/>
      <c r="F74" s="6"/>
      <c r="G74" s="6"/>
      <c r="H74" s="6"/>
      <c r="I74" s="26"/>
    </row>
    <row r="75" spans="2:13" hidden="1">
      <c r="B75"/>
      <c r="C75" s="3" t="s">
        <v>49</v>
      </c>
      <c r="D75" s="26">
        <f ca="1">VLOOKUP(C75,[1]NPC!$B$30:$E$132,4,FALSE)</f>
        <v>0</v>
      </c>
      <c r="E75" s="16"/>
      <c r="F75" s="6"/>
      <c r="G75" s="6"/>
      <c r="H75" s="6"/>
      <c r="I75" s="26">
        <f ca="1">IF(K75="Post Merger",D75,0)</f>
        <v>0</v>
      </c>
      <c r="K75" s="3" t="str">
        <f>VLOOKUP(C75,Purchases,2,0)</f>
        <v>Post Merger</v>
      </c>
    </row>
    <row r="76" spans="2:13" hidden="1">
      <c r="B76"/>
      <c r="C76" s="3" t="s">
        <v>50</v>
      </c>
      <c r="D76" s="26">
        <f ca="1">VLOOKUP(C76,[1]NPC!$B$30:$E$132,4,FALSE)</f>
        <v>0</v>
      </c>
      <c r="E76" s="16"/>
      <c r="F76" s="6"/>
      <c r="G76" s="6"/>
      <c r="H76" s="6"/>
      <c r="I76" s="26">
        <f ca="1">IF(K76="Post Merger",D76,0)</f>
        <v>0</v>
      </c>
      <c r="K76" s="3" t="str">
        <f>VLOOKUP(C76,Purchases,2,0)</f>
        <v>Post Merger</v>
      </c>
    </row>
    <row r="77" spans="2:13" hidden="1">
      <c r="B77"/>
      <c r="C77" s="3" t="s">
        <v>62</v>
      </c>
      <c r="D77" s="26">
        <f ca="1">VLOOKUP(C77,[1]NPC!$B$30:$E$132,4,FALSE)</f>
        <v>0</v>
      </c>
      <c r="E77" s="16"/>
      <c r="F77" s="6"/>
      <c r="G77" s="6"/>
      <c r="H77" s="6"/>
      <c r="I77" s="26">
        <f ca="1">IF(K77="Post Merger",D77,0)</f>
        <v>0</v>
      </c>
      <c r="K77" s="3" t="str">
        <f>VLOOKUP(C77,Purchases,2,0)</f>
        <v>Post Merger</v>
      </c>
    </row>
    <row r="78" spans="2:13" ht="11.25" hidden="1" thickBot="1">
      <c r="B78"/>
      <c r="C78" s="3" t="s">
        <v>79</v>
      </c>
      <c r="D78" s="26">
        <f ca="1">VLOOKUP(C78,[1]NPC!$B$30:$E$132,4,FALSE)</f>
        <v>0</v>
      </c>
      <c r="E78" s="16"/>
      <c r="F78" s="6"/>
      <c r="G78" s="6"/>
      <c r="H78" s="6"/>
      <c r="I78" s="26">
        <f ca="1">IF(K78="Post Merger",D78,0)</f>
        <v>0</v>
      </c>
      <c r="K78" s="3" t="str">
        <f>VLOOKUP(C78,Purchases,2,0)</f>
        <v>Post Merger</v>
      </c>
    </row>
    <row r="79" spans="2:13" ht="11.25" thickBot="1">
      <c r="B79"/>
      <c r="D79" s="16"/>
      <c r="E79" s="16"/>
      <c r="F79" s="6"/>
      <c r="G79" s="6"/>
      <c r="H79" s="6"/>
      <c r="I79" s="6"/>
      <c r="K79" s="36">
        <f ca="1">SUM(D74:D78)-SUM([1]NPC!E71:E74)</f>
        <v>0</v>
      </c>
      <c r="L79" s="24" t="s">
        <v>40</v>
      </c>
      <c r="M79" s="37">
        <f t="array" aca="1" ref="M79" ca="1">SUM(D74:D78)-SUM(IF([1]NPC!$R:$R="Seasonal Purchased Power",[1]NPC!$E:$E,0))</f>
        <v>0</v>
      </c>
    </row>
    <row r="80" spans="2:13">
      <c r="B80"/>
      <c r="C80" t="str">
        <f>[1]NPC!$B131</f>
        <v>Short Term Firm Purchases</v>
      </c>
      <c r="D80" s="26">
        <f ca="1">SUM([1]NPC!$E131:$E132)</f>
        <v>217860096.60000002</v>
      </c>
      <c r="E80" s="16"/>
      <c r="F80" s="6"/>
      <c r="G80" s="6"/>
      <c r="H80" s="6"/>
      <c r="I80" s="26">
        <f ca="1">D80</f>
        <v>217860096.60000002</v>
      </c>
    </row>
    <row r="81" spans="1:16" ht="11.25" thickBot="1">
      <c r="B81" s="41" t="s">
        <v>77</v>
      </c>
      <c r="C81" s="14"/>
      <c r="D81" s="11" t="s">
        <v>14</v>
      </c>
      <c r="E81" s="14" t="s">
        <v>13</v>
      </c>
      <c r="F81" s="11" t="s">
        <v>14</v>
      </c>
      <c r="G81" s="11" t="s">
        <v>14</v>
      </c>
      <c r="H81" s="11" t="s">
        <v>14</v>
      </c>
      <c r="I81" s="11" t="s">
        <v>14</v>
      </c>
    </row>
    <row r="82" spans="1:16" ht="11.25" thickBot="1">
      <c r="B82" s="3" t="s">
        <v>28</v>
      </c>
      <c r="C82"/>
      <c r="D82" s="26">
        <f ca="1">SUM(D36:D80)</f>
        <v>321681842.50999999</v>
      </c>
      <c r="E82" s="16"/>
      <c r="F82" s="26">
        <f>SUM(F36:F80)</f>
        <v>0</v>
      </c>
      <c r="G82" s="26">
        <f>SUM(G36:G80)</f>
        <v>0</v>
      </c>
      <c r="H82" s="26">
        <f>SUM(H36:H80)</f>
        <v>0</v>
      </c>
      <c r="I82" s="26">
        <f ca="1">SUM(I36:I80)</f>
        <v>321681842.50999999</v>
      </c>
      <c r="K82" s="36"/>
      <c r="L82" s="24" t="s">
        <v>40</v>
      </c>
      <c r="M82" s="37">
        <f ca="1">D82-SUM(F82:I82)</f>
        <v>0</v>
      </c>
    </row>
    <row r="83" spans="1:16" hidden="1">
      <c r="B83" s="3" t="str">
        <f>[1]NPC!$B184</f>
        <v>Seven Mile II Wind</v>
      </c>
      <c r="D83" s="26">
        <f ca="1">[1]NPC!$E184</f>
        <v>0</v>
      </c>
      <c r="E83" s="16"/>
      <c r="F83" s="14"/>
      <c r="H83" s="26">
        <f ca="1">D83</f>
        <v>0</v>
      </c>
      <c r="I83" s="2"/>
      <c r="J83"/>
      <c r="K83"/>
      <c r="L83"/>
      <c r="M83"/>
    </row>
    <row r="84" spans="1:16" hidden="1">
      <c r="B84" s="3" t="s">
        <v>29</v>
      </c>
      <c r="C84"/>
      <c r="D84" s="26">
        <v>0</v>
      </c>
      <c r="E84" s="16"/>
      <c r="F84" s="26"/>
      <c r="G84" s="26"/>
      <c r="H84" s="26">
        <f>D84</f>
        <v>0</v>
      </c>
      <c r="I84" s="6"/>
    </row>
    <row r="85" spans="1:16" ht="11.25" thickBot="1">
      <c r="D85" s="11" t="s">
        <v>14</v>
      </c>
      <c r="E85" s="14" t="s">
        <v>13</v>
      </c>
      <c r="F85" s="11" t="s">
        <v>14</v>
      </c>
      <c r="G85" s="11" t="s">
        <v>14</v>
      </c>
      <c r="H85" s="11" t="s">
        <v>14</v>
      </c>
      <c r="I85" s="11" t="s">
        <v>14</v>
      </c>
    </row>
    <row r="86" spans="1:16" ht="11.25" thickBot="1">
      <c r="A86" s="3" t="s">
        <v>30</v>
      </c>
      <c r="D86" s="26">
        <f ca="1">D82+D83+D84+D34+D26</f>
        <v>403386796.36000001</v>
      </c>
      <c r="E86" s="16"/>
      <c r="F86" s="26">
        <f ca="1">F82+F83+F84+F34+F26</f>
        <v>15069057.217417229</v>
      </c>
      <c r="G86" s="26">
        <f ca="1">G82+G83+G84+G34+G26</f>
        <v>22516096.602582771</v>
      </c>
      <c r="H86" s="26">
        <f ca="1">H82+H83+H84+H34+H26</f>
        <v>0</v>
      </c>
      <c r="I86" s="26">
        <f ca="1">I82+I83+I84+I34+I26</f>
        <v>365801642.54000002</v>
      </c>
      <c r="K86" s="36">
        <f ca="1">D86-D83-[1]NPC!E134</f>
        <v>0</v>
      </c>
      <c r="L86" s="24" t="s">
        <v>40</v>
      </c>
      <c r="M86" s="37">
        <f ca="1">D86-SUM(F86:I86)</f>
        <v>0</v>
      </c>
    </row>
    <row r="87" spans="1:16">
      <c r="D87" s="16"/>
      <c r="E87" s="16"/>
      <c r="F87" s="16"/>
      <c r="G87" s="16"/>
      <c r="H87" s="16"/>
      <c r="I87" s="16"/>
    </row>
    <row r="88" spans="1:16">
      <c r="D88" s="16"/>
      <c r="E88" s="16"/>
      <c r="F88" s="16"/>
      <c r="G88" s="16"/>
      <c r="H88" s="16"/>
      <c r="I88" s="16"/>
    </row>
    <row r="89" spans="1:16" ht="11.25">
      <c r="A89" s="3" t="s">
        <v>31</v>
      </c>
      <c r="F89" s="6"/>
      <c r="G89" s="6"/>
      <c r="H89" s="6"/>
      <c r="I89" s="6"/>
      <c r="N89" s="29" t="s">
        <v>70</v>
      </c>
      <c r="O89" s="32">
        <f>SUM([2]WheelingCosts!$J$222:$U$222)</f>
        <v>22190023.084799994</v>
      </c>
      <c r="P89" s="26"/>
    </row>
    <row r="90" spans="1:16" ht="11.25" hidden="1">
      <c r="F90" s="6"/>
      <c r="G90" s="6"/>
      <c r="H90" s="6"/>
      <c r="I90" s="6"/>
      <c r="N90" s="29" t="s">
        <v>71</v>
      </c>
      <c r="O90" s="50">
        <v>0</v>
      </c>
      <c r="P90" s="26"/>
    </row>
    <row r="91" spans="1:16" customFormat="1" ht="11.25">
      <c r="A91" s="3"/>
      <c r="B91" s="3" t="s">
        <v>32</v>
      </c>
      <c r="D91" s="26">
        <f>SUM(F91:I91)</f>
        <v>22190023.084799994</v>
      </c>
      <c r="E91" s="16"/>
      <c r="F91" s="26">
        <f>O89</f>
        <v>22190023.084799994</v>
      </c>
      <c r="G91" s="6"/>
      <c r="H91" s="6"/>
      <c r="I91" s="6"/>
      <c r="J91" s="3"/>
      <c r="K91" s="18"/>
      <c r="L91" s="3"/>
      <c r="M91" s="3"/>
      <c r="N91" s="29" t="s">
        <v>72</v>
      </c>
      <c r="O91" s="32">
        <f>SUM([2]WheelingCosts!$J$224:$U$224)</f>
        <v>82005091.189999998</v>
      </c>
      <c r="P91" s="38"/>
    </row>
    <row r="92" spans="1:16" ht="11.25" hidden="1">
      <c r="A92"/>
      <c r="B92"/>
      <c r="C92"/>
      <c r="D92"/>
      <c r="E92"/>
      <c r="F92"/>
      <c r="G92"/>
      <c r="H92"/>
      <c r="I92"/>
      <c r="J92"/>
      <c r="K92" s="23"/>
      <c r="L92"/>
      <c r="M92"/>
      <c r="N92" s="39"/>
      <c r="O92" s="32"/>
      <c r="P92" s="26"/>
    </row>
    <row r="93" spans="1:16" ht="12" thickBot="1">
      <c r="B93" s="3" t="s">
        <v>33</v>
      </c>
      <c r="C93"/>
      <c r="D93" s="26">
        <f>SUM(F93:I93)</f>
        <v>0</v>
      </c>
      <c r="E93" s="16"/>
      <c r="F93" s="26">
        <f>O90</f>
        <v>0</v>
      </c>
      <c r="G93" s="6"/>
      <c r="H93" s="6"/>
      <c r="I93" s="6"/>
      <c r="N93" s="29" t="s">
        <v>73</v>
      </c>
      <c r="O93" s="32">
        <f>SUM([2]WheelingCosts!$J$226:$U$226)</f>
        <v>1134518.2</v>
      </c>
      <c r="P93" s="26"/>
    </row>
    <row r="94" spans="1:16" ht="11.25" hidden="1" thickBot="1">
      <c r="C94"/>
      <c r="D94" s="16"/>
      <c r="E94" s="16"/>
      <c r="F94" s="6"/>
      <c r="G94" s="6"/>
      <c r="H94" s="6"/>
      <c r="I94" s="6"/>
      <c r="O94" s="32"/>
      <c r="P94" s="26"/>
    </row>
    <row r="95" spans="1:16" ht="11.25" thickBot="1">
      <c r="B95" s="3" t="s">
        <v>10</v>
      </c>
      <c r="C95"/>
      <c r="D95" s="26">
        <f ca="1">D100-(D91+D93+D97)</f>
        <v>83139608.91520001</v>
      </c>
      <c r="E95" s="16"/>
      <c r="F95" s="17"/>
      <c r="G95" s="6"/>
      <c r="H95" s="6"/>
      <c r="I95" s="26">
        <f ca="1">D95</f>
        <v>83139608.91520001</v>
      </c>
      <c r="N95" s="48" t="s">
        <v>40</v>
      </c>
      <c r="O95" s="37">
        <f ca="1">SUM(O89:O93)-D100</f>
        <v>0.4747999906539917</v>
      </c>
      <c r="P95" s="47"/>
    </row>
    <row r="96" spans="1:16" hidden="1">
      <c r="F96" s="6"/>
      <c r="G96" s="6"/>
      <c r="H96" s="6"/>
      <c r="I96" s="6"/>
    </row>
    <row r="97" spans="1:14" customFormat="1" hidden="1">
      <c r="A97" s="3"/>
      <c r="B97" t="s">
        <v>34</v>
      </c>
      <c r="C97" s="3"/>
      <c r="D97" s="26">
        <f ca="1">[1]NPC!$E138</f>
        <v>0</v>
      </c>
      <c r="E97" s="16"/>
      <c r="F97" s="6"/>
      <c r="H97" s="26">
        <f ca="1">D97</f>
        <v>0</v>
      </c>
      <c r="I97" s="6"/>
      <c r="J97" s="3"/>
      <c r="K97" s="3"/>
      <c r="L97" s="3"/>
      <c r="M97" s="3"/>
      <c r="N97" s="27"/>
    </row>
    <row r="98" spans="1:14" hidden="1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4" ht="11.25" thickBot="1">
      <c r="D99" s="11" t="s">
        <v>14</v>
      </c>
      <c r="E99" s="14" t="s">
        <v>13</v>
      </c>
      <c r="F99" s="11" t="s">
        <v>14</v>
      </c>
      <c r="G99" s="11" t="s">
        <v>14</v>
      </c>
      <c r="H99" s="11" t="s">
        <v>14</v>
      </c>
      <c r="I99" s="11" t="s">
        <v>14</v>
      </c>
    </row>
    <row r="100" spans="1:14" customFormat="1" ht="11.25" thickBot="1">
      <c r="A100" s="3" t="s">
        <v>35</v>
      </c>
      <c r="B100" s="3"/>
      <c r="C100" s="3"/>
      <c r="D100" s="26">
        <f ca="1">[1]NPC!$E140</f>
        <v>105329632</v>
      </c>
      <c r="E100" s="16"/>
      <c r="F100" s="26">
        <f>SUM(F91:F97)</f>
        <v>22190023.084799994</v>
      </c>
      <c r="G100" s="26">
        <f>SUM(G91:G97)</f>
        <v>0</v>
      </c>
      <c r="H100" s="26">
        <f ca="1">SUM(H91:H97)</f>
        <v>0</v>
      </c>
      <c r="I100" s="26">
        <f ca="1">SUM(I91:I97)</f>
        <v>83139608.91520001</v>
      </c>
      <c r="J100" s="3"/>
      <c r="K100" s="36">
        <f ca="1">D100-(D91+D93+D95+D97)</f>
        <v>0</v>
      </c>
      <c r="L100" s="24" t="s">
        <v>40</v>
      </c>
      <c r="M100" s="37">
        <f ca="1">D100-SUM(F100:I100)</f>
        <v>0</v>
      </c>
      <c r="N100" s="27"/>
    </row>
    <row r="101" spans="1:14" customFormat="1">
      <c r="A101" s="3"/>
      <c r="B101" s="3"/>
      <c r="C101" s="3"/>
      <c r="D101" s="3"/>
      <c r="E101" s="3"/>
      <c r="G101" s="3"/>
      <c r="H101" s="3"/>
      <c r="I101" s="3"/>
      <c r="N101" s="27"/>
    </row>
    <row r="102" spans="1:14" customFormat="1">
      <c r="A102" s="3" t="s">
        <v>36</v>
      </c>
      <c r="B102" s="3"/>
      <c r="C102" s="3"/>
      <c r="D102" s="3"/>
      <c r="E102" s="3"/>
      <c r="G102" s="3"/>
      <c r="H102" s="3"/>
      <c r="I102" s="3"/>
      <c r="N102" s="27"/>
    </row>
    <row r="103" spans="1:14" customFormat="1" hidden="1">
      <c r="A103" s="3"/>
      <c r="B103" s="16" t="str">
        <f>[1]NPC!$B143</f>
        <v>Carbon</v>
      </c>
      <c r="C103" s="3"/>
      <c r="D103" s="26">
        <f ca="1">VLOOKUP(B103,[1]NPC!$B$143:$E$165,4,FALSE)</f>
        <v>0</v>
      </c>
      <c r="E103" s="16"/>
      <c r="G103" s="3"/>
      <c r="H103" s="26">
        <f t="shared" ref="H103:H116" ca="1" si="2">D103</f>
        <v>0</v>
      </c>
      <c r="I103" s="2"/>
      <c r="N103" s="27"/>
    </row>
    <row r="104" spans="1:14" customFormat="1" hidden="1">
      <c r="A104" s="3"/>
      <c r="B104" s="16" t="str">
        <f>[1]NPC!$B144</f>
        <v>Cholla</v>
      </c>
      <c r="C104" s="3"/>
      <c r="D104" s="26">
        <f ca="1">VLOOKUP(B104,[1]NPC!$B$143:$E$165,4,FALSE)</f>
        <v>0</v>
      </c>
      <c r="E104" s="16"/>
      <c r="G104" s="3"/>
      <c r="H104" s="26">
        <f t="shared" ca="1" si="2"/>
        <v>0</v>
      </c>
      <c r="I104" s="2"/>
      <c r="N104" s="27"/>
    </row>
    <row r="105" spans="1:14" customFormat="1">
      <c r="A105" s="3"/>
      <c r="B105" s="16" t="str">
        <f>[1]NPC!$B145</f>
        <v>Colstrip</v>
      </c>
      <c r="C105" s="3"/>
      <c r="D105" s="26">
        <f ca="1">VLOOKUP(B105,[1]NPC!$B$143:$E$165,4,FALSE)</f>
        <v>6422537.9299999997</v>
      </c>
      <c r="E105" s="16"/>
      <c r="G105" s="3"/>
      <c r="H105" s="26">
        <f t="shared" ca="1" si="2"/>
        <v>6422537.9299999997</v>
      </c>
      <c r="I105" s="2"/>
      <c r="N105" s="27"/>
    </row>
    <row r="106" spans="1:14" customFormat="1" hidden="1">
      <c r="A106" s="3"/>
      <c r="B106" s="16" t="str">
        <f>[1]NPC!$B146</f>
        <v>Craig</v>
      </c>
      <c r="C106" s="3"/>
      <c r="D106" s="26">
        <f ca="1">VLOOKUP(B106,[1]NPC!$B$143:$E$165,4,FALSE)</f>
        <v>0</v>
      </c>
      <c r="E106" s="16"/>
      <c r="G106" s="3"/>
      <c r="H106" s="26">
        <f t="shared" ca="1" si="2"/>
        <v>0</v>
      </c>
      <c r="I106" s="2"/>
      <c r="N106" s="27"/>
    </row>
    <row r="107" spans="1:14" customFormat="1">
      <c r="A107" s="3"/>
      <c r="B107" s="16" t="s">
        <v>78</v>
      </c>
      <c r="C107" s="3"/>
      <c r="D107" s="26">
        <f ca="1">VLOOKUP(B107,[1]NPC!$B$143:$E$165,4,FALSE)</f>
        <v>68827091.730000004</v>
      </c>
      <c r="E107" s="16"/>
      <c r="G107" s="3"/>
      <c r="H107" s="26">
        <f ca="1">D107</f>
        <v>68827091.730000004</v>
      </c>
      <c r="I107" s="2"/>
      <c r="N107" s="27"/>
    </row>
    <row r="108" spans="1:14" customFormat="1" hidden="1">
      <c r="A108" s="3"/>
      <c r="B108" s="16" t="s">
        <v>47</v>
      </c>
      <c r="C108" s="3"/>
      <c r="D108" s="26">
        <f ca="1">VLOOKUP(B108,[1]NPC!$B$143:$E$165,4,FALSE)</f>
        <v>0</v>
      </c>
      <c r="E108" s="16"/>
      <c r="G108" s="3"/>
      <c r="H108" s="26">
        <f ca="1">D108</f>
        <v>0</v>
      </c>
      <c r="I108" s="2"/>
      <c r="N108" s="27"/>
    </row>
    <row r="109" spans="1:14" customFormat="1" hidden="1">
      <c r="A109" s="3"/>
      <c r="B109" s="16" t="str">
        <f>[1]NPC!$B147</f>
        <v>Dave Johnston</v>
      </c>
      <c r="C109" s="3"/>
      <c r="D109" s="26">
        <f ca="1">VLOOKUP(B109,[1]NPC!$B$143:$E$165,4,FALSE)</f>
        <v>0</v>
      </c>
      <c r="E109" s="16"/>
      <c r="G109" s="3"/>
      <c r="H109" s="26">
        <f t="shared" ca="1" si="2"/>
        <v>0</v>
      </c>
      <c r="I109" s="2"/>
      <c r="N109" s="27"/>
    </row>
    <row r="110" spans="1:14" customFormat="1" hidden="1">
      <c r="A110" s="3"/>
      <c r="B110" s="16" t="str">
        <f>[1]NPC!$B160</f>
        <v>Currant Creek</v>
      </c>
      <c r="C110" s="3"/>
      <c r="D110" s="26">
        <f ca="1">VLOOKUP(B110,[1]NPC!$B$143:$E$165,4,FALSE)</f>
        <v>0</v>
      </c>
      <c r="E110" s="16"/>
      <c r="G110" s="3"/>
      <c r="H110" s="26">
        <f t="shared" ca="1" si="2"/>
        <v>0</v>
      </c>
      <c r="I110" s="2"/>
      <c r="N110" s="27"/>
    </row>
    <row r="111" spans="1:14" customFormat="1" hidden="1">
      <c r="A111" s="3"/>
      <c r="B111" s="16" t="str">
        <f>[1]NPC!$B161</f>
        <v>Gadsby</v>
      </c>
      <c r="C111" s="3"/>
      <c r="D111" s="26">
        <f ca="1">VLOOKUP(B111,[1]NPC!$B$143:$E$165,4,FALSE)</f>
        <v>0</v>
      </c>
      <c r="E111" s="16"/>
      <c r="G111" s="3"/>
      <c r="H111" s="26">
        <f t="shared" ca="1" si="2"/>
        <v>0</v>
      </c>
      <c r="I111" s="2"/>
      <c r="N111" s="27"/>
    </row>
    <row r="112" spans="1:14" customFormat="1" hidden="1">
      <c r="A112" s="3"/>
      <c r="B112" s="16" t="str">
        <f>[1]NPC!$B148</f>
        <v>Hayden</v>
      </c>
      <c r="C112" s="3"/>
      <c r="D112" s="26">
        <f ca="1">VLOOKUP(B112,[1]NPC!$B$143:$E$165,4,FALSE)</f>
        <v>0</v>
      </c>
      <c r="E112" s="16"/>
      <c r="F112" s="14"/>
      <c r="G112" s="3"/>
      <c r="H112" s="26">
        <f t="shared" ca="1" si="2"/>
        <v>0</v>
      </c>
      <c r="I112" s="2"/>
      <c r="N112" s="27"/>
    </row>
    <row r="113" spans="1:14" customFormat="1" hidden="1">
      <c r="A113" s="3"/>
      <c r="B113" s="16" t="str">
        <f>[1]NPC!$B162</f>
        <v>Gadsby CT</v>
      </c>
      <c r="C113" s="3"/>
      <c r="D113" s="26">
        <f ca="1">VLOOKUP(B113,[1]NPC!$B$143:$E$165,4,FALSE)</f>
        <v>0</v>
      </c>
      <c r="E113" s="16"/>
      <c r="F113" s="14"/>
      <c r="G113" s="3"/>
      <c r="H113" s="26">
        <f t="shared" ca="1" si="2"/>
        <v>0</v>
      </c>
      <c r="I113" s="2"/>
      <c r="N113" s="27"/>
    </row>
    <row r="114" spans="1:14" customFormat="1" hidden="1">
      <c r="A114" s="3"/>
      <c r="B114" s="16" t="str">
        <f>[1]NPC!$B149</f>
        <v>Hunter</v>
      </c>
      <c r="C114" s="3"/>
      <c r="D114" s="26">
        <f ca="1">VLOOKUP(B114,[1]NPC!$B$143:$E$165,4,FALSE)</f>
        <v>0</v>
      </c>
      <c r="E114" s="16"/>
      <c r="F114" s="14"/>
      <c r="G114" s="3"/>
      <c r="H114" s="26">
        <f t="shared" ca="1" si="2"/>
        <v>0</v>
      </c>
      <c r="I114" s="2"/>
      <c r="N114" s="27"/>
    </row>
    <row r="115" spans="1:14" customFormat="1" hidden="1">
      <c r="A115" s="3"/>
      <c r="B115" s="16" t="str">
        <f>[1]NPC!$B150</f>
        <v>Huntington</v>
      </c>
      <c r="C115" s="3"/>
      <c r="D115" s="26">
        <f ca="1">VLOOKUP(B115,[1]NPC!$B$143:$E$165,4,FALSE)</f>
        <v>0</v>
      </c>
      <c r="E115" s="16"/>
      <c r="F115" s="14"/>
      <c r="G115" s="3"/>
      <c r="H115" s="26">
        <f ca="1">D115</f>
        <v>0</v>
      </c>
      <c r="I115" s="2"/>
      <c r="N115" s="27"/>
    </row>
    <row r="116" spans="1:14" customFormat="1">
      <c r="A116" s="3"/>
      <c r="B116" s="16" t="str">
        <f>[1]NPC!$B151</f>
        <v>Jim Bridger</v>
      </c>
      <c r="C116" s="3"/>
      <c r="D116" s="26">
        <f ca="1">VLOOKUP(B116,[1]NPC!$B$143:$E$165,4,FALSE)</f>
        <v>173398800.91</v>
      </c>
      <c r="E116" s="16"/>
      <c r="F116" s="14"/>
      <c r="G116" s="3"/>
      <c r="H116" s="26">
        <f t="shared" ca="1" si="2"/>
        <v>173398800.91</v>
      </c>
      <c r="I116" s="2"/>
      <c r="N116" s="27"/>
    </row>
    <row r="117" spans="1:14" customFormat="1">
      <c r="A117" s="3"/>
      <c r="B117" s="16" t="str">
        <f>[1]NPC!$B163</f>
        <v>Hermiston</v>
      </c>
      <c r="C117" s="3"/>
      <c r="D117" s="26">
        <f ca="1">VLOOKUP(B117,[1]NPC!$B$143:$E$165,4,FALSE)</f>
        <v>54215680.259999998</v>
      </c>
      <c r="E117" s="16"/>
      <c r="F117" s="14"/>
      <c r="G117" s="3"/>
      <c r="H117" s="26">
        <f t="shared" ref="H117:H122" ca="1" si="3">D117</f>
        <v>54215680.259999998</v>
      </c>
      <c r="I117" s="2"/>
      <c r="N117" s="27"/>
    </row>
    <row r="118" spans="1:14" customFormat="1" hidden="1">
      <c r="A118" s="3"/>
      <c r="B118" s="16" t="str">
        <f>[1]NPC!$B164</f>
        <v>Lake Side</v>
      </c>
      <c r="C118" s="3"/>
      <c r="D118" s="26">
        <f ca="1">VLOOKUP(B118,[1]NPC!$B$143:$E$165,4,FALSE)</f>
        <v>0</v>
      </c>
      <c r="E118" s="16"/>
      <c r="F118" s="14"/>
      <c r="G118" s="3"/>
      <c r="H118" s="26">
        <f t="shared" ca="1" si="3"/>
        <v>0</v>
      </c>
      <c r="I118" s="2"/>
      <c r="N118" s="27"/>
    </row>
    <row r="119" spans="1:14" customFormat="1" hidden="1">
      <c r="A119" s="3"/>
      <c r="B119" s="16" t="str">
        <f>[1]NPC!$B152</f>
        <v>Naughton</v>
      </c>
      <c r="C119" s="3"/>
      <c r="D119" s="26">
        <f ca="1">VLOOKUP(B119,[1]NPC!$B$143:$E$165,4,FALSE)</f>
        <v>0</v>
      </c>
      <c r="E119" s="16"/>
      <c r="F119" s="14"/>
      <c r="G119" s="3"/>
      <c r="H119" s="26">
        <f t="shared" ca="1" si="3"/>
        <v>0</v>
      </c>
      <c r="I119" s="2"/>
      <c r="N119" s="27"/>
    </row>
    <row r="120" spans="1:14" customFormat="1" hidden="1">
      <c r="A120" s="3"/>
      <c r="B120" s="16" t="str">
        <f>[1]NPC!$B165</f>
        <v>Little Mountain</v>
      </c>
      <c r="C120" s="3"/>
      <c r="D120" s="26">
        <f ca="1">VLOOKUP(B120,[1]NPC!$B$143:$E$165,4,FALSE)</f>
        <v>0</v>
      </c>
      <c r="E120" s="16"/>
      <c r="F120" s="14"/>
      <c r="G120" s="3"/>
      <c r="H120" s="26">
        <f t="shared" ca="1" si="3"/>
        <v>0</v>
      </c>
      <c r="I120" s="2"/>
      <c r="N120" s="27"/>
    </row>
    <row r="121" spans="1:14" customFormat="1" hidden="1">
      <c r="A121" s="3"/>
      <c r="B121" s="16" t="str">
        <f>[1]NPC!$B153</f>
        <v>Wyodak</v>
      </c>
      <c r="C121" s="3"/>
      <c r="D121" s="26">
        <f ca="1">VLOOKUP(B121,[1]NPC!$B$143:$E$165,4,FALSE)</f>
        <v>0</v>
      </c>
      <c r="E121" s="16"/>
      <c r="F121" s="14"/>
      <c r="G121" s="3"/>
      <c r="H121" s="26">
        <f t="shared" ref="H121" ca="1" si="4">D121</f>
        <v>0</v>
      </c>
      <c r="I121" s="2"/>
      <c r="N121" s="27"/>
    </row>
    <row r="122" spans="1:14" customFormat="1">
      <c r="A122" s="3"/>
      <c r="B122" s="16" t="str">
        <f>[1]NPC!$B154</f>
        <v>Ramp Loss</v>
      </c>
      <c r="C122" s="3"/>
      <c r="D122" s="26">
        <f ca="1">VLOOKUP(B122,[1]NPC!$B$143:$E$165,4,FALSE)</f>
        <v>-125627.98</v>
      </c>
      <c r="E122" s="16"/>
      <c r="F122" s="14"/>
      <c r="G122" s="3"/>
      <c r="H122" s="26">
        <f t="shared" ca="1" si="3"/>
        <v>-125627.98</v>
      </c>
      <c r="I122" s="2"/>
      <c r="N122" s="27"/>
    </row>
    <row r="123" spans="1:14" customFormat="1" ht="11.25" thickBot="1">
      <c r="A123" s="3"/>
      <c r="B123" s="3"/>
      <c r="C123" s="3"/>
      <c r="D123" s="11" t="s">
        <v>14</v>
      </c>
      <c r="E123" s="14" t="s">
        <v>13</v>
      </c>
      <c r="F123" s="11" t="s">
        <v>14</v>
      </c>
      <c r="G123" s="11" t="s">
        <v>14</v>
      </c>
      <c r="H123" s="11" t="s">
        <v>14</v>
      </c>
      <c r="I123" s="11" t="s">
        <v>14</v>
      </c>
      <c r="N123" s="27"/>
    </row>
    <row r="124" spans="1:14" customFormat="1" ht="11.25" thickBot="1">
      <c r="A124" s="3" t="s">
        <v>37</v>
      </c>
      <c r="B124" s="3"/>
      <c r="C124" s="3"/>
      <c r="D124" s="26">
        <f ca="1">SUM(D103:D123)</f>
        <v>302738482.84999996</v>
      </c>
      <c r="E124" s="16"/>
      <c r="F124" s="26">
        <f t="shared" ref="F124:I124" si="5">SUM(F103:F123)</f>
        <v>0</v>
      </c>
      <c r="G124" s="26">
        <f t="shared" si="5"/>
        <v>0</v>
      </c>
      <c r="H124" s="26">
        <f t="shared" ca="1" si="5"/>
        <v>302738482.84999996</v>
      </c>
      <c r="I124" s="26">
        <f t="shared" si="5"/>
        <v>0</v>
      </c>
      <c r="K124" s="36">
        <f ca="1">D124-[1]NPC!E156-[1]NPC!E168</f>
        <v>0</v>
      </c>
      <c r="L124" s="24" t="s">
        <v>40</v>
      </c>
      <c r="M124" s="37">
        <f ca="1">D124-SUM(F124:I124)</f>
        <v>0</v>
      </c>
      <c r="N124" s="27"/>
    </row>
    <row r="125" spans="1:14" customFormat="1">
      <c r="A125" s="3"/>
      <c r="B125" s="3"/>
      <c r="C125" s="3"/>
      <c r="D125" s="7"/>
      <c r="E125" s="16"/>
      <c r="F125" s="16"/>
      <c r="G125" s="16"/>
      <c r="H125" s="16"/>
      <c r="I125" s="16"/>
      <c r="N125" s="27"/>
    </row>
    <row r="126" spans="1:14" customFormat="1">
      <c r="A126" s="3" t="s">
        <v>43</v>
      </c>
      <c r="B126" s="3"/>
      <c r="C126" s="3"/>
      <c r="D126" s="7"/>
      <c r="E126" s="16"/>
      <c r="F126" s="16"/>
      <c r="G126" s="16"/>
      <c r="H126" s="16"/>
      <c r="I126" s="16"/>
      <c r="N126" s="27"/>
    </row>
    <row r="127" spans="1:14" customFormat="1">
      <c r="A127" s="3"/>
      <c r="B127" s="16" t="str">
        <f>[1]NPC!$B185</f>
        <v>Wind Integration Charge</v>
      </c>
      <c r="C127" s="3"/>
      <c r="D127" s="26">
        <f ca="1">[1]NPC!$E185</f>
        <v>620611.67000000004</v>
      </c>
      <c r="E127" s="16"/>
      <c r="F127" s="14"/>
      <c r="G127" s="3"/>
      <c r="H127" s="26">
        <f ca="1">D127</f>
        <v>620611.67000000004</v>
      </c>
      <c r="I127" s="2"/>
      <c r="N127" s="27"/>
    </row>
    <row r="128" spans="1:14">
      <c r="D128" s="11" t="s">
        <v>14</v>
      </c>
      <c r="E128" s="14" t="s">
        <v>13</v>
      </c>
      <c r="F128" s="11" t="s">
        <v>14</v>
      </c>
      <c r="G128" s="11" t="s">
        <v>14</v>
      </c>
      <c r="H128" s="11" t="s">
        <v>14</v>
      </c>
      <c r="I128" s="11" t="s">
        <v>14</v>
      </c>
    </row>
    <row r="129" spans="1:13">
      <c r="A129" s="3" t="s">
        <v>44</v>
      </c>
      <c r="D129" s="26">
        <f ca="1">[1]NPC!$E187-D83</f>
        <v>620611.67000000004</v>
      </c>
      <c r="E129" s="16"/>
      <c r="F129" s="26">
        <f>SUM(F127:F127)</f>
        <v>0</v>
      </c>
      <c r="G129" s="26">
        <f>SUM(G127:G127)</f>
        <v>0</v>
      </c>
      <c r="H129" s="26">
        <f ca="1">SUM(H127:H127)</f>
        <v>620611.67000000004</v>
      </c>
      <c r="I129" s="26">
        <f>SUM(I127:I127)</f>
        <v>0</v>
      </c>
    </row>
    <row r="130" spans="1:13" ht="11.25" thickBot="1">
      <c r="D130" s="19" t="s">
        <v>38</v>
      </c>
      <c r="E130" s="14" t="s">
        <v>13</v>
      </c>
      <c r="F130" s="19" t="s">
        <v>38</v>
      </c>
      <c r="G130" s="19" t="s">
        <v>38</v>
      </c>
      <c r="H130" s="19" t="s">
        <v>38</v>
      </c>
      <c r="I130" s="19" t="s">
        <v>38</v>
      </c>
    </row>
    <row r="131" spans="1:13" ht="11.25" thickBot="1">
      <c r="A131" s="3" t="s">
        <v>39</v>
      </c>
      <c r="D131" s="26">
        <f ca="1">D124+D100+D86+D129-D16</f>
        <v>593159985.99000001</v>
      </c>
      <c r="E131" s="16" t="s">
        <v>13</v>
      </c>
      <c r="F131" s="26">
        <f ca="1">F124+F100+F86+F129-F16</f>
        <v>24294280.302217223</v>
      </c>
      <c r="G131" s="26">
        <f ca="1">G124+G100+G86+G129-G16</f>
        <v>22516096.602582771</v>
      </c>
      <c r="H131" s="26">
        <f ca="1">H124+H100+H86+H129-H16</f>
        <v>303359094.51999998</v>
      </c>
      <c r="I131" s="26">
        <f ca="1">I124+I100+I86+I129-I16</f>
        <v>242990514.56520003</v>
      </c>
      <c r="K131" s="36">
        <f ca="1">D131-[1]NPC!E189</f>
        <v>0</v>
      </c>
      <c r="L131" s="24" t="s">
        <v>40</v>
      </c>
      <c r="M131" s="37">
        <f ca="1">D131-SUM(F131:I131)</f>
        <v>0</v>
      </c>
    </row>
    <row r="132" spans="1:13">
      <c r="D132" s="19" t="s">
        <v>38</v>
      </c>
      <c r="E132" s="14" t="s">
        <v>13</v>
      </c>
      <c r="F132" s="19" t="s">
        <v>38</v>
      </c>
      <c r="G132" s="19" t="s">
        <v>38</v>
      </c>
      <c r="H132" s="19" t="s">
        <v>38</v>
      </c>
      <c r="I132" s="19" t="s">
        <v>38</v>
      </c>
    </row>
  </sheetData>
  <mergeCells count="1">
    <mergeCell ref="A4:C4"/>
  </mergeCells>
  <phoneticPr fontId="0" type="noConversion"/>
  <printOptions horizontalCentered="1"/>
  <pageMargins left="0.75" right="0.75" top="0.75" bottom="0.5" header="0.25" footer="0.25"/>
  <pageSetup scale="81" orientation="portrait" r:id="rId1"/>
  <headerFooter alignWithMargins="0">
    <oddFooter>&amp;L&amp;7Power Planning  &amp;D  &amp;T&amp;C&amp;7Page &amp;P &amp;R&amp;7&amp;F - &amp;A</oddFooter>
  </headerFooter>
  <rowBreaks count="1" manualBreakCount="1">
    <brk id="79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FBB3A-BAFB-4E6E-A281-F58ECD8AF0B8}"/>
</file>

<file path=customXml/itemProps2.xml><?xml version="1.0" encoding="utf-8"?>
<ds:datastoreItem xmlns:ds="http://schemas.openxmlformats.org/officeDocument/2006/customXml" ds:itemID="{BED7DC2C-CA9E-42AA-AC0A-2CE1EC594AAF}"/>
</file>

<file path=customXml/itemProps3.xml><?xml version="1.0" encoding="utf-8"?>
<ds:datastoreItem xmlns:ds="http://schemas.openxmlformats.org/officeDocument/2006/customXml" ds:itemID="{D0F533AC-4B33-489B-B231-205F0278AB99}"/>
</file>

<file path=customXml/itemProps4.xml><?xml version="1.0" encoding="utf-8"?>
<ds:datastoreItem xmlns:ds="http://schemas.openxmlformats.org/officeDocument/2006/customXml" ds:itemID="{AB4AE7EC-53F9-4C75-A19A-AE9422B506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PrePost</vt:lpstr>
      <vt:lpstr>PrePost!Print_Area</vt:lpstr>
      <vt:lpstr>PrePost!Print_Titles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Shu</dc:creator>
  <cp:lastModifiedBy>p22455</cp:lastModifiedBy>
  <cp:lastPrinted>2005-10-21T20:42:48Z</cp:lastPrinted>
  <dcterms:created xsi:type="dcterms:W3CDTF">2000-05-12T21:28:01Z</dcterms:created>
  <dcterms:modified xsi:type="dcterms:W3CDTF">2012-12-07T23:33:57Z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