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nd\Desktop\2021-2022 GRC\Wetherbee\Excels\"/>
    </mc:Choice>
  </mc:AlternateContent>
  <xr:revisionPtr revIDLastSave="0" documentId="13_ncr:1_{5651BD9B-F8B2-40AA-BAD6-82394AE654AF}" xr6:coauthVersionLast="46" xr6:coauthVersionMax="46" xr10:uidLastSave="{00000000-0000-0000-0000-000000000000}"/>
  <bookViews>
    <workbookView xWindow="28680" yWindow="435" windowWidth="25440" windowHeight="15390" tabRatio="778" firstSheet="1" activeTab="3" xr2:uid="{00000000-000D-0000-FFFF-FFFF00000000}"/>
  </bookViews>
  <sheets>
    <sheet name="Confidential" sheetId="1" r:id="rId1"/>
    <sheet name="p.1-3 Thermal inputs (R)" sheetId="28" r:id="rId2"/>
    <sheet name="p.4 Hydro &amp; Wind inputs (R)" sheetId="29" r:id="rId3"/>
    <sheet name="p.5 Contract inputs (R)" sheetId="30" r:id="rId4"/>
  </sheets>
  <definedNames>
    <definedName name="_xlnm.Print_Area" localSheetId="1">'p.1-3 Thermal inputs (R)'!$A$1:$T$71</definedName>
    <definedName name="_xlnm.Print_Area" localSheetId="2">'p.4 Hydro &amp; Wind inputs (R)'!$A$1:$G$59</definedName>
    <definedName name="_xlnm.Print_Area" localSheetId="3">'p.5 Contract inputs (R)'!$A$1:$G$60</definedName>
    <definedName name="_xlnm.Print_Titles" localSheetId="1">'p.1-3 Thermal inputs (R)'!$1:$4</definedName>
  </definedNames>
  <calcPr calcId="191029"/>
  <customWorkbookViews>
    <customWorkbookView name="Beverly Ikeda - Personal View" guid="{B184275B-2AFD-498C-96B6-ADC9773E73E0}" mergeInterval="0" personalView="1" maximized="1" xWindow="1" yWindow="1" windowWidth="1020" windowHeight="513" tabRatio="725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9" l="1"/>
  <c r="D12" i="29"/>
  <c r="D11" i="29"/>
  <c r="D67" i="30" l="1"/>
  <c r="E67" i="30"/>
  <c r="C67" i="30"/>
  <c r="D66" i="30"/>
  <c r="E66" i="30"/>
  <c r="C66" i="30"/>
  <c r="D65" i="30"/>
  <c r="E65" i="30"/>
  <c r="C65" i="30"/>
  <c r="D61" i="30"/>
  <c r="C61" i="30"/>
  <c r="D58" i="30"/>
  <c r="E58" i="30"/>
  <c r="C58" i="30"/>
  <c r="D52" i="30"/>
  <c r="E43" i="30"/>
  <c r="E64" i="30" s="1"/>
  <c r="E40" i="30"/>
  <c r="E61" i="30" s="1"/>
  <c r="E32" i="30"/>
  <c r="G14" i="29"/>
  <c r="C14" i="29" l="1"/>
  <c r="D14" i="29" s="1"/>
  <c r="G34" i="29"/>
  <c r="C47" i="28" l="1"/>
  <c r="C46" i="28"/>
  <c r="C68" i="30" l="1"/>
  <c r="D71" i="28"/>
  <c r="D70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57" i="28"/>
  <c r="D56" i="28"/>
  <c r="C10" i="29"/>
  <c r="C59" i="30"/>
  <c r="D59" i="30"/>
  <c r="E59" i="30"/>
  <c r="C60" i="30"/>
  <c r="D60" i="30"/>
  <c r="E60" i="30"/>
  <c r="C62" i="30"/>
  <c r="D62" i="30"/>
  <c r="E62" i="30"/>
  <c r="C63" i="30"/>
  <c r="D63" i="30"/>
  <c r="E63" i="30"/>
  <c r="C64" i="30"/>
  <c r="D64" i="30"/>
  <c r="D68" i="30"/>
  <c r="E68" i="30"/>
  <c r="G51" i="29" l="1"/>
  <c r="G52" i="29"/>
  <c r="G53" i="29"/>
  <c r="G54" i="29"/>
  <c r="G48" i="29"/>
  <c r="E57" i="30" l="1"/>
  <c r="E56" i="30"/>
  <c r="E55" i="30"/>
  <c r="E54" i="30"/>
  <c r="E53" i="30"/>
  <c r="D57" i="30"/>
  <c r="D56" i="30"/>
  <c r="D55" i="30"/>
  <c r="D53" i="30"/>
  <c r="D51" i="30"/>
  <c r="D50" i="30"/>
  <c r="C57" i="30"/>
  <c r="C56" i="30"/>
  <c r="C55" i="30"/>
  <c r="C54" i="30"/>
  <c r="C53" i="30"/>
  <c r="D54" i="29" l="1"/>
  <c r="D53" i="29"/>
  <c r="D52" i="29"/>
  <c r="D51" i="29"/>
  <c r="C59" i="29"/>
  <c r="C58" i="29"/>
  <c r="C57" i="29"/>
  <c r="C56" i="29"/>
  <c r="C54" i="29"/>
  <c r="C53" i="29"/>
  <c r="C52" i="29"/>
  <c r="C51" i="29"/>
  <c r="C50" i="29"/>
  <c r="C49" i="29"/>
  <c r="C48" i="29"/>
  <c r="C69" i="28" l="1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24" i="28" l="1"/>
  <c r="C71" i="28" s="1"/>
  <c r="C23" i="28"/>
  <c r="C70" i="28" s="1"/>
</calcChain>
</file>

<file path=xl/sharedStrings.xml><?xml version="1.0" encoding="utf-8"?>
<sst xmlns="http://schemas.openxmlformats.org/spreadsheetml/2006/main" count="1408" uniqueCount="185">
  <si>
    <t>Colstrip 3</t>
  </si>
  <si>
    <t>Colstrip 4</t>
  </si>
  <si>
    <t>Sumas</t>
  </si>
  <si>
    <t>Upper Baker</t>
  </si>
  <si>
    <t>Encogen</t>
  </si>
  <si>
    <t>Wild Horse</t>
  </si>
  <si>
    <t>Frederickson 2</t>
  </si>
  <si>
    <t>Mint Farm</t>
  </si>
  <si>
    <t>Wild Horse Expansion</t>
  </si>
  <si>
    <t>Ferndale</t>
  </si>
  <si>
    <t>Resource</t>
  </si>
  <si>
    <t>Goldendale</t>
  </si>
  <si>
    <t>Freddy1</t>
  </si>
  <si>
    <t>Fredonia 1</t>
  </si>
  <si>
    <t>Fredonia 2</t>
  </si>
  <si>
    <t>Fredonia 3</t>
  </si>
  <si>
    <t>Fredonia 4</t>
  </si>
  <si>
    <t>Frederickson 1</t>
  </si>
  <si>
    <t>Snoqualmie Falls</t>
  </si>
  <si>
    <t>Hopkins Ridge</t>
  </si>
  <si>
    <t>Lower Baker</t>
  </si>
  <si>
    <t>Shaded information is designated as confidential per WAC 480-07-160</t>
  </si>
  <si>
    <t>Capacity (MW)</t>
  </si>
  <si>
    <t>Whitehorn 2</t>
  </si>
  <si>
    <t>Whitehorn 3</t>
  </si>
  <si>
    <t>n/a</t>
  </si>
  <si>
    <t>Start-up cost ($/MW/start) nominal $</t>
  </si>
  <si>
    <t>Puget Sound Energy</t>
  </si>
  <si>
    <t>Colstrip line loss %</t>
  </si>
  <si>
    <t>Mid C Wells</t>
  </si>
  <si>
    <t>Mid C Rocky Reach</t>
  </si>
  <si>
    <t>Mid C Rock Island</t>
  </si>
  <si>
    <t>Lower Snake River</t>
  </si>
  <si>
    <t>Mid C Priest Rapids Project</t>
  </si>
  <si>
    <t>Capacity factor (%)</t>
  </si>
  <si>
    <t>Contract name</t>
  </si>
  <si>
    <t>Baker Replacement</t>
  </si>
  <si>
    <t>QF Koma Kulshan</t>
  </si>
  <si>
    <t>QF Twin Falls</t>
  </si>
  <si>
    <t>QF Weeks Falls</t>
  </si>
  <si>
    <t>Electron Hydro PPA</t>
  </si>
  <si>
    <t>Centralia coal PPA</t>
  </si>
  <si>
    <t>PG&amp;E Exchange</t>
  </si>
  <si>
    <t>Point Roberts (BC Hydro)</t>
  </si>
  <si>
    <t>Schedule 91 contracts</t>
  </si>
  <si>
    <t>Klondike III wind PPA</t>
  </si>
  <si>
    <t>Canadian Entitlement</t>
  </si>
  <si>
    <t>Resource type</t>
  </si>
  <si>
    <t>coal</t>
  </si>
  <si>
    <t>wind</t>
  </si>
  <si>
    <t>hydro</t>
  </si>
  <si>
    <t>system</t>
  </si>
  <si>
    <t>hydro/system</t>
  </si>
  <si>
    <t>various</t>
  </si>
  <si>
    <t>Rate year energy (aMW)</t>
  </si>
  <si>
    <t>Contract price, average ($/MWh)</t>
  </si>
  <si>
    <t>Hourly shape assumption</t>
  </si>
  <si>
    <t>All on-peak</t>
  </si>
  <si>
    <t>This file contains confidential information</t>
  </si>
  <si>
    <t>Contract capacity (MW)</t>
  </si>
  <si>
    <t>80-yr inflows, PSE model</t>
  </si>
  <si>
    <t>2016 Vaisala study</t>
  </si>
  <si>
    <t>Flat</t>
  </si>
  <si>
    <t>Historical average</t>
  </si>
  <si>
    <t>Owner-provided forecast</t>
  </si>
  <si>
    <t>Owner/developer-provided estimates</t>
  </si>
  <si>
    <t>1. Applicable only to hydro resources used for operating reserves</t>
  </si>
  <si>
    <t>Rate Year Resources Inputs Summary</t>
  </si>
  <si>
    <t>2. Rate-year average. PSE's actual share and associated capacity varies seasonally.</t>
  </si>
  <si>
    <t>1,750 MWh/mo. Nov.-Feb. per contract</t>
  </si>
  <si>
    <t>Calculated estimate per agreement</t>
  </si>
  <si>
    <r>
      <t>Available capacity, average (MW)</t>
    </r>
    <r>
      <rPr>
        <b/>
        <vertAlign val="superscript"/>
        <sz val="9"/>
        <rFont val="Calibri"/>
        <family val="2"/>
        <scheme val="minor"/>
      </rPr>
      <t>1</t>
    </r>
  </si>
  <si>
    <t>Monthly energy volume source</t>
  </si>
  <si>
    <t>Optimized per AURORA logic</t>
  </si>
  <si>
    <t>AURORA default hourly shape</t>
  </si>
  <si>
    <t>Monthly shape/volume assumption</t>
  </si>
  <si>
    <t>Historical average on-peak/off-peak allocation</t>
  </si>
  <si>
    <t>+/-300</t>
  </si>
  <si>
    <t>1. Only PSE's portion of capacity shown for shared resources Colstrip and Freddy 1</t>
  </si>
  <si>
    <t>12 month X 24 hour average</t>
  </si>
  <si>
    <t>3. Some daily/hourly shaping is still performed by AURORA in order to smooth transitions between months/days</t>
  </si>
  <si>
    <r>
      <t>80-yr inflows, PSE model</t>
    </r>
    <r>
      <rPr>
        <vertAlign val="superscript"/>
        <sz val="10"/>
        <rFont val="Calibri"/>
        <family val="2"/>
        <scheme val="minor"/>
      </rPr>
      <t>4</t>
    </r>
  </si>
  <si>
    <r>
      <t>80-yr inflows, regional study</t>
    </r>
    <r>
      <rPr>
        <vertAlign val="superscript"/>
        <sz val="10"/>
        <rFont val="Calibri"/>
        <family val="2"/>
        <scheme val="minor"/>
      </rPr>
      <t>4</t>
    </r>
  </si>
  <si>
    <t>4. AURORA output energy volume/capacity factor will generally be lower than input when a hydro resource provides operating reserves. The optimization logic will spill hydro energy if/when it is the lower cost solution compared to adjusting thermal resource output.</t>
  </si>
  <si>
    <t>Hydro and Wind</t>
  </si>
  <si>
    <r>
      <t>Flat</t>
    </r>
    <r>
      <rPr>
        <vertAlign val="superscript"/>
        <sz val="10"/>
        <rFont val="Calibri"/>
        <family val="2"/>
        <scheme val="minor"/>
      </rPr>
      <t>3</t>
    </r>
  </si>
  <si>
    <t>Power Purchase Agreements</t>
  </si>
  <si>
    <t>Thermal Resources</t>
  </si>
  <si>
    <t>Variable O&amp;M nominal $/MWh</t>
  </si>
  <si>
    <t>Variable major maintenance nominal $/MWh</t>
  </si>
  <si>
    <r>
      <t>Average fuel price nominal $/MMBtu</t>
    </r>
    <r>
      <rPr>
        <vertAlign val="superscript"/>
        <sz val="10"/>
        <rFont val="Calibri"/>
        <family val="2"/>
        <scheme val="minor"/>
      </rPr>
      <t>2</t>
    </r>
  </si>
  <si>
    <r>
      <t>Average variable transport nominal $/MMBtu</t>
    </r>
    <r>
      <rPr>
        <vertAlign val="superscript"/>
        <sz val="10"/>
        <rFont val="Calibri"/>
        <family val="2"/>
        <scheme val="minor"/>
      </rPr>
      <t>2</t>
    </r>
  </si>
  <si>
    <t>-</t>
  </si>
  <si>
    <t>No change</t>
  </si>
  <si>
    <t>Updated to more recent estimate</t>
  </si>
  <si>
    <t>Rate Year Resource Inputs Summary</t>
  </si>
  <si>
    <r>
      <t>Variable O&amp;M nominal $/MWh</t>
    </r>
    <r>
      <rPr>
        <vertAlign val="superscript"/>
        <sz val="9"/>
        <rFont val="Calibri"/>
        <family val="2"/>
        <scheme val="minor"/>
      </rPr>
      <t>2</t>
    </r>
  </si>
  <si>
    <r>
      <t>Start-up fuel</t>
    </r>
    <r>
      <rPr>
        <sz val="10"/>
        <rFont val="Calibri"/>
        <family val="2"/>
        <scheme val="minor"/>
      </rPr>
      <t xml:space="preserve"> (MMBtu/MW/start)</t>
    </r>
  </si>
  <si>
    <r>
      <t xml:space="preserve">Min down time </t>
    </r>
    <r>
      <rPr>
        <sz val="10"/>
        <rFont val="Calibri"/>
        <family val="2"/>
        <scheme val="minor"/>
      </rPr>
      <t>(hrs)</t>
    </r>
  </si>
  <si>
    <r>
      <t xml:space="preserve">Heat rate at min </t>
    </r>
    <r>
      <rPr>
        <sz val="10"/>
        <rFont val="Calibri"/>
        <family val="2"/>
        <scheme val="minor"/>
      </rPr>
      <t>(Btu/kWh)</t>
    </r>
  </si>
  <si>
    <r>
      <t xml:space="preserve">Min up time </t>
    </r>
    <r>
      <rPr>
        <sz val="10"/>
        <rFont val="Calibri"/>
        <family val="2"/>
        <scheme val="minor"/>
      </rPr>
      <t>(hrs)</t>
    </r>
  </si>
  <si>
    <r>
      <t xml:space="preserve">Min capacity </t>
    </r>
    <r>
      <rPr>
        <sz val="10"/>
        <rFont val="Calibri"/>
        <family val="2"/>
        <scheme val="minor"/>
      </rPr>
      <t>(%)</t>
    </r>
  </si>
  <si>
    <r>
      <t>Forced outage rate</t>
    </r>
    <r>
      <rPr>
        <sz val="10"/>
        <rFont val="Calibri"/>
        <family val="2"/>
        <scheme val="minor"/>
      </rPr>
      <t xml:space="preserve"> (%)</t>
    </r>
  </si>
  <si>
    <r>
      <t xml:space="preserve">Duct fire heat rate </t>
    </r>
    <r>
      <rPr>
        <sz val="10"/>
        <rFont val="Calibri"/>
        <family val="2"/>
        <scheme val="minor"/>
      </rPr>
      <t>(Btu/kWh)</t>
    </r>
  </si>
  <si>
    <r>
      <t xml:space="preserve">Duct fire capacity </t>
    </r>
    <r>
      <rPr>
        <sz val="10"/>
        <rFont val="Calibri"/>
        <family val="2"/>
        <scheme val="minor"/>
      </rPr>
      <t>(% of total)</t>
    </r>
  </si>
  <si>
    <r>
      <t xml:space="preserve">Capacity </t>
    </r>
    <r>
      <rPr>
        <sz val="10"/>
        <rFont val="Calibri"/>
        <family val="2"/>
        <scheme val="minor"/>
      </rPr>
      <t>(MW)</t>
    </r>
    <r>
      <rPr>
        <vertAlign val="superscript"/>
        <sz val="10"/>
        <rFont val="Calibri"/>
        <family val="2"/>
        <scheme val="minor"/>
      </rPr>
      <t>1</t>
    </r>
  </si>
  <si>
    <r>
      <t xml:space="preserve">Heat rate </t>
    </r>
    <r>
      <rPr>
        <sz val="10"/>
        <rFont val="Calibri"/>
        <family val="2"/>
        <scheme val="minor"/>
      </rPr>
      <t>(Btu/kWh)</t>
    </r>
  </si>
  <si>
    <r>
      <t xml:space="preserve">Capacity </t>
    </r>
    <r>
      <rPr>
        <sz val="10"/>
        <rFont val="Calibri"/>
        <family val="2"/>
        <scheme val="minor"/>
      </rPr>
      <t>(MW)</t>
    </r>
  </si>
  <si>
    <t>Average fuel price nominal $/MMBtu</t>
  </si>
  <si>
    <t>Average variable transport nominal $/MMBtu</t>
  </si>
  <si>
    <t>Available capacity, average (MW)</t>
  </si>
  <si>
    <t>Bold text in column headings indicates values are actual inputs in the AURORA model</t>
  </si>
  <si>
    <t>2020 PCORC</t>
  </si>
  <si>
    <r>
      <t xml:space="preserve">Total variable O&amp;M </t>
    </r>
    <r>
      <rPr>
        <sz val="10"/>
        <rFont val="Calibri"/>
        <family val="2"/>
        <scheme val="minor"/>
      </rPr>
      <t>2020 $/MWh</t>
    </r>
  </si>
  <si>
    <r>
      <t xml:space="preserve">Start-up cost </t>
    </r>
    <r>
      <rPr>
        <sz val="10"/>
        <rFont val="Calibri"/>
        <family val="2"/>
        <scheme val="minor"/>
      </rPr>
      <t>($/MW/start)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$2020</t>
    </r>
  </si>
  <si>
    <r>
      <t xml:space="preserve">Average total fuel cost </t>
    </r>
    <r>
      <rPr>
        <sz val="10"/>
        <rFont val="Calibri"/>
        <family val="2"/>
        <scheme val="minor"/>
      </rPr>
      <t>2020 $/MMBtu</t>
    </r>
  </si>
  <si>
    <t>2. Fuel prices and Costrip variable O&amp;M nominal values are expressed in 2021/2022 dollars. All other nominal values are in 2020 dollars.</t>
  </si>
  <si>
    <t>4. The AURORA economic base year is 2020. Values expressed in nominal dollars are de-escalated using the AURORA escalation rate of 2.5% prior to model input.</t>
  </si>
  <si>
    <t>Golden Hills Bridge</t>
  </si>
  <si>
    <t>Energy Keepers</t>
  </si>
  <si>
    <t>SPI Biomass</t>
  </si>
  <si>
    <t>Morgan Stanley PPA</t>
  </si>
  <si>
    <t>BPA Capacity Contract</t>
  </si>
  <si>
    <t>biomass</t>
  </si>
  <si>
    <t>150 MW Jan-Feb</t>
  </si>
  <si>
    <t>Flat @ 92.5% historical availability</t>
  </si>
  <si>
    <r>
      <t>SPI Biomass</t>
    </r>
    <r>
      <rPr>
        <vertAlign val="superscript"/>
        <sz val="11"/>
        <rFont val="Calibri"/>
        <family val="2"/>
        <scheme val="minor"/>
      </rPr>
      <t>1</t>
    </r>
  </si>
  <si>
    <t>100 MW Jan-Mar</t>
  </si>
  <si>
    <r>
      <t>BPA Capacity Contract</t>
    </r>
    <r>
      <rPr>
        <vertAlign val="superscript"/>
        <sz val="11"/>
        <rFont val="Calibri"/>
        <family val="2"/>
        <scheme val="minor"/>
      </rPr>
      <t>2</t>
    </r>
  </si>
  <si>
    <t>$7.75/kW-month charge Jan-May</t>
  </si>
  <si>
    <t>No energy assumed, priced at market + premium</t>
  </si>
  <si>
    <t>2. No energy assumed in model for BPA capacity contract - priced at market price + premium. Only monthly capacity charge included in costs.</t>
  </si>
  <si>
    <t>1. Capacity reduced to 12 MW in May and June for outages.</t>
  </si>
  <si>
    <t>2022 GRC</t>
  </si>
  <si>
    <r>
      <t xml:space="preserve">Heat rate </t>
    </r>
    <r>
      <rPr>
        <sz val="10"/>
        <color theme="1"/>
        <rFont val="Calibri"/>
        <family val="2"/>
        <scheme val="minor"/>
      </rPr>
      <t>(Btu/kWh)</t>
    </r>
  </si>
  <si>
    <r>
      <t xml:space="preserve">Capacity </t>
    </r>
    <r>
      <rPr>
        <sz val="10"/>
        <color theme="1"/>
        <rFont val="Calibri"/>
        <family val="2"/>
        <scheme val="minor"/>
      </rPr>
      <t>(MW)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</si>
  <si>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Duct fire capacity </t>
    </r>
    <r>
      <rPr>
        <sz val="10"/>
        <color theme="1"/>
        <rFont val="Calibri"/>
        <family val="2"/>
        <scheme val="minor"/>
      </rPr>
      <t>(% of total)</t>
    </r>
  </si>
  <si>
    <r>
      <t xml:space="preserve">Duct fire heat rate </t>
    </r>
    <r>
      <rPr>
        <sz val="10"/>
        <color theme="1"/>
        <rFont val="Calibri"/>
        <family val="2"/>
        <scheme val="minor"/>
      </rPr>
      <t>(Btu/kWh)</t>
    </r>
  </si>
  <si>
    <r>
      <t>Forced outage rate</t>
    </r>
    <r>
      <rPr>
        <sz val="10"/>
        <color theme="1"/>
        <rFont val="Calibri"/>
        <family val="2"/>
        <scheme val="minor"/>
      </rPr>
      <t xml:space="preserve"> (%)</t>
    </r>
  </si>
  <si>
    <r>
      <t xml:space="preserve">Min capacity </t>
    </r>
    <r>
      <rPr>
        <sz val="10"/>
        <color theme="1"/>
        <rFont val="Calibri"/>
        <family val="2"/>
        <scheme val="minor"/>
      </rPr>
      <t>(%)</t>
    </r>
  </si>
  <si>
    <r>
      <t xml:space="preserve">Min up time </t>
    </r>
    <r>
      <rPr>
        <sz val="10"/>
        <color theme="1"/>
        <rFont val="Calibri"/>
        <family val="2"/>
        <scheme val="minor"/>
      </rPr>
      <t>(hrs)</t>
    </r>
  </si>
  <si>
    <r>
      <t xml:space="preserve">Min down time </t>
    </r>
    <r>
      <rPr>
        <sz val="10"/>
        <color theme="1"/>
        <rFont val="Calibri"/>
        <family val="2"/>
        <scheme val="minor"/>
      </rPr>
      <t>(hrs)</t>
    </r>
  </si>
  <si>
    <r>
      <t xml:space="preserve">Heat rate at min </t>
    </r>
    <r>
      <rPr>
        <sz val="10"/>
        <color theme="1"/>
        <rFont val="Calibri"/>
        <family val="2"/>
        <scheme val="minor"/>
      </rPr>
      <t>(Btu/kWh)</t>
    </r>
  </si>
  <si>
    <r>
      <t>Start-up fuel</t>
    </r>
    <r>
      <rPr>
        <sz val="10"/>
        <color theme="1"/>
        <rFont val="Calibri"/>
        <family val="2"/>
        <scheme val="minor"/>
      </rPr>
      <t xml:space="preserve"> (MMBtu/MW/start)</t>
    </r>
  </si>
  <si>
    <r>
      <t>Average fuel price nominal $/MMBtu</t>
    </r>
    <r>
      <rPr>
        <vertAlign val="superscript"/>
        <sz val="10"/>
        <color theme="1"/>
        <rFont val="Calibri"/>
        <family val="2"/>
        <scheme val="minor"/>
      </rPr>
      <t>2</t>
    </r>
  </si>
  <si>
    <r>
      <t>Average variable transport nominal $/MMBtu</t>
    </r>
    <r>
      <rPr>
        <vertAlign val="superscript"/>
        <sz val="10"/>
        <color theme="1"/>
        <rFont val="Calibri"/>
        <family val="2"/>
        <scheme val="minor"/>
      </rPr>
      <t>2</t>
    </r>
  </si>
  <si>
    <t>Powerex summer peak PPA</t>
  </si>
  <si>
    <t>Hourly/Sub-hourly shape assumptions</t>
  </si>
  <si>
    <t>AURORA default hourly/interpolated sub-hourly</t>
  </si>
  <si>
    <t>Clearwater wind PPA</t>
  </si>
  <si>
    <t>250 MW Jun-Sep</t>
  </si>
  <si>
    <t>Resource Type</t>
  </si>
  <si>
    <t>Hydro</t>
  </si>
  <si>
    <t>Wind</t>
  </si>
  <si>
    <t>Contract price update</t>
  </si>
  <si>
    <t>PPA no longer active</t>
  </si>
  <si>
    <t>Updated contract prices and volumes</t>
  </si>
  <si>
    <r>
      <t>Variable major maintenance nominal $/MWh</t>
    </r>
    <r>
      <rPr>
        <vertAlign val="superscript"/>
        <sz val="9"/>
        <rFont val="Calibri"/>
        <family val="2"/>
        <scheme val="minor"/>
      </rPr>
      <t>2,3</t>
    </r>
  </si>
  <si>
    <r>
      <t xml:space="preserve">Total variable O&amp;M </t>
    </r>
    <r>
      <rPr>
        <sz val="10"/>
        <rFont val="Calibri"/>
        <family val="2"/>
        <scheme val="minor"/>
      </rPr>
      <t>2020 $/MWh</t>
    </r>
    <r>
      <rPr>
        <vertAlign val="superscript"/>
        <sz val="9"/>
        <rFont val="Calibri"/>
        <family val="2"/>
        <scheme val="minor"/>
      </rPr>
      <t>4</t>
    </r>
  </si>
  <si>
    <r>
      <t>Start-up cost ($/MW/start) nominal $</t>
    </r>
    <r>
      <rPr>
        <vertAlign val="superscript"/>
        <sz val="9"/>
        <rFont val="Calibri"/>
        <family val="2"/>
        <scheme val="minor"/>
      </rPr>
      <t>2,3</t>
    </r>
  </si>
  <si>
    <r>
      <t xml:space="preserve">Start-up cost </t>
    </r>
    <r>
      <rPr>
        <sz val="10"/>
        <rFont val="Calibri"/>
        <family val="2"/>
        <scheme val="minor"/>
      </rPr>
      <t>($/MW/start)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$2020</t>
    </r>
    <r>
      <rPr>
        <vertAlign val="superscript"/>
        <sz val="9"/>
        <rFont val="Calibri"/>
        <family val="2"/>
        <scheme val="minor"/>
      </rPr>
      <t>3,4</t>
    </r>
  </si>
  <si>
    <r>
      <t xml:space="preserve">Average total fuel cost </t>
    </r>
    <r>
      <rPr>
        <sz val="10"/>
        <rFont val="Calibri"/>
        <family val="2"/>
        <scheme val="minor"/>
      </rPr>
      <t>2020 $/MMBtu</t>
    </r>
    <r>
      <rPr>
        <vertAlign val="superscript"/>
        <sz val="9"/>
        <rFont val="Calibri"/>
        <family val="2"/>
        <scheme val="minor"/>
      </rPr>
      <t>4</t>
    </r>
  </si>
  <si>
    <r>
      <t>VO nominal $/MWh</t>
    </r>
    <r>
      <rPr>
        <vertAlign val="superscript"/>
        <sz val="9"/>
        <rFont val="Calibri"/>
        <family val="2"/>
        <scheme val="minor"/>
      </rPr>
      <t>2</t>
    </r>
  </si>
  <si>
    <t>3. Major Maintenance inputs for Fredonia 3&amp;4 were expressed on a $/start basis in 2019 GRC. Change to $/MWh more closely aligns with how costs are actually incurred for these units.</t>
  </si>
  <si>
    <t>Total variable O&amp;M 2020 $/MWh</t>
  </si>
  <si>
    <r>
      <t>Start-up cost ($/MW/start) nominal $</t>
    </r>
    <r>
      <rPr>
        <vertAlign val="superscript"/>
        <sz val="9"/>
        <color theme="1"/>
        <rFont val="Calibri"/>
        <family val="2"/>
        <scheme val="minor"/>
      </rPr>
      <t>2</t>
    </r>
  </si>
  <si>
    <r>
      <t xml:space="preserve">Start-up cost </t>
    </r>
    <r>
      <rPr>
        <sz val="10"/>
        <color theme="1"/>
        <rFont val="Calibri"/>
        <family val="2"/>
        <scheme val="minor"/>
      </rPr>
      <t>($/MW/start)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$2020</t>
    </r>
    <r>
      <rPr>
        <vertAlign val="superscript"/>
        <sz val="9"/>
        <color theme="1"/>
        <rFont val="Calibri"/>
        <family val="2"/>
        <scheme val="minor"/>
      </rPr>
      <t>3</t>
    </r>
  </si>
  <si>
    <r>
      <t xml:space="preserve">Average total fuel cost </t>
    </r>
    <r>
      <rPr>
        <sz val="10"/>
        <color theme="1"/>
        <rFont val="Calibri"/>
        <family val="2"/>
        <scheme val="minor"/>
      </rPr>
      <t>2020 $/MMBtu</t>
    </r>
    <r>
      <rPr>
        <vertAlign val="superscript"/>
        <sz val="9"/>
        <color theme="1"/>
        <rFont val="Calibri"/>
        <family val="2"/>
        <scheme val="minor"/>
      </rPr>
      <t>3</t>
    </r>
  </si>
  <si>
    <t>3. The AURORA economic base year is 2020. Values expressed in nominal dollars are de-escalated using the AURORA escalation rate of 2.5% prior to model input.</t>
  </si>
  <si>
    <t>2. Fuel prices and Costrip variable O&amp;M nominal values are expressed in 2023 dollars. All other nominal values are in 2021 dollars.</t>
  </si>
  <si>
    <t>1. Only PSE's portion of capacity shown for shared resources Colstrip and Freddy 1.</t>
  </si>
  <si>
    <r>
      <t>199.5</t>
    </r>
    <r>
      <rPr>
        <vertAlign val="superscript"/>
        <sz val="10"/>
        <rFont val="Calibri"/>
        <family val="2"/>
        <scheme val="minor"/>
      </rPr>
      <t>2</t>
    </r>
  </si>
  <si>
    <t>Updated to include sub-hourly interpolation</t>
  </si>
  <si>
    <r>
      <t>Changes</t>
    </r>
    <r>
      <rPr>
        <sz val="12"/>
        <color theme="1"/>
        <rFont val="Calibri"/>
        <family val="2"/>
        <scheme val="minor"/>
      </rPr>
      <t xml:space="preserve"> (positive values indicate an increase relative to the 2020 PCORC, negative values a decrease)</t>
    </r>
  </si>
  <si>
    <t>Golden Hills Wind PPA</t>
  </si>
  <si>
    <t>Hourly owner-provided forecast</t>
  </si>
  <si>
    <t>7x16</t>
  </si>
  <si>
    <t>Golden Hills wind PPA</t>
  </si>
  <si>
    <t>New PPA</t>
  </si>
  <si>
    <t>100 MW Oct-Mar</t>
  </si>
  <si>
    <r>
      <t xml:space="preserve">Changes </t>
    </r>
    <r>
      <rPr>
        <sz val="12"/>
        <color theme="1"/>
        <rFont val="Calibri"/>
        <family val="2"/>
        <scheme val="minor"/>
      </rPr>
      <t>(positive values indicate an increase relative to the 2020 PCORC, negative values a decrease)</t>
    </r>
  </si>
  <si>
    <r>
      <t>VM nominal $/MWh</t>
    </r>
    <r>
      <rPr>
        <vertAlign val="superscript"/>
        <sz val="9"/>
        <color theme="1"/>
        <rFont val="Calibri"/>
        <family val="2"/>
        <scheme val="minor"/>
      </rPr>
      <t>2</t>
    </r>
  </si>
  <si>
    <t>REDACTED VERSION</t>
  </si>
  <si>
    <t>XXXXXX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</si>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</sst>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164" formatCode="0.0"/>
    <numFmt numFmtId="165" formatCode="0.000000"/>
    <numFmt numFmtId="166" formatCode="0.0%"/>
    <numFmt numFmtId="167" formatCode="#,##0.0_);\(#,##0.0\)"/>
    <numFmt numFmtId="168" formatCode="#,##0.0"/>
    <numFmt numFmtId="169" formatCode="0.00_);\(0.00\)"/>
  </numFmts>
  <fonts count="25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/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</borders>
  <cellStyleXfs count="2">
    <xf numFmtId="165" fontId="0" fillId="0" borderId="0">
      <alignment horizontal="left" wrapText="1"/>
    </xf>
    <xf numFmtId="9" fontId="14" fillId="0" borderId="0" applyFont="0" applyFill="0" applyBorder="0" applyAlignment="0" applyProtection="0"/>
  </cellStyleXfs>
  <cellXfs count="143">
    <xf numFmtId="0" fontId="0" fillId="0" borderId="0" xfId="0" applyNumberFormat="1" applyAlignment="1"/>
    <xf numFmtId="0" fontId="2" fillId="0" borderId="0" xfId="0" applyNumberFormat="1" applyFont="1" applyAlignment="1"/>
    <xf numFmtId="0" fontId="6" fillId="0" borderId="6" xfId="0" applyNumberFormat="1" applyFont="1" applyFill="1" applyBorder="1" applyAlignment="1">
      <alignment horizont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Fill="1" applyAlignment="1"/>
    <xf numFmtId="0" fontId="8" fillId="0" borderId="0" xfId="0" applyNumberFormat="1" applyFont="1" applyAlignment="1">
      <alignment vertical="top"/>
    </xf>
    <xf numFmtId="0" fontId="2" fillId="0" borderId="8" xfId="0" applyNumberFormat="1" applyFont="1" applyBorder="1" applyAlignment="1"/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165" fontId="9" fillId="0" borderId="0" xfId="0" applyFont="1" applyAlignment="1"/>
    <xf numFmtId="165" fontId="12" fillId="0" borderId="0" xfId="0" applyFont="1" applyFill="1" applyAlignment="1">
      <alignment horizontal="left"/>
    </xf>
    <xf numFmtId="165" fontId="11" fillId="0" borderId="0" xfId="0" applyFont="1" applyBorder="1" applyAlignment="1">
      <alignment horizontal="left"/>
    </xf>
    <xf numFmtId="165" fontId="9" fillId="0" borderId="0" xfId="0" applyFont="1" applyBorder="1" applyAlignment="1"/>
    <xf numFmtId="0" fontId="7" fillId="0" borderId="0" xfId="0" applyNumberFormat="1" applyFont="1" applyFill="1" applyBorder="1" applyAlignment="1">
      <alignment horizontal="center" wrapText="1"/>
    </xf>
    <xf numFmtId="7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>
      <alignment horizontal="right" indent="1"/>
    </xf>
    <xf numFmtId="0" fontId="2" fillId="0" borderId="4" xfId="0" applyNumberFormat="1" applyFont="1" applyFill="1" applyBorder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1"/>
    </xf>
    <xf numFmtId="165" fontId="4" fillId="0" borderId="7" xfId="0" applyNumberFormat="1" applyFont="1" applyFill="1" applyBorder="1" applyAlignment="1">
      <alignment horizontal="right" indent="1"/>
    </xf>
    <xf numFmtId="165" fontId="7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left"/>
    </xf>
    <xf numFmtId="3" fontId="6" fillId="0" borderId="8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 applyProtection="1">
      <alignment horizontal="right" indent="2"/>
    </xf>
    <xf numFmtId="7" fontId="2" fillId="0" borderId="0" xfId="0" applyNumberFormat="1" applyFont="1" applyFill="1" applyBorder="1" applyAlignment="1" applyProtection="1">
      <alignment horizontal="left"/>
    </xf>
    <xf numFmtId="165" fontId="0" fillId="0" borderId="0" xfId="0" applyAlignment="1"/>
    <xf numFmtId="165" fontId="0" fillId="0" borderId="0" xfId="0" applyBorder="1" applyAlignment="1"/>
    <xf numFmtId="0" fontId="2" fillId="0" borderId="0" xfId="0" applyNumberFormat="1" applyFont="1" applyFill="1" applyBorder="1" applyAlignment="1">
      <alignment horizontal="right" indent="1"/>
    </xf>
    <xf numFmtId="0" fontId="2" fillId="0" borderId="7" xfId="0" applyNumberFormat="1" applyFont="1" applyFill="1" applyBorder="1" applyAlignment="1">
      <alignment horizontal="right" indent="1"/>
    </xf>
    <xf numFmtId="0" fontId="6" fillId="0" borderId="2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/>
    <xf numFmtId="3" fontId="2" fillId="0" borderId="0" xfId="0" applyNumberFormat="1" applyFont="1" applyAlignment="1"/>
    <xf numFmtId="8" fontId="2" fillId="0" borderId="0" xfId="0" applyNumberFormat="1" applyFont="1" applyBorder="1" applyAlignment="1"/>
    <xf numFmtId="164" fontId="2" fillId="0" borderId="0" xfId="0" applyNumberFormat="1" applyFont="1" applyBorder="1" applyAlignment="1"/>
    <xf numFmtId="3" fontId="5" fillId="0" borderId="0" xfId="0" applyNumberFormat="1" applyFont="1" applyFill="1" applyBorder="1" applyAlignment="1" applyProtection="1">
      <alignment horizontal="right" indent="2"/>
    </xf>
    <xf numFmtId="0" fontId="7" fillId="0" borderId="0" xfId="0" applyNumberFormat="1" applyFont="1" applyAlignment="1">
      <alignment vertical="center" wrapText="1"/>
    </xf>
    <xf numFmtId="0" fontId="6" fillId="0" borderId="3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 applyProtection="1">
      <alignment horizontal="center"/>
    </xf>
    <xf numFmtId="166" fontId="7" fillId="0" borderId="0" xfId="1" applyNumberFormat="1" applyFont="1" applyFill="1" applyBorder="1" applyAlignment="1" applyProtection="1">
      <alignment horizontal="center"/>
    </xf>
    <xf numFmtId="168" fontId="7" fillId="0" borderId="0" xfId="0" quotePrefix="1" applyNumberFormat="1" applyFont="1" applyFill="1" applyBorder="1" applyAlignment="1" applyProtection="1">
      <alignment horizontal="left"/>
    </xf>
    <xf numFmtId="168" fontId="7" fillId="0" borderId="0" xfId="0" applyNumberFormat="1" applyFont="1" applyFill="1" applyBorder="1" applyAlignment="1" applyProtection="1">
      <alignment horizontal="left"/>
    </xf>
    <xf numFmtId="164" fontId="7" fillId="0" borderId="12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168" fontId="7" fillId="0" borderId="0" xfId="0" quotePrefix="1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center"/>
    </xf>
    <xf numFmtId="168" fontId="7" fillId="0" borderId="8" xfId="0" applyNumberFormat="1" applyFont="1" applyFill="1" applyBorder="1" applyAlignment="1" applyProtection="1">
      <alignment horizontal="center"/>
    </xf>
    <xf numFmtId="3" fontId="7" fillId="0" borderId="8" xfId="0" applyNumberFormat="1" applyFont="1" applyFill="1" applyBorder="1" applyAlignment="1" applyProtection="1">
      <alignment horizontal="left"/>
    </xf>
    <xf numFmtId="0" fontId="7" fillId="0" borderId="19" xfId="0" applyNumberFormat="1" applyFont="1" applyBorder="1" applyAlignment="1">
      <alignment horizontal="center"/>
    </xf>
    <xf numFmtId="0" fontId="7" fillId="0" borderId="0" xfId="0" applyNumberFormat="1" applyFont="1" applyAlignment="1"/>
    <xf numFmtId="1" fontId="7" fillId="0" borderId="0" xfId="0" applyNumberFormat="1" applyFont="1" applyAlignment="1">
      <alignment horizontal="right" indent="1"/>
    </xf>
    <xf numFmtId="7" fontId="7" fillId="0" borderId="12" xfId="0" applyNumberFormat="1" applyFont="1" applyFill="1" applyBorder="1" applyAlignment="1" applyProtection="1">
      <alignment horizontal="left"/>
    </xf>
    <xf numFmtId="8" fontId="7" fillId="0" borderId="0" xfId="0" applyNumberFormat="1" applyFont="1" applyAlignment="1"/>
    <xf numFmtId="1" fontId="7" fillId="0" borderId="0" xfId="0" quotePrefix="1" applyNumberFormat="1" applyFont="1" applyAlignment="1">
      <alignment horizontal="right" indent="1"/>
    </xf>
    <xf numFmtId="8" fontId="7" fillId="0" borderId="8" xfId="0" applyNumberFormat="1" applyFont="1" applyBorder="1" applyAlignment="1"/>
    <xf numFmtId="1" fontId="7" fillId="0" borderId="8" xfId="0" applyNumberFormat="1" applyFont="1" applyBorder="1" applyAlignment="1">
      <alignment horizontal="right" indent="1"/>
    </xf>
    <xf numFmtId="0" fontId="7" fillId="0" borderId="8" xfId="0" applyNumberFormat="1" applyFont="1" applyBorder="1" applyAlignment="1"/>
    <xf numFmtId="3" fontId="7" fillId="0" borderId="19" xfId="0" applyNumberFormat="1" applyFont="1" applyFill="1" applyBorder="1" applyAlignment="1" applyProtection="1">
      <alignment horizontal="left"/>
    </xf>
    <xf numFmtId="168" fontId="7" fillId="0" borderId="0" xfId="0" applyNumberFormat="1" applyFont="1" applyFill="1" applyBorder="1" applyAlignment="1" applyProtection="1">
      <alignment horizontal="right" indent="1"/>
    </xf>
    <xf numFmtId="168" fontId="7" fillId="0" borderId="8" xfId="0" applyNumberFormat="1" applyFont="1" applyFill="1" applyBorder="1" applyAlignment="1" applyProtection="1">
      <alignment horizontal="right" indent="1"/>
    </xf>
    <xf numFmtId="3" fontId="7" fillId="2" borderId="9" xfId="0" applyNumberFormat="1" applyFont="1" applyFill="1" applyBorder="1" applyAlignment="1" applyProtection="1">
      <alignment horizontal="center"/>
    </xf>
    <xf numFmtId="3" fontId="7" fillId="0" borderId="6" xfId="0" applyNumberFormat="1" applyFont="1" applyFill="1" applyBorder="1" applyAlignment="1" applyProtection="1">
      <alignment horizontal="center"/>
    </xf>
    <xf numFmtId="0" fontId="7" fillId="0" borderId="11" xfId="0" applyNumberFormat="1" applyFont="1" applyBorder="1" applyAlignment="1">
      <alignment horizontal="center"/>
    </xf>
    <xf numFmtId="3" fontId="7" fillId="0" borderId="8" xfId="0" applyNumberFormat="1" applyFont="1" applyFill="1" applyBorder="1" applyAlignment="1" applyProtection="1">
      <alignment horizontal="center"/>
    </xf>
    <xf numFmtId="168" fontId="7" fillId="0" borderId="6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>
      <alignment horizontal="center" wrapText="1"/>
    </xf>
    <xf numFmtId="0" fontId="6" fillId="0" borderId="20" xfId="0" applyNumberFormat="1" applyFont="1" applyFill="1" applyBorder="1" applyAlignment="1">
      <alignment horizontal="center" wrapText="1"/>
    </xf>
    <xf numFmtId="0" fontId="6" fillId="0" borderId="10" xfId="0" applyNumberFormat="1" applyFont="1" applyFill="1" applyBorder="1" applyAlignment="1">
      <alignment horizontal="center" wrapText="1"/>
    </xf>
    <xf numFmtId="0" fontId="6" fillId="0" borderId="2" xfId="0" applyNumberFormat="1" applyFont="1" applyBorder="1" applyAlignment="1">
      <alignment horizontal="center" wrapText="1"/>
    </xf>
    <xf numFmtId="166" fontId="7" fillId="2" borderId="9" xfId="1" applyNumberFormat="1" applyFont="1" applyFill="1" applyBorder="1" applyAlignment="1" applyProtection="1">
      <alignment horizontal="center"/>
    </xf>
    <xf numFmtId="0" fontId="6" fillId="0" borderId="6" xfId="0" applyNumberFormat="1" applyFont="1" applyBorder="1" applyAlignment="1">
      <alignment horizontal="center" wrapText="1"/>
    </xf>
    <xf numFmtId="8" fontId="7" fillId="2" borderId="9" xfId="0" quotePrefix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 applyFill="1" applyBorder="1" applyAlignment="1" applyProtection="1">
      <alignment horizontal="left" wrapText="1"/>
    </xf>
    <xf numFmtId="3" fontId="6" fillId="0" borderId="12" xfId="0" applyNumberFormat="1" applyFont="1" applyFill="1" applyBorder="1" applyAlignment="1" applyProtection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7" fontId="7" fillId="0" borderId="0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left"/>
    </xf>
    <xf numFmtId="7" fontId="7" fillId="0" borderId="0" xfId="0" applyNumberFormat="1" applyFont="1" applyFill="1" applyBorder="1" applyAlignment="1" applyProtection="1">
      <alignment horizontal="left"/>
    </xf>
    <xf numFmtId="4" fontId="7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>
      <alignment horizontal="left"/>
    </xf>
    <xf numFmtId="168" fontId="7" fillId="0" borderId="0" xfId="0" applyNumberFormat="1" applyFont="1" applyFill="1" applyBorder="1" applyAlignment="1">
      <alignment horizontal="left"/>
    </xf>
    <xf numFmtId="167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horizontal="left" vertical="center"/>
    </xf>
    <xf numFmtId="168" fontId="0" fillId="0" borderId="0" xfId="0" applyNumberFormat="1" applyAlignment="1"/>
    <xf numFmtId="167" fontId="7" fillId="0" borderId="12" xfId="0" applyNumberFormat="1" applyFont="1" applyBorder="1" applyAlignment="1">
      <alignment horizontal="center"/>
    </xf>
    <xf numFmtId="8" fontId="7" fillId="0" borderId="0" xfId="0" applyNumberFormat="1" applyFont="1" applyBorder="1" applyAlignment="1"/>
    <xf numFmtId="1" fontId="7" fillId="0" borderId="0" xfId="0" applyNumberFormat="1" applyFont="1" applyBorder="1" applyAlignment="1">
      <alignment horizontal="right" indent="1"/>
    </xf>
    <xf numFmtId="0" fontId="7" fillId="0" borderId="0" xfId="0" applyNumberFormat="1" applyFont="1" applyBorder="1" applyAlignment="1"/>
    <xf numFmtId="3" fontId="7" fillId="0" borderId="12" xfId="0" applyNumberFormat="1" applyFont="1" applyFill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2" fillId="0" borderId="8" xfId="0" applyNumberFormat="1" applyFont="1" applyFill="1" applyBorder="1" applyAlignment="1">
      <alignment horizontal="right" indent="1"/>
    </xf>
    <xf numFmtId="8" fontId="7" fillId="0" borderId="8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 indent="1"/>
    </xf>
    <xf numFmtId="169" fontId="7" fillId="0" borderId="0" xfId="0" applyNumberFormat="1" applyFont="1" applyFill="1" applyBorder="1" applyAlignment="1" applyProtection="1">
      <alignment horizontal="right" indent="1"/>
    </xf>
    <xf numFmtId="169" fontId="7" fillId="0" borderId="8" xfId="0" applyNumberFormat="1" applyFont="1" applyFill="1" applyBorder="1" applyAlignment="1" applyProtection="1">
      <alignment horizontal="right" indent="1"/>
    </xf>
    <xf numFmtId="8" fontId="7" fillId="0" borderId="0" xfId="0" applyNumberFormat="1" applyFont="1" applyFill="1" applyAlignment="1"/>
    <xf numFmtId="1" fontId="7" fillId="0" borderId="0" xfId="0" applyNumberFormat="1" applyFont="1" applyFill="1" applyAlignment="1">
      <alignment horizontal="right" indent="1"/>
    </xf>
    <xf numFmtId="0" fontId="0" fillId="0" borderId="0" xfId="0" applyNumberFormat="1" applyFill="1" applyAlignment="1"/>
    <xf numFmtId="0" fontId="22" fillId="0" borderId="0" xfId="0" applyNumberFormat="1" applyFont="1" applyFill="1" applyBorder="1" applyAlignment="1">
      <alignment horizontal="center" wrapText="1"/>
    </xf>
    <xf numFmtId="0" fontId="21" fillId="0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Border="1" applyAlignment="1">
      <alignment horizontal="left"/>
    </xf>
    <xf numFmtId="7" fontId="22" fillId="0" borderId="0" xfId="0" applyNumberFormat="1" applyFont="1" applyAlignment="1"/>
    <xf numFmtId="0" fontId="22" fillId="0" borderId="10" xfId="0" applyNumberFormat="1" applyFont="1" applyFill="1" applyBorder="1" applyAlignment="1">
      <alignment horizontal="center" wrapText="1"/>
    </xf>
    <xf numFmtId="0" fontId="6" fillId="0" borderId="7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wrapText="1"/>
    </xf>
    <xf numFmtId="0" fontId="21" fillId="0" borderId="8" xfId="0" applyNumberFormat="1" applyFont="1" applyFill="1" applyBorder="1" applyAlignment="1">
      <alignment horizontal="center" wrapText="1"/>
    </xf>
    <xf numFmtId="0" fontId="21" fillId="0" borderId="19" xfId="0" applyNumberFormat="1" applyFont="1" applyBorder="1" applyAlignment="1">
      <alignment horizontal="center" wrapText="1"/>
    </xf>
    <xf numFmtId="0" fontId="10" fillId="0" borderId="12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center" wrapText="1"/>
    </xf>
    <xf numFmtId="0" fontId="22" fillId="0" borderId="0" xfId="0" applyNumberFormat="1" applyFont="1" applyBorder="1" applyAlignment="1">
      <alignment wrapText="1"/>
    </xf>
    <xf numFmtId="0" fontId="22" fillId="0" borderId="6" xfId="0" applyNumberFormat="1" applyFont="1" applyBorder="1" applyAlignment="1">
      <alignment wrapText="1"/>
    </xf>
    <xf numFmtId="168" fontId="7" fillId="0" borderId="21" xfId="0" applyNumberFormat="1" applyFont="1" applyFill="1" applyBorder="1" applyAlignment="1" applyProtection="1">
      <alignment horizont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Fill="1" applyAlignment="1"/>
    <xf numFmtId="7" fontId="7" fillId="0" borderId="0" xfId="0" applyNumberFormat="1" applyFont="1" applyAlignment="1"/>
    <xf numFmtId="165" fontId="13" fillId="0" borderId="13" xfId="0" applyFont="1" applyBorder="1" applyAlignment="1">
      <alignment horizontal="center" vertical="center"/>
    </xf>
    <xf numFmtId="165" fontId="13" fillId="0" borderId="14" xfId="0" applyFont="1" applyBorder="1" applyAlignment="1">
      <alignment horizontal="center" vertical="center"/>
    </xf>
    <xf numFmtId="165" fontId="13" fillId="0" borderId="15" xfId="0" applyFont="1" applyBorder="1" applyAlignment="1">
      <alignment horizontal="center" vertical="center"/>
    </xf>
    <xf numFmtId="165" fontId="13" fillId="2" borderId="16" xfId="0" applyFont="1" applyFill="1" applyBorder="1" applyAlignment="1">
      <alignment horizontal="center" vertical="center"/>
    </xf>
    <xf numFmtId="165" fontId="13" fillId="2" borderId="17" xfId="0" applyFont="1" applyFill="1" applyBorder="1" applyAlignment="1">
      <alignment horizontal="center" vertical="center"/>
    </xf>
    <xf numFmtId="165" fontId="13" fillId="2" borderId="18" xfId="0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6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2</xdr:row>
      <xdr:rowOff>107950</xdr:rowOff>
    </xdr:from>
    <xdr:to>
      <xdr:col>8</xdr:col>
      <xdr:colOff>450850</xdr:colOff>
      <xdr:row>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28775" y="647700"/>
          <a:ext cx="4473575" cy="2984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</xdr:row>
      <xdr:rowOff>166688</xdr:rowOff>
    </xdr:from>
    <xdr:to>
      <xdr:col>5</xdr:col>
      <xdr:colOff>1389063</xdr:colOff>
      <xdr:row>3</xdr:row>
      <xdr:rowOff>179705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228850" y="706438"/>
          <a:ext cx="4367213" cy="21145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142875</xdr:rowOff>
    </xdr:from>
    <xdr:to>
      <xdr:col>6</xdr:col>
      <xdr:colOff>571500</xdr:colOff>
      <xdr:row>4</xdr:row>
      <xdr:rowOff>7938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714625" y="682625"/>
          <a:ext cx="4421188" cy="24606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2:N6"/>
  <sheetViews>
    <sheetView zoomScaleNormal="100" workbookViewId="0">
      <selection activeCell="C20" sqref="C20"/>
    </sheetView>
  </sheetViews>
  <sheetFormatPr defaultColWidth="8.85546875" defaultRowHeight="12.75" x14ac:dyDescent="0.2"/>
  <cols>
    <col min="1" max="16384" width="8.85546875" style="32"/>
  </cols>
  <sheetData>
    <row r="2" spans="2:14" ht="13.5" thickBot="1" x14ac:dyDescent="0.25"/>
    <row r="3" spans="2:14" ht="27" thickBot="1" x14ac:dyDescent="0.25">
      <c r="B3" s="131" t="s">
        <v>58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</row>
    <row r="4" spans="2:14" x14ac:dyDescent="0.2">
      <c r="C4" s="33"/>
    </row>
    <row r="5" spans="2:14" ht="13.5" thickBot="1" x14ac:dyDescent="0.25"/>
    <row r="6" spans="2:14" ht="27" thickBot="1" x14ac:dyDescent="0.25">
      <c r="B6" s="134" t="s">
        <v>21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6"/>
    </row>
  </sheetData>
  <customSheetViews>
    <customSheetView guid="{B184275B-2AFD-498C-96B6-ADC9773E73E0}" scale="80" showPageBreaks="1">
      <pageMargins left="0.75" right="0.75" top="1" bottom="1" header="0.5" footer="0.5"/>
      <pageSetup orientation="portrait" horizontalDpi="300" verticalDpi="300" r:id="rId1"/>
      <headerFooter alignWithMargins="0">
        <oddFooter>&amp;C&amp;F&amp;RConfidential per WAC 480-07-160</oddFooter>
      </headerFooter>
    </customSheetView>
  </customSheetViews>
  <mergeCells count="2">
    <mergeCell ref="B3:N3"/>
    <mergeCell ref="B6:N6"/>
  </mergeCells>
  <phoneticPr fontId="1" type="noConversion"/>
  <pageMargins left="0.75" right="0.75" top="1" bottom="1" header="0.5" footer="0.5"/>
  <pageSetup orientation="portrait" horizontalDpi="300" verticalDpi="300" r:id="rId2"/>
  <headerFooter alignWithMargins="0">
    <oddFooter>&amp;C&amp;F&amp;RConfidential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P71"/>
  <sheetViews>
    <sheetView topLeftCell="A19" zoomScaleNormal="100" workbookViewId="0">
      <selection activeCell="E86" sqref="E86"/>
    </sheetView>
  </sheetViews>
  <sheetFormatPr defaultColWidth="9.140625" defaultRowHeight="15" x14ac:dyDescent="0.25"/>
  <cols>
    <col min="1" max="1" width="15.42578125" style="1" customWidth="1"/>
    <col min="2" max="2" width="9.42578125" style="1" customWidth="1"/>
    <col min="3" max="3" width="8.42578125" style="1" customWidth="1"/>
    <col min="4" max="4" width="9.42578125" style="1" customWidth="1"/>
    <col min="5" max="6" width="9.140625" style="1" customWidth="1"/>
    <col min="7" max="7" width="11" style="1" customWidth="1"/>
    <col min="8" max="8" width="9.140625" style="1" customWidth="1"/>
    <col min="9" max="9" width="8.5703125" style="1" customWidth="1"/>
    <col min="10" max="10" width="7.5703125" style="1" customWidth="1"/>
    <col min="11" max="11" width="7.140625" style="1" customWidth="1"/>
    <col min="12" max="12" width="7" style="1" customWidth="1"/>
    <col min="13" max="13" width="9.42578125" style="1" bestFit="1" customWidth="1"/>
    <col min="14" max="14" width="7.140625" style="1" customWidth="1"/>
    <col min="15" max="15" width="12.7109375" style="1" customWidth="1"/>
    <col min="16" max="16" width="11.28515625" style="1" customWidth="1"/>
    <col min="17" max="17" width="8.85546875" style="1" customWidth="1"/>
    <col min="18" max="18" width="9.5703125" style="1" customWidth="1"/>
    <col min="19" max="19" width="8.85546875" style="1" customWidth="1"/>
    <col min="20" max="20" width="7" style="1" customWidth="1"/>
    <col min="21" max="21" width="7.140625" style="1" customWidth="1"/>
    <col min="22" max="22" width="26.42578125" style="1" customWidth="1"/>
    <col min="23" max="23" width="10" style="1" customWidth="1"/>
    <col min="24" max="24" width="9.140625" style="1"/>
    <col min="25" max="25" width="26" style="1" customWidth="1"/>
    <col min="26" max="26" width="26.5703125" style="1" customWidth="1"/>
    <col min="27" max="27" width="9.5703125" style="1" customWidth="1"/>
    <col min="28" max="28" width="7" style="1" customWidth="1"/>
    <col min="29" max="29" width="24.85546875" style="1" customWidth="1"/>
    <col min="30" max="30" width="13.140625" style="1" customWidth="1"/>
    <col min="31" max="31" width="9.85546875" style="1" bestFit="1" customWidth="1"/>
    <col min="32" max="32" width="9.140625" style="1"/>
    <col min="33" max="33" width="11" style="1" customWidth="1"/>
    <col min="34" max="34" width="35.5703125" style="1" customWidth="1"/>
    <col min="35" max="35" width="41.140625" style="1" customWidth="1"/>
    <col min="36" max="16384" width="9.140625" style="1"/>
  </cols>
  <sheetData>
    <row r="1" spans="1:42" s="3" customFormat="1" ht="21" x14ac:dyDescent="0.35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AB1" s="19"/>
      <c r="AJ1" s="19"/>
      <c r="AK1" s="19"/>
      <c r="AL1" s="19"/>
      <c r="AM1" s="19"/>
      <c r="AN1" s="19"/>
      <c r="AO1" s="19"/>
      <c r="AP1" s="19"/>
    </row>
    <row r="2" spans="1:42" ht="21" x14ac:dyDescent="0.35">
      <c r="A2" s="16" t="s">
        <v>67</v>
      </c>
      <c r="P2" s="3"/>
    </row>
    <row r="3" spans="1:42" ht="15.75" x14ac:dyDescent="0.25">
      <c r="A3" s="17" t="s">
        <v>87</v>
      </c>
      <c r="P3" s="3"/>
    </row>
    <row r="4" spans="1:42" ht="15.75" x14ac:dyDescent="0.25">
      <c r="A4" s="17"/>
      <c r="C4" s="4"/>
      <c r="D4" s="4"/>
      <c r="E4" s="4"/>
      <c r="AB4" s="7"/>
      <c r="AJ4" s="7"/>
      <c r="AK4" s="7"/>
      <c r="AL4" s="7"/>
      <c r="AM4" s="8"/>
    </row>
    <row r="5" spans="1:42" x14ac:dyDescent="0.25">
      <c r="L5" s="6"/>
      <c r="M5" s="6"/>
      <c r="AB5" s="14"/>
      <c r="AJ5" s="11"/>
      <c r="AK5" s="11"/>
      <c r="AL5" s="11"/>
      <c r="AM5" s="8"/>
    </row>
    <row r="6" spans="1:42" ht="15.75" x14ac:dyDescent="0.25">
      <c r="A6" s="137" t="s">
        <v>133</v>
      </c>
      <c r="B6" s="138"/>
      <c r="C6" s="138"/>
      <c r="D6" s="138"/>
      <c r="E6" s="138"/>
      <c r="F6" s="140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9"/>
      <c r="AJ6" s="21"/>
      <c r="AK6" s="3"/>
    </row>
    <row r="7" spans="1:42" ht="28.5" customHeight="1" x14ac:dyDescent="0.25">
      <c r="A7" s="116"/>
      <c r="B7" s="116"/>
      <c r="C7" s="116"/>
      <c r="D7" s="116"/>
      <c r="E7" s="116"/>
      <c r="F7" s="126"/>
      <c r="G7" s="116"/>
      <c r="H7" s="125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23"/>
      <c r="AJ7" s="21"/>
      <c r="AK7" s="3"/>
    </row>
    <row r="8" spans="1:42" ht="71.45" customHeight="1" thickBot="1" x14ac:dyDescent="0.3">
      <c r="A8" s="119" t="s">
        <v>10</v>
      </c>
      <c r="B8" s="120" t="s">
        <v>134</v>
      </c>
      <c r="C8" s="120" t="s">
        <v>135</v>
      </c>
      <c r="D8" s="121" t="s">
        <v>136</v>
      </c>
      <c r="E8" s="121" t="s">
        <v>137</v>
      </c>
      <c r="F8" s="20" t="s">
        <v>162</v>
      </c>
      <c r="G8" s="114" t="s">
        <v>181</v>
      </c>
      <c r="H8" s="124" t="s">
        <v>164</v>
      </c>
      <c r="I8" s="120" t="s">
        <v>138</v>
      </c>
      <c r="J8" s="120" t="s">
        <v>139</v>
      </c>
      <c r="K8" s="120" t="s">
        <v>140</v>
      </c>
      <c r="L8" s="120" t="s">
        <v>141</v>
      </c>
      <c r="M8" s="120" t="s">
        <v>142</v>
      </c>
      <c r="N8" s="120" t="s">
        <v>143</v>
      </c>
      <c r="O8" s="114" t="s">
        <v>165</v>
      </c>
      <c r="P8" s="115" t="s">
        <v>166</v>
      </c>
      <c r="Q8" s="118" t="s">
        <v>144</v>
      </c>
      <c r="R8" s="118" t="s">
        <v>145</v>
      </c>
      <c r="S8" s="115" t="s">
        <v>167</v>
      </c>
      <c r="T8" s="122" t="s">
        <v>28</v>
      </c>
      <c r="U8" s="15"/>
      <c r="AJ8" s="21"/>
      <c r="AK8" s="3"/>
    </row>
    <row r="9" spans="1:42" ht="16.5" thickTop="1" thickBot="1" x14ac:dyDescent="0.3">
      <c r="A9" s="23" t="s">
        <v>9</v>
      </c>
      <c r="B9" s="67" t="s">
        <v>184</v>
      </c>
      <c r="C9" s="68">
        <v>271</v>
      </c>
      <c r="D9" s="44">
        <v>9.9630996309963091</v>
      </c>
      <c r="E9" s="67" t="s">
        <v>184</v>
      </c>
      <c r="F9" s="67" t="s">
        <v>184</v>
      </c>
      <c r="G9" s="67" t="s">
        <v>184</v>
      </c>
      <c r="H9" s="67" t="s">
        <v>184</v>
      </c>
      <c r="I9" s="67" t="s">
        <v>184</v>
      </c>
      <c r="J9" s="67" t="s">
        <v>184</v>
      </c>
      <c r="K9" s="67" t="s">
        <v>184</v>
      </c>
      <c r="L9" s="67" t="s">
        <v>184</v>
      </c>
      <c r="M9" s="67" t="s">
        <v>184</v>
      </c>
      <c r="N9" s="67" t="s">
        <v>184</v>
      </c>
      <c r="O9" s="67" t="s">
        <v>184</v>
      </c>
      <c r="P9" s="67" t="s">
        <v>184</v>
      </c>
      <c r="Q9" s="67" t="s">
        <v>184</v>
      </c>
      <c r="R9" s="67" t="s">
        <v>184</v>
      </c>
      <c r="S9" s="67" t="s">
        <v>184</v>
      </c>
      <c r="T9" s="49" t="s">
        <v>25</v>
      </c>
      <c r="AJ9" s="21"/>
      <c r="AK9" s="3"/>
    </row>
    <row r="10" spans="1:42" ht="16.5" thickTop="1" thickBot="1" x14ac:dyDescent="0.3">
      <c r="A10" s="24" t="s">
        <v>11</v>
      </c>
      <c r="B10" s="67" t="s">
        <v>184</v>
      </c>
      <c r="C10" s="52">
        <v>300</v>
      </c>
      <c r="D10" s="44">
        <v>6.666666666666667</v>
      </c>
      <c r="E10" s="67" t="s">
        <v>184</v>
      </c>
      <c r="F10" s="67" t="s">
        <v>184</v>
      </c>
      <c r="G10" s="67" t="s">
        <v>184</v>
      </c>
      <c r="H10" s="67" t="s">
        <v>184</v>
      </c>
      <c r="I10" s="67" t="s">
        <v>184</v>
      </c>
      <c r="J10" s="67" t="s">
        <v>184</v>
      </c>
      <c r="K10" s="67" t="s">
        <v>184</v>
      </c>
      <c r="L10" s="67" t="s">
        <v>184</v>
      </c>
      <c r="M10" s="67" t="s">
        <v>184</v>
      </c>
      <c r="N10" s="67" t="s">
        <v>184</v>
      </c>
      <c r="O10" s="67" t="s">
        <v>184</v>
      </c>
      <c r="P10" s="67" t="s">
        <v>184</v>
      </c>
      <c r="Q10" s="67" t="s">
        <v>184</v>
      </c>
      <c r="R10" s="67" t="s">
        <v>184</v>
      </c>
      <c r="S10" s="67" t="s">
        <v>184</v>
      </c>
      <c r="T10" s="49" t="s">
        <v>25</v>
      </c>
      <c r="AJ10" s="21"/>
      <c r="AK10" s="3"/>
    </row>
    <row r="11" spans="1:42" ht="16.5" thickTop="1" thickBot="1" x14ac:dyDescent="0.3">
      <c r="A11" s="24" t="s">
        <v>7</v>
      </c>
      <c r="B11" s="67" t="s">
        <v>184</v>
      </c>
      <c r="C11" s="52">
        <v>314</v>
      </c>
      <c r="D11" s="44">
        <v>10.828025477707007</v>
      </c>
      <c r="E11" s="67" t="s">
        <v>184</v>
      </c>
      <c r="F11" s="67" t="s">
        <v>184</v>
      </c>
      <c r="G11" s="67" t="s">
        <v>184</v>
      </c>
      <c r="H11" s="67" t="s">
        <v>184</v>
      </c>
      <c r="I11" s="67" t="s">
        <v>184</v>
      </c>
      <c r="J11" s="67" t="s">
        <v>184</v>
      </c>
      <c r="K11" s="67" t="s">
        <v>184</v>
      </c>
      <c r="L11" s="67" t="s">
        <v>184</v>
      </c>
      <c r="M11" s="67" t="s">
        <v>184</v>
      </c>
      <c r="N11" s="67" t="s">
        <v>184</v>
      </c>
      <c r="O11" s="67" t="s">
        <v>184</v>
      </c>
      <c r="P11" s="67" t="s">
        <v>184</v>
      </c>
      <c r="Q11" s="67" t="s">
        <v>184</v>
      </c>
      <c r="R11" s="67" t="s">
        <v>184</v>
      </c>
      <c r="S11" s="67" t="s">
        <v>184</v>
      </c>
      <c r="T11" s="49" t="s">
        <v>25</v>
      </c>
      <c r="AJ11" s="21"/>
      <c r="AK11" s="3"/>
    </row>
    <row r="12" spans="1:42" ht="16.5" thickTop="1" thickBot="1" x14ac:dyDescent="0.3">
      <c r="A12" s="24" t="s">
        <v>2</v>
      </c>
      <c r="B12" s="67" t="s">
        <v>184</v>
      </c>
      <c r="C12" s="52">
        <v>123</v>
      </c>
      <c r="D12" s="52">
        <v>0</v>
      </c>
      <c r="E12" s="67" t="s">
        <v>184</v>
      </c>
      <c r="F12" s="67" t="s">
        <v>184</v>
      </c>
      <c r="G12" s="67" t="s">
        <v>184</v>
      </c>
      <c r="H12" s="67" t="s">
        <v>184</v>
      </c>
      <c r="I12" s="67" t="s">
        <v>184</v>
      </c>
      <c r="J12" s="67" t="s">
        <v>184</v>
      </c>
      <c r="K12" s="67" t="s">
        <v>184</v>
      </c>
      <c r="L12" s="67" t="s">
        <v>184</v>
      </c>
      <c r="M12" s="67" t="s">
        <v>184</v>
      </c>
      <c r="N12" s="67" t="s">
        <v>184</v>
      </c>
      <c r="O12" s="67" t="s">
        <v>184</v>
      </c>
      <c r="P12" s="67" t="s">
        <v>184</v>
      </c>
      <c r="Q12" s="67" t="s">
        <v>184</v>
      </c>
      <c r="R12" s="67" t="s">
        <v>184</v>
      </c>
      <c r="S12" s="67" t="s">
        <v>184</v>
      </c>
      <c r="T12" s="49" t="s">
        <v>25</v>
      </c>
      <c r="AJ12" s="21"/>
      <c r="AK12" s="3"/>
    </row>
    <row r="13" spans="1:42" ht="16.5" thickTop="1" thickBot="1" x14ac:dyDescent="0.3">
      <c r="A13" s="24" t="s">
        <v>12</v>
      </c>
      <c r="B13" s="67" t="s">
        <v>184</v>
      </c>
      <c r="C13" s="52">
        <v>134</v>
      </c>
      <c r="D13" s="44">
        <v>7.08955223880597</v>
      </c>
      <c r="E13" s="67" t="s">
        <v>184</v>
      </c>
      <c r="F13" s="67" t="s">
        <v>184</v>
      </c>
      <c r="G13" s="67" t="s">
        <v>184</v>
      </c>
      <c r="H13" s="67" t="s">
        <v>184</v>
      </c>
      <c r="I13" s="67" t="s">
        <v>184</v>
      </c>
      <c r="J13" s="67" t="s">
        <v>184</v>
      </c>
      <c r="K13" s="67" t="s">
        <v>184</v>
      </c>
      <c r="L13" s="67" t="s">
        <v>184</v>
      </c>
      <c r="M13" s="67" t="s">
        <v>184</v>
      </c>
      <c r="N13" s="67" t="s">
        <v>184</v>
      </c>
      <c r="O13" s="67" t="s">
        <v>184</v>
      </c>
      <c r="P13" s="67" t="s">
        <v>184</v>
      </c>
      <c r="Q13" s="67" t="s">
        <v>184</v>
      </c>
      <c r="R13" s="67" t="s">
        <v>184</v>
      </c>
      <c r="S13" s="67" t="s">
        <v>184</v>
      </c>
      <c r="T13" s="49" t="s">
        <v>25</v>
      </c>
      <c r="AJ13" s="21"/>
      <c r="AK13" s="3"/>
    </row>
    <row r="14" spans="1:42" ht="16.5" thickTop="1" thickBot="1" x14ac:dyDescent="0.3">
      <c r="A14" s="24" t="s">
        <v>4</v>
      </c>
      <c r="B14" s="67" t="s">
        <v>184</v>
      </c>
      <c r="C14" s="52">
        <v>166</v>
      </c>
      <c r="D14" s="52">
        <v>0</v>
      </c>
      <c r="E14" s="67" t="s">
        <v>184</v>
      </c>
      <c r="F14" s="67" t="s">
        <v>184</v>
      </c>
      <c r="G14" s="67" t="s">
        <v>184</v>
      </c>
      <c r="H14" s="67" t="s">
        <v>184</v>
      </c>
      <c r="I14" s="67" t="s">
        <v>184</v>
      </c>
      <c r="J14" s="67" t="s">
        <v>184</v>
      </c>
      <c r="K14" s="67" t="s">
        <v>184</v>
      </c>
      <c r="L14" s="67" t="s">
        <v>184</v>
      </c>
      <c r="M14" s="67" t="s">
        <v>184</v>
      </c>
      <c r="N14" s="67" t="s">
        <v>184</v>
      </c>
      <c r="O14" s="67" t="s">
        <v>184</v>
      </c>
      <c r="P14" s="67" t="s">
        <v>184</v>
      </c>
      <c r="Q14" s="67" t="s">
        <v>184</v>
      </c>
      <c r="R14" s="67" t="s">
        <v>184</v>
      </c>
      <c r="S14" s="67" t="s">
        <v>184</v>
      </c>
      <c r="T14" s="49" t="s">
        <v>25</v>
      </c>
      <c r="AJ14" s="21"/>
      <c r="AK14" s="3"/>
    </row>
    <row r="15" spans="1:42" ht="16.5" thickTop="1" thickBot="1" x14ac:dyDescent="0.3">
      <c r="A15" s="24" t="s">
        <v>13</v>
      </c>
      <c r="B15" s="67" t="s">
        <v>184</v>
      </c>
      <c r="C15" s="52">
        <v>104</v>
      </c>
      <c r="D15" s="52">
        <v>0</v>
      </c>
      <c r="E15" s="67" t="s">
        <v>184</v>
      </c>
      <c r="F15" s="67" t="s">
        <v>184</v>
      </c>
      <c r="G15" s="67" t="s">
        <v>184</v>
      </c>
      <c r="H15" s="67" t="s">
        <v>184</v>
      </c>
      <c r="I15" s="67" t="s">
        <v>184</v>
      </c>
      <c r="J15" s="67" t="s">
        <v>184</v>
      </c>
      <c r="K15" s="67" t="s">
        <v>184</v>
      </c>
      <c r="L15" s="67" t="s">
        <v>184</v>
      </c>
      <c r="M15" s="67" t="s">
        <v>184</v>
      </c>
      <c r="N15" s="67" t="s">
        <v>184</v>
      </c>
      <c r="O15" s="67" t="s">
        <v>184</v>
      </c>
      <c r="P15" s="67" t="s">
        <v>184</v>
      </c>
      <c r="Q15" s="67" t="s">
        <v>184</v>
      </c>
      <c r="R15" s="67" t="s">
        <v>184</v>
      </c>
      <c r="S15" s="67" t="s">
        <v>184</v>
      </c>
      <c r="T15" s="49" t="s">
        <v>25</v>
      </c>
      <c r="AJ15" s="21"/>
      <c r="AK15" s="3"/>
    </row>
    <row r="16" spans="1:42" ht="16.5" thickTop="1" thickBot="1" x14ac:dyDescent="0.3">
      <c r="A16" s="24" t="s">
        <v>14</v>
      </c>
      <c r="B16" s="67" t="s">
        <v>184</v>
      </c>
      <c r="C16" s="52">
        <v>104</v>
      </c>
      <c r="D16" s="52">
        <v>0</v>
      </c>
      <c r="E16" s="67" t="s">
        <v>184</v>
      </c>
      <c r="F16" s="67" t="s">
        <v>184</v>
      </c>
      <c r="G16" s="67" t="s">
        <v>184</v>
      </c>
      <c r="H16" s="67" t="s">
        <v>184</v>
      </c>
      <c r="I16" s="67" t="s">
        <v>184</v>
      </c>
      <c r="J16" s="67" t="s">
        <v>184</v>
      </c>
      <c r="K16" s="67" t="s">
        <v>184</v>
      </c>
      <c r="L16" s="67" t="s">
        <v>184</v>
      </c>
      <c r="M16" s="67" t="s">
        <v>184</v>
      </c>
      <c r="N16" s="67" t="s">
        <v>184</v>
      </c>
      <c r="O16" s="67" t="s">
        <v>184</v>
      </c>
      <c r="P16" s="67" t="s">
        <v>184</v>
      </c>
      <c r="Q16" s="67" t="s">
        <v>184</v>
      </c>
      <c r="R16" s="67" t="s">
        <v>184</v>
      </c>
      <c r="S16" s="67" t="s">
        <v>184</v>
      </c>
      <c r="T16" s="49" t="s">
        <v>25</v>
      </c>
      <c r="AJ16" s="21"/>
      <c r="AK16" s="3"/>
    </row>
    <row r="17" spans="1:37" ht="16.5" thickTop="1" thickBot="1" x14ac:dyDescent="0.3">
      <c r="A17" s="24" t="s">
        <v>15</v>
      </c>
      <c r="B17" s="67" t="s">
        <v>184</v>
      </c>
      <c r="C17" s="52">
        <v>55</v>
      </c>
      <c r="D17" s="52">
        <v>0</v>
      </c>
      <c r="E17" s="67" t="s">
        <v>184</v>
      </c>
      <c r="F17" s="67" t="s">
        <v>184</v>
      </c>
      <c r="G17" s="67" t="s">
        <v>184</v>
      </c>
      <c r="H17" s="67" t="s">
        <v>184</v>
      </c>
      <c r="I17" s="67" t="s">
        <v>184</v>
      </c>
      <c r="J17" s="67" t="s">
        <v>184</v>
      </c>
      <c r="K17" s="67" t="s">
        <v>184</v>
      </c>
      <c r="L17" s="67" t="s">
        <v>184</v>
      </c>
      <c r="M17" s="67" t="s">
        <v>184</v>
      </c>
      <c r="N17" s="67" t="s">
        <v>184</v>
      </c>
      <c r="O17" s="67" t="s">
        <v>184</v>
      </c>
      <c r="P17" s="67" t="s">
        <v>184</v>
      </c>
      <c r="Q17" s="67" t="s">
        <v>184</v>
      </c>
      <c r="R17" s="67" t="s">
        <v>184</v>
      </c>
      <c r="S17" s="67" t="s">
        <v>184</v>
      </c>
      <c r="T17" s="49" t="s">
        <v>25</v>
      </c>
      <c r="AJ17" s="21"/>
      <c r="AK17" s="3"/>
    </row>
    <row r="18" spans="1:37" ht="16.5" thickTop="1" thickBot="1" x14ac:dyDescent="0.3">
      <c r="A18" s="24" t="s">
        <v>16</v>
      </c>
      <c r="B18" s="67" t="s">
        <v>184</v>
      </c>
      <c r="C18" s="52">
        <v>55</v>
      </c>
      <c r="D18" s="52">
        <v>0</v>
      </c>
      <c r="E18" s="67" t="s">
        <v>184</v>
      </c>
      <c r="F18" s="67" t="s">
        <v>184</v>
      </c>
      <c r="G18" s="67" t="s">
        <v>184</v>
      </c>
      <c r="H18" s="67" t="s">
        <v>184</v>
      </c>
      <c r="I18" s="67" t="s">
        <v>184</v>
      </c>
      <c r="J18" s="67" t="s">
        <v>184</v>
      </c>
      <c r="K18" s="67" t="s">
        <v>184</v>
      </c>
      <c r="L18" s="67" t="s">
        <v>184</v>
      </c>
      <c r="M18" s="67" t="s">
        <v>184</v>
      </c>
      <c r="N18" s="67" t="s">
        <v>184</v>
      </c>
      <c r="O18" s="67" t="s">
        <v>184</v>
      </c>
      <c r="P18" s="67" t="s">
        <v>184</v>
      </c>
      <c r="Q18" s="67" t="s">
        <v>184</v>
      </c>
      <c r="R18" s="67" t="s">
        <v>184</v>
      </c>
      <c r="S18" s="67" t="s">
        <v>184</v>
      </c>
      <c r="T18" s="49" t="s">
        <v>25</v>
      </c>
      <c r="AJ18" s="21"/>
      <c r="AK18" s="3"/>
    </row>
    <row r="19" spans="1:37" ht="16.5" thickTop="1" thickBot="1" x14ac:dyDescent="0.3">
      <c r="A19" s="24" t="s">
        <v>17</v>
      </c>
      <c r="B19" s="67" t="s">
        <v>184</v>
      </c>
      <c r="C19" s="52">
        <v>74</v>
      </c>
      <c r="D19" s="52">
        <v>0</v>
      </c>
      <c r="E19" s="67" t="s">
        <v>184</v>
      </c>
      <c r="F19" s="67" t="s">
        <v>184</v>
      </c>
      <c r="G19" s="67" t="s">
        <v>184</v>
      </c>
      <c r="H19" s="67" t="s">
        <v>184</v>
      </c>
      <c r="I19" s="67" t="s">
        <v>184</v>
      </c>
      <c r="J19" s="67" t="s">
        <v>184</v>
      </c>
      <c r="K19" s="67" t="s">
        <v>184</v>
      </c>
      <c r="L19" s="67" t="s">
        <v>184</v>
      </c>
      <c r="M19" s="67" t="s">
        <v>184</v>
      </c>
      <c r="N19" s="67" t="s">
        <v>184</v>
      </c>
      <c r="O19" s="67" t="s">
        <v>184</v>
      </c>
      <c r="P19" s="67" t="s">
        <v>184</v>
      </c>
      <c r="Q19" s="67" t="s">
        <v>184</v>
      </c>
      <c r="R19" s="67" t="s">
        <v>184</v>
      </c>
      <c r="S19" s="67" t="s">
        <v>184</v>
      </c>
      <c r="T19" s="49" t="s">
        <v>25</v>
      </c>
      <c r="AJ19" s="21"/>
      <c r="AK19" s="3"/>
    </row>
    <row r="20" spans="1:37" ht="16.5" thickTop="1" thickBot="1" x14ac:dyDescent="0.3">
      <c r="A20" s="24" t="s">
        <v>6</v>
      </c>
      <c r="B20" s="67" t="s">
        <v>184</v>
      </c>
      <c r="C20" s="52">
        <v>74</v>
      </c>
      <c r="D20" s="52">
        <v>0</v>
      </c>
      <c r="E20" s="67" t="s">
        <v>184</v>
      </c>
      <c r="F20" s="67" t="s">
        <v>184</v>
      </c>
      <c r="G20" s="67" t="s">
        <v>184</v>
      </c>
      <c r="H20" s="67" t="s">
        <v>184</v>
      </c>
      <c r="I20" s="67" t="s">
        <v>184</v>
      </c>
      <c r="J20" s="67" t="s">
        <v>184</v>
      </c>
      <c r="K20" s="67" t="s">
        <v>184</v>
      </c>
      <c r="L20" s="67" t="s">
        <v>184</v>
      </c>
      <c r="M20" s="67" t="s">
        <v>184</v>
      </c>
      <c r="N20" s="67" t="s">
        <v>184</v>
      </c>
      <c r="O20" s="67" t="s">
        <v>184</v>
      </c>
      <c r="P20" s="67" t="s">
        <v>184</v>
      </c>
      <c r="Q20" s="67" t="s">
        <v>184</v>
      </c>
      <c r="R20" s="67" t="s">
        <v>184</v>
      </c>
      <c r="S20" s="67" t="s">
        <v>184</v>
      </c>
      <c r="T20" s="49" t="s">
        <v>25</v>
      </c>
      <c r="AJ20" s="21"/>
      <c r="AK20" s="3"/>
    </row>
    <row r="21" spans="1:37" ht="16.5" thickTop="1" thickBot="1" x14ac:dyDescent="0.3">
      <c r="A21" s="24" t="s">
        <v>23</v>
      </c>
      <c r="B21" s="67" t="s">
        <v>184</v>
      </c>
      <c r="C21" s="52">
        <v>74</v>
      </c>
      <c r="D21" s="52">
        <v>0</v>
      </c>
      <c r="E21" s="67" t="s">
        <v>184</v>
      </c>
      <c r="F21" s="67" t="s">
        <v>184</v>
      </c>
      <c r="G21" s="67" t="s">
        <v>184</v>
      </c>
      <c r="H21" s="67" t="s">
        <v>184</v>
      </c>
      <c r="I21" s="67" t="s">
        <v>184</v>
      </c>
      <c r="J21" s="67" t="s">
        <v>184</v>
      </c>
      <c r="K21" s="67" t="s">
        <v>184</v>
      </c>
      <c r="L21" s="67" t="s">
        <v>184</v>
      </c>
      <c r="M21" s="67" t="s">
        <v>184</v>
      </c>
      <c r="N21" s="67" t="s">
        <v>184</v>
      </c>
      <c r="O21" s="67" t="s">
        <v>184</v>
      </c>
      <c r="P21" s="67" t="s">
        <v>184</v>
      </c>
      <c r="Q21" s="67" t="s">
        <v>184</v>
      </c>
      <c r="R21" s="67" t="s">
        <v>184</v>
      </c>
      <c r="S21" s="67" t="s">
        <v>184</v>
      </c>
      <c r="T21" s="49" t="s">
        <v>25</v>
      </c>
      <c r="AJ21" s="21"/>
      <c r="AK21" s="3"/>
    </row>
    <row r="22" spans="1:37" ht="16.5" thickTop="1" thickBot="1" x14ac:dyDescent="0.3">
      <c r="A22" s="24" t="s">
        <v>24</v>
      </c>
      <c r="B22" s="67" t="s">
        <v>184</v>
      </c>
      <c r="C22" s="52">
        <v>74</v>
      </c>
      <c r="D22" s="52">
        <v>0</v>
      </c>
      <c r="E22" s="67" t="s">
        <v>184</v>
      </c>
      <c r="F22" s="67" t="s">
        <v>184</v>
      </c>
      <c r="G22" s="67" t="s">
        <v>184</v>
      </c>
      <c r="H22" s="67" t="s">
        <v>184</v>
      </c>
      <c r="I22" s="67" t="s">
        <v>184</v>
      </c>
      <c r="J22" s="67" t="s">
        <v>184</v>
      </c>
      <c r="K22" s="67" t="s">
        <v>184</v>
      </c>
      <c r="L22" s="67" t="s">
        <v>184</v>
      </c>
      <c r="M22" s="67" t="s">
        <v>184</v>
      </c>
      <c r="N22" s="67" t="s">
        <v>184</v>
      </c>
      <c r="O22" s="67" t="s">
        <v>184</v>
      </c>
      <c r="P22" s="67" t="s">
        <v>184</v>
      </c>
      <c r="Q22" s="67" t="s">
        <v>184</v>
      </c>
      <c r="R22" s="67" t="s">
        <v>184</v>
      </c>
      <c r="S22" s="67" t="s">
        <v>184</v>
      </c>
      <c r="T22" s="69" t="s">
        <v>25</v>
      </c>
      <c r="AJ22" s="21"/>
      <c r="AK22" s="3"/>
    </row>
    <row r="23" spans="1:37" ht="14.45" customHeight="1" thickTop="1" thickBot="1" x14ac:dyDescent="0.3">
      <c r="A23" s="25" t="s">
        <v>0</v>
      </c>
      <c r="B23" s="67" t="s">
        <v>184</v>
      </c>
      <c r="C23" s="52">
        <f>740*0.25</f>
        <v>185</v>
      </c>
      <c r="D23" s="52" t="s">
        <v>25</v>
      </c>
      <c r="E23" s="67" t="s">
        <v>184</v>
      </c>
      <c r="F23" s="67" t="s">
        <v>184</v>
      </c>
      <c r="G23" s="67" t="s">
        <v>184</v>
      </c>
      <c r="H23" s="67" t="s">
        <v>184</v>
      </c>
      <c r="I23" s="67" t="s">
        <v>184</v>
      </c>
      <c r="J23" s="67" t="s">
        <v>184</v>
      </c>
      <c r="K23" s="67" t="s">
        <v>184</v>
      </c>
      <c r="L23" s="67" t="s">
        <v>184</v>
      </c>
      <c r="M23" s="67" t="s">
        <v>184</v>
      </c>
      <c r="N23" s="67" t="s">
        <v>184</v>
      </c>
      <c r="O23" s="67" t="s">
        <v>184</v>
      </c>
      <c r="P23" s="67" t="s">
        <v>184</v>
      </c>
      <c r="Q23" s="67" t="s">
        <v>184</v>
      </c>
      <c r="R23" s="67" t="s">
        <v>184</v>
      </c>
      <c r="S23" s="67" t="s">
        <v>184</v>
      </c>
      <c r="T23" s="67" t="s">
        <v>184</v>
      </c>
    </row>
    <row r="24" spans="1:37" ht="15.75" thickTop="1" x14ac:dyDescent="0.25">
      <c r="A24" s="26" t="s">
        <v>1</v>
      </c>
      <c r="B24" s="67" t="s">
        <v>184</v>
      </c>
      <c r="C24" s="70">
        <f>740*0.25</f>
        <v>185</v>
      </c>
      <c r="D24" s="70" t="s">
        <v>25</v>
      </c>
      <c r="E24" s="67" t="s">
        <v>184</v>
      </c>
      <c r="F24" s="67" t="s">
        <v>184</v>
      </c>
      <c r="G24" s="67" t="s">
        <v>184</v>
      </c>
      <c r="H24" s="67" t="s">
        <v>184</v>
      </c>
      <c r="I24" s="67" t="s">
        <v>184</v>
      </c>
      <c r="J24" s="67" t="s">
        <v>184</v>
      </c>
      <c r="K24" s="67" t="s">
        <v>184</v>
      </c>
      <c r="L24" s="67" t="s">
        <v>184</v>
      </c>
      <c r="M24" s="67" t="s">
        <v>184</v>
      </c>
      <c r="N24" s="67" t="s">
        <v>184</v>
      </c>
      <c r="O24" s="67" t="s">
        <v>184</v>
      </c>
      <c r="P24" s="67" t="s">
        <v>184</v>
      </c>
      <c r="Q24" s="67" t="s">
        <v>184</v>
      </c>
      <c r="R24" s="67" t="s">
        <v>184</v>
      </c>
      <c r="S24" s="67" t="s">
        <v>184</v>
      </c>
      <c r="T24" s="67" t="s">
        <v>184</v>
      </c>
    </row>
    <row r="25" spans="1:37" s="4" customFormat="1" ht="17.45" customHeight="1" x14ac:dyDescent="0.25">
      <c r="A25" s="97" t="s">
        <v>111</v>
      </c>
      <c r="B25" s="52"/>
      <c r="C25" s="52"/>
      <c r="D25" s="52"/>
      <c r="E25" s="52"/>
      <c r="F25" s="83"/>
      <c r="G25" s="83"/>
      <c r="H25" s="84"/>
      <c r="I25" s="85"/>
      <c r="J25" s="86"/>
      <c r="K25" s="86"/>
      <c r="L25" s="86"/>
      <c r="M25" s="52"/>
      <c r="N25" s="87"/>
      <c r="O25" s="83"/>
      <c r="P25" s="83"/>
      <c r="Q25" s="83"/>
      <c r="R25" s="83"/>
      <c r="S25" s="83"/>
      <c r="T25" s="88"/>
    </row>
    <row r="26" spans="1:37" x14ac:dyDescent="0.25">
      <c r="A26" s="56" t="s">
        <v>170</v>
      </c>
      <c r="G26" s="20"/>
      <c r="H26" s="20"/>
      <c r="I26" s="14"/>
      <c r="J26" s="14"/>
      <c r="K26" s="3"/>
    </row>
    <row r="27" spans="1:37" s="4" customFormat="1" x14ac:dyDescent="0.25">
      <c r="A27" s="129" t="s">
        <v>169</v>
      </c>
      <c r="G27" s="21"/>
      <c r="H27" s="21"/>
      <c r="I27" s="21"/>
      <c r="J27" s="22"/>
    </row>
    <row r="28" spans="1:37" x14ac:dyDescent="0.25">
      <c r="A28" s="56" t="s">
        <v>168</v>
      </c>
      <c r="G28" s="21"/>
      <c r="H28" s="21"/>
      <c r="I28" s="21"/>
      <c r="J28" s="22"/>
    </row>
    <row r="29" spans="1:37" x14ac:dyDescent="0.25">
      <c r="G29" s="21"/>
      <c r="H29" s="21"/>
      <c r="I29" s="21"/>
      <c r="J29" s="22"/>
    </row>
    <row r="30" spans="1:37" ht="15.75" x14ac:dyDescent="0.25">
      <c r="A30" s="137" t="s">
        <v>112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9"/>
    </row>
    <row r="31" spans="1:37" ht="67.5" thickBot="1" x14ac:dyDescent="0.3">
      <c r="A31" s="43" t="s">
        <v>10</v>
      </c>
      <c r="B31" s="2" t="s">
        <v>106</v>
      </c>
      <c r="C31" s="2" t="s">
        <v>105</v>
      </c>
      <c r="D31" s="13" t="s">
        <v>104</v>
      </c>
      <c r="E31" s="13" t="s">
        <v>103</v>
      </c>
      <c r="F31" s="12" t="s">
        <v>96</v>
      </c>
      <c r="G31" s="12" t="s">
        <v>157</v>
      </c>
      <c r="H31" s="2" t="s">
        <v>158</v>
      </c>
      <c r="I31" s="2" t="s">
        <v>102</v>
      </c>
      <c r="J31" s="2" t="s">
        <v>101</v>
      </c>
      <c r="K31" s="2" t="s">
        <v>100</v>
      </c>
      <c r="L31" s="2" t="s">
        <v>98</v>
      </c>
      <c r="M31" s="2" t="s">
        <v>99</v>
      </c>
      <c r="N31" s="2" t="s">
        <v>97</v>
      </c>
      <c r="O31" s="20" t="s">
        <v>159</v>
      </c>
      <c r="P31" s="74" t="s">
        <v>160</v>
      </c>
      <c r="Q31" s="72" t="s">
        <v>90</v>
      </c>
      <c r="R31" s="72" t="s">
        <v>91</v>
      </c>
      <c r="S31" s="73" t="s">
        <v>161</v>
      </c>
      <c r="T31" s="75" t="s">
        <v>28</v>
      </c>
    </row>
    <row r="32" spans="1:37" ht="16.5" thickTop="1" thickBot="1" x14ac:dyDescent="0.3">
      <c r="A32" s="23" t="s">
        <v>9</v>
      </c>
      <c r="B32" s="67" t="s">
        <v>184</v>
      </c>
      <c r="C32" s="68">
        <v>271</v>
      </c>
      <c r="D32" s="44">
        <v>9.9630996309963091</v>
      </c>
      <c r="E32" s="67" t="s">
        <v>184</v>
      </c>
      <c r="F32" s="67" t="s">
        <v>184</v>
      </c>
      <c r="G32" s="67" t="s">
        <v>184</v>
      </c>
      <c r="H32" s="67" t="s">
        <v>184</v>
      </c>
      <c r="I32" s="67" t="s">
        <v>184</v>
      </c>
      <c r="J32" s="67" t="s">
        <v>184</v>
      </c>
      <c r="K32" s="67" t="s">
        <v>184</v>
      </c>
      <c r="L32" s="67" t="s">
        <v>184</v>
      </c>
      <c r="M32" s="67" t="s">
        <v>184</v>
      </c>
      <c r="N32" s="67" t="s">
        <v>184</v>
      </c>
      <c r="O32" s="67" t="s">
        <v>184</v>
      </c>
      <c r="P32" s="67" t="s">
        <v>184</v>
      </c>
      <c r="Q32" s="67" t="s">
        <v>184</v>
      </c>
      <c r="R32" s="67" t="s">
        <v>184</v>
      </c>
      <c r="S32" s="67" t="s">
        <v>184</v>
      </c>
      <c r="T32" s="49" t="s">
        <v>25</v>
      </c>
    </row>
    <row r="33" spans="1:36" ht="16.5" thickTop="1" thickBot="1" x14ac:dyDescent="0.3">
      <c r="A33" s="24" t="s">
        <v>11</v>
      </c>
      <c r="B33" s="67" t="s">
        <v>184</v>
      </c>
      <c r="C33" s="52">
        <v>300</v>
      </c>
      <c r="D33" s="44">
        <v>6.666666666666667</v>
      </c>
      <c r="E33" s="67" t="s">
        <v>184</v>
      </c>
      <c r="F33" s="67" t="s">
        <v>184</v>
      </c>
      <c r="G33" s="67" t="s">
        <v>184</v>
      </c>
      <c r="H33" s="67" t="s">
        <v>184</v>
      </c>
      <c r="I33" s="67" t="s">
        <v>184</v>
      </c>
      <c r="J33" s="67" t="s">
        <v>184</v>
      </c>
      <c r="K33" s="67" t="s">
        <v>184</v>
      </c>
      <c r="L33" s="67" t="s">
        <v>184</v>
      </c>
      <c r="M33" s="67" t="s">
        <v>184</v>
      </c>
      <c r="N33" s="67" t="s">
        <v>184</v>
      </c>
      <c r="O33" s="67" t="s">
        <v>184</v>
      </c>
      <c r="P33" s="67" t="s">
        <v>184</v>
      </c>
      <c r="Q33" s="67" t="s">
        <v>184</v>
      </c>
      <c r="R33" s="67" t="s">
        <v>184</v>
      </c>
      <c r="S33" s="67" t="s">
        <v>184</v>
      </c>
      <c r="T33" s="49" t="s">
        <v>25</v>
      </c>
      <c r="AJ33" s="37"/>
    </row>
    <row r="34" spans="1:36" ht="16.5" thickTop="1" thickBot="1" x14ac:dyDescent="0.3">
      <c r="A34" s="24" t="s">
        <v>7</v>
      </c>
      <c r="B34" s="67" t="s">
        <v>184</v>
      </c>
      <c r="C34" s="52">
        <v>314</v>
      </c>
      <c r="D34" s="44">
        <v>10.828025477707007</v>
      </c>
      <c r="E34" s="67" t="s">
        <v>184</v>
      </c>
      <c r="F34" s="67" t="s">
        <v>184</v>
      </c>
      <c r="G34" s="67" t="s">
        <v>184</v>
      </c>
      <c r="H34" s="67" t="s">
        <v>184</v>
      </c>
      <c r="I34" s="67" t="s">
        <v>184</v>
      </c>
      <c r="J34" s="67" t="s">
        <v>184</v>
      </c>
      <c r="K34" s="67" t="s">
        <v>184</v>
      </c>
      <c r="L34" s="67" t="s">
        <v>184</v>
      </c>
      <c r="M34" s="67" t="s">
        <v>184</v>
      </c>
      <c r="N34" s="67" t="s">
        <v>184</v>
      </c>
      <c r="O34" s="67" t="s">
        <v>184</v>
      </c>
      <c r="P34" s="67" t="s">
        <v>184</v>
      </c>
      <c r="Q34" s="67" t="s">
        <v>184</v>
      </c>
      <c r="R34" s="67" t="s">
        <v>184</v>
      </c>
      <c r="S34" s="67" t="s">
        <v>184</v>
      </c>
      <c r="T34" s="49" t="s">
        <v>25</v>
      </c>
      <c r="AJ34" s="37"/>
    </row>
    <row r="35" spans="1:36" ht="16.5" thickTop="1" thickBot="1" x14ac:dyDescent="0.3">
      <c r="A35" s="24" t="s">
        <v>2</v>
      </c>
      <c r="B35" s="67" t="s">
        <v>184</v>
      </c>
      <c r="C35" s="52">
        <v>123</v>
      </c>
      <c r="D35" s="52">
        <v>0</v>
      </c>
      <c r="E35" s="67" t="s">
        <v>184</v>
      </c>
      <c r="F35" s="67" t="s">
        <v>184</v>
      </c>
      <c r="G35" s="67" t="s">
        <v>184</v>
      </c>
      <c r="H35" s="67" t="s">
        <v>184</v>
      </c>
      <c r="I35" s="67" t="s">
        <v>184</v>
      </c>
      <c r="J35" s="67" t="s">
        <v>184</v>
      </c>
      <c r="K35" s="67" t="s">
        <v>184</v>
      </c>
      <c r="L35" s="67" t="s">
        <v>184</v>
      </c>
      <c r="M35" s="67" t="s">
        <v>184</v>
      </c>
      <c r="N35" s="67" t="s">
        <v>184</v>
      </c>
      <c r="O35" s="67" t="s">
        <v>184</v>
      </c>
      <c r="P35" s="67" t="s">
        <v>184</v>
      </c>
      <c r="Q35" s="67" t="s">
        <v>184</v>
      </c>
      <c r="R35" s="67" t="s">
        <v>184</v>
      </c>
      <c r="S35" s="67" t="s">
        <v>184</v>
      </c>
      <c r="T35" s="49" t="s">
        <v>25</v>
      </c>
    </row>
    <row r="36" spans="1:36" ht="16.5" thickTop="1" thickBot="1" x14ac:dyDescent="0.3">
      <c r="A36" s="24" t="s">
        <v>12</v>
      </c>
      <c r="B36" s="67" t="s">
        <v>184</v>
      </c>
      <c r="C36" s="52">
        <v>133.59800000000001</v>
      </c>
      <c r="D36" s="44">
        <v>7.08955223880597</v>
      </c>
      <c r="E36" s="67" t="s">
        <v>184</v>
      </c>
      <c r="F36" s="67" t="s">
        <v>184</v>
      </c>
      <c r="G36" s="67" t="s">
        <v>184</v>
      </c>
      <c r="H36" s="67" t="s">
        <v>184</v>
      </c>
      <c r="I36" s="67" t="s">
        <v>184</v>
      </c>
      <c r="J36" s="67" t="s">
        <v>184</v>
      </c>
      <c r="K36" s="67" t="s">
        <v>184</v>
      </c>
      <c r="L36" s="67" t="s">
        <v>184</v>
      </c>
      <c r="M36" s="67" t="s">
        <v>184</v>
      </c>
      <c r="N36" s="67" t="s">
        <v>184</v>
      </c>
      <c r="O36" s="67" t="s">
        <v>184</v>
      </c>
      <c r="P36" s="67" t="s">
        <v>184</v>
      </c>
      <c r="Q36" s="67" t="s">
        <v>184</v>
      </c>
      <c r="R36" s="67" t="s">
        <v>184</v>
      </c>
      <c r="S36" s="67" t="s">
        <v>184</v>
      </c>
      <c r="T36" s="49" t="s">
        <v>25</v>
      </c>
    </row>
    <row r="37" spans="1:36" ht="16.5" thickTop="1" thickBot="1" x14ac:dyDescent="0.3">
      <c r="A37" s="24" t="s">
        <v>4</v>
      </c>
      <c r="B37" s="67" t="s">
        <v>184</v>
      </c>
      <c r="C37" s="52">
        <v>166</v>
      </c>
      <c r="D37" s="52">
        <v>0</v>
      </c>
      <c r="E37" s="67" t="s">
        <v>184</v>
      </c>
      <c r="F37" s="67" t="s">
        <v>184</v>
      </c>
      <c r="G37" s="67" t="s">
        <v>184</v>
      </c>
      <c r="H37" s="67" t="s">
        <v>184</v>
      </c>
      <c r="I37" s="67" t="s">
        <v>184</v>
      </c>
      <c r="J37" s="67" t="s">
        <v>184</v>
      </c>
      <c r="K37" s="67" t="s">
        <v>184</v>
      </c>
      <c r="L37" s="67" t="s">
        <v>184</v>
      </c>
      <c r="M37" s="67" t="s">
        <v>184</v>
      </c>
      <c r="N37" s="67" t="s">
        <v>184</v>
      </c>
      <c r="O37" s="67" t="s">
        <v>184</v>
      </c>
      <c r="P37" s="67" t="s">
        <v>184</v>
      </c>
      <c r="Q37" s="67" t="s">
        <v>184</v>
      </c>
      <c r="R37" s="67" t="s">
        <v>184</v>
      </c>
      <c r="S37" s="67" t="s">
        <v>184</v>
      </c>
      <c r="T37" s="49" t="s">
        <v>25</v>
      </c>
    </row>
    <row r="38" spans="1:36" ht="16.5" thickTop="1" thickBot="1" x14ac:dyDescent="0.3">
      <c r="A38" s="24" t="s">
        <v>13</v>
      </c>
      <c r="B38" s="67" t="s">
        <v>184</v>
      </c>
      <c r="C38" s="52">
        <v>104</v>
      </c>
      <c r="D38" s="52">
        <v>0</v>
      </c>
      <c r="E38" s="67" t="s">
        <v>184</v>
      </c>
      <c r="F38" s="67" t="s">
        <v>184</v>
      </c>
      <c r="G38" s="67" t="s">
        <v>184</v>
      </c>
      <c r="H38" s="67" t="s">
        <v>184</v>
      </c>
      <c r="I38" s="67" t="s">
        <v>184</v>
      </c>
      <c r="J38" s="67" t="s">
        <v>184</v>
      </c>
      <c r="K38" s="67" t="s">
        <v>184</v>
      </c>
      <c r="L38" s="67" t="s">
        <v>184</v>
      </c>
      <c r="M38" s="67" t="s">
        <v>184</v>
      </c>
      <c r="N38" s="67" t="s">
        <v>184</v>
      </c>
      <c r="O38" s="67" t="s">
        <v>184</v>
      </c>
      <c r="P38" s="67" t="s">
        <v>184</v>
      </c>
      <c r="Q38" s="67" t="s">
        <v>184</v>
      </c>
      <c r="R38" s="67" t="s">
        <v>184</v>
      </c>
      <c r="S38" s="67" t="s">
        <v>184</v>
      </c>
      <c r="T38" s="49" t="s">
        <v>25</v>
      </c>
    </row>
    <row r="39" spans="1:36" ht="16.5" thickTop="1" thickBot="1" x14ac:dyDescent="0.3">
      <c r="A39" s="24" t="s">
        <v>14</v>
      </c>
      <c r="B39" s="67" t="s">
        <v>184</v>
      </c>
      <c r="C39" s="52">
        <v>104</v>
      </c>
      <c r="D39" s="52">
        <v>0</v>
      </c>
      <c r="E39" s="67" t="s">
        <v>184</v>
      </c>
      <c r="F39" s="67" t="s">
        <v>184</v>
      </c>
      <c r="G39" s="67" t="s">
        <v>184</v>
      </c>
      <c r="H39" s="67" t="s">
        <v>184</v>
      </c>
      <c r="I39" s="67" t="s">
        <v>184</v>
      </c>
      <c r="J39" s="67" t="s">
        <v>184</v>
      </c>
      <c r="K39" s="67" t="s">
        <v>184</v>
      </c>
      <c r="L39" s="67" t="s">
        <v>184</v>
      </c>
      <c r="M39" s="67" t="s">
        <v>184</v>
      </c>
      <c r="N39" s="67" t="s">
        <v>184</v>
      </c>
      <c r="O39" s="67" t="s">
        <v>184</v>
      </c>
      <c r="P39" s="67" t="s">
        <v>184</v>
      </c>
      <c r="Q39" s="67" t="s">
        <v>184</v>
      </c>
      <c r="R39" s="67" t="s">
        <v>184</v>
      </c>
      <c r="S39" s="67" t="s">
        <v>184</v>
      </c>
      <c r="T39" s="49" t="s">
        <v>25</v>
      </c>
    </row>
    <row r="40" spans="1:36" ht="16.5" thickTop="1" thickBot="1" x14ac:dyDescent="0.3">
      <c r="A40" s="24" t="s">
        <v>15</v>
      </c>
      <c r="B40" s="67" t="s">
        <v>184</v>
      </c>
      <c r="C40" s="52">
        <v>55</v>
      </c>
      <c r="D40" s="52">
        <v>0</v>
      </c>
      <c r="E40" s="67" t="s">
        <v>184</v>
      </c>
      <c r="F40" s="67" t="s">
        <v>184</v>
      </c>
      <c r="G40" s="67" t="s">
        <v>184</v>
      </c>
      <c r="H40" s="67" t="s">
        <v>184</v>
      </c>
      <c r="I40" s="67" t="s">
        <v>184</v>
      </c>
      <c r="J40" s="67" t="s">
        <v>184</v>
      </c>
      <c r="K40" s="67" t="s">
        <v>184</v>
      </c>
      <c r="L40" s="67" t="s">
        <v>184</v>
      </c>
      <c r="M40" s="67" t="s">
        <v>184</v>
      </c>
      <c r="N40" s="67" t="s">
        <v>184</v>
      </c>
      <c r="O40" s="67" t="s">
        <v>184</v>
      </c>
      <c r="P40" s="67" t="s">
        <v>184</v>
      </c>
      <c r="Q40" s="67" t="s">
        <v>184</v>
      </c>
      <c r="R40" s="67" t="s">
        <v>184</v>
      </c>
      <c r="S40" s="67" t="s">
        <v>184</v>
      </c>
      <c r="T40" s="49" t="s">
        <v>25</v>
      </c>
    </row>
    <row r="41" spans="1:36" ht="16.5" thickTop="1" thickBot="1" x14ac:dyDescent="0.3">
      <c r="A41" s="24" t="s">
        <v>16</v>
      </c>
      <c r="B41" s="67" t="s">
        <v>184</v>
      </c>
      <c r="C41" s="52">
        <v>55</v>
      </c>
      <c r="D41" s="52">
        <v>0</v>
      </c>
      <c r="E41" s="67" t="s">
        <v>184</v>
      </c>
      <c r="F41" s="67" t="s">
        <v>184</v>
      </c>
      <c r="G41" s="67" t="s">
        <v>184</v>
      </c>
      <c r="H41" s="67" t="s">
        <v>184</v>
      </c>
      <c r="I41" s="67" t="s">
        <v>184</v>
      </c>
      <c r="J41" s="67" t="s">
        <v>184</v>
      </c>
      <c r="K41" s="67" t="s">
        <v>184</v>
      </c>
      <c r="L41" s="67" t="s">
        <v>184</v>
      </c>
      <c r="M41" s="67" t="s">
        <v>184</v>
      </c>
      <c r="N41" s="67" t="s">
        <v>184</v>
      </c>
      <c r="O41" s="67" t="s">
        <v>184</v>
      </c>
      <c r="P41" s="67" t="s">
        <v>184</v>
      </c>
      <c r="Q41" s="67" t="s">
        <v>184</v>
      </c>
      <c r="R41" s="67" t="s">
        <v>184</v>
      </c>
      <c r="S41" s="67" t="s">
        <v>184</v>
      </c>
      <c r="T41" s="49" t="s">
        <v>25</v>
      </c>
    </row>
    <row r="42" spans="1:36" ht="16.5" thickTop="1" thickBot="1" x14ac:dyDescent="0.3">
      <c r="A42" s="24" t="s">
        <v>17</v>
      </c>
      <c r="B42" s="67" t="s">
        <v>184</v>
      </c>
      <c r="C42" s="52">
        <v>74</v>
      </c>
      <c r="D42" s="52">
        <v>0</v>
      </c>
      <c r="E42" s="67" t="s">
        <v>184</v>
      </c>
      <c r="F42" s="67" t="s">
        <v>184</v>
      </c>
      <c r="G42" s="67" t="s">
        <v>184</v>
      </c>
      <c r="H42" s="67" t="s">
        <v>184</v>
      </c>
      <c r="I42" s="67" t="s">
        <v>184</v>
      </c>
      <c r="J42" s="67" t="s">
        <v>184</v>
      </c>
      <c r="K42" s="67" t="s">
        <v>184</v>
      </c>
      <c r="L42" s="67" t="s">
        <v>184</v>
      </c>
      <c r="M42" s="67" t="s">
        <v>184</v>
      </c>
      <c r="N42" s="67" t="s">
        <v>184</v>
      </c>
      <c r="O42" s="67" t="s">
        <v>184</v>
      </c>
      <c r="P42" s="67" t="s">
        <v>184</v>
      </c>
      <c r="Q42" s="67" t="s">
        <v>184</v>
      </c>
      <c r="R42" s="67" t="s">
        <v>184</v>
      </c>
      <c r="S42" s="67" t="s">
        <v>184</v>
      </c>
      <c r="T42" s="49" t="s">
        <v>25</v>
      </c>
    </row>
    <row r="43" spans="1:36" ht="16.5" thickTop="1" thickBot="1" x14ac:dyDescent="0.3">
      <c r="A43" s="24" t="s">
        <v>6</v>
      </c>
      <c r="B43" s="67" t="s">
        <v>184</v>
      </c>
      <c r="C43" s="52">
        <v>74</v>
      </c>
      <c r="D43" s="52">
        <v>0</v>
      </c>
      <c r="E43" s="67" t="s">
        <v>184</v>
      </c>
      <c r="F43" s="67" t="s">
        <v>184</v>
      </c>
      <c r="G43" s="67" t="s">
        <v>184</v>
      </c>
      <c r="H43" s="67" t="s">
        <v>184</v>
      </c>
      <c r="I43" s="67" t="s">
        <v>184</v>
      </c>
      <c r="J43" s="67" t="s">
        <v>184</v>
      </c>
      <c r="K43" s="67" t="s">
        <v>184</v>
      </c>
      <c r="L43" s="67" t="s">
        <v>184</v>
      </c>
      <c r="M43" s="67" t="s">
        <v>184</v>
      </c>
      <c r="N43" s="67" t="s">
        <v>184</v>
      </c>
      <c r="O43" s="67" t="s">
        <v>184</v>
      </c>
      <c r="P43" s="67" t="s">
        <v>184</v>
      </c>
      <c r="Q43" s="67" t="s">
        <v>184</v>
      </c>
      <c r="R43" s="67" t="s">
        <v>184</v>
      </c>
      <c r="S43" s="67" t="s">
        <v>184</v>
      </c>
      <c r="T43" s="49" t="s">
        <v>25</v>
      </c>
    </row>
    <row r="44" spans="1:36" ht="16.5" thickTop="1" thickBot="1" x14ac:dyDescent="0.3">
      <c r="A44" s="24" t="s">
        <v>23</v>
      </c>
      <c r="B44" s="67" t="s">
        <v>184</v>
      </c>
      <c r="C44" s="52">
        <v>74</v>
      </c>
      <c r="D44" s="52">
        <v>0</v>
      </c>
      <c r="E44" s="67" t="s">
        <v>184</v>
      </c>
      <c r="F44" s="67" t="s">
        <v>184</v>
      </c>
      <c r="G44" s="67" t="s">
        <v>184</v>
      </c>
      <c r="H44" s="67" t="s">
        <v>184</v>
      </c>
      <c r="I44" s="67" t="s">
        <v>184</v>
      </c>
      <c r="J44" s="67" t="s">
        <v>184</v>
      </c>
      <c r="K44" s="67" t="s">
        <v>184</v>
      </c>
      <c r="L44" s="67" t="s">
        <v>184</v>
      </c>
      <c r="M44" s="67" t="s">
        <v>184</v>
      </c>
      <c r="N44" s="67" t="s">
        <v>184</v>
      </c>
      <c r="O44" s="67" t="s">
        <v>184</v>
      </c>
      <c r="P44" s="67" t="s">
        <v>184</v>
      </c>
      <c r="Q44" s="67" t="s">
        <v>184</v>
      </c>
      <c r="R44" s="67" t="s">
        <v>184</v>
      </c>
      <c r="S44" s="67" t="s">
        <v>184</v>
      </c>
      <c r="T44" s="49" t="s">
        <v>25</v>
      </c>
    </row>
    <row r="45" spans="1:36" ht="16.5" thickTop="1" thickBot="1" x14ac:dyDescent="0.3">
      <c r="A45" s="24" t="s">
        <v>24</v>
      </c>
      <c r="B45" s="67" t="s">
        <v>184</v>
      </c>
      <c r="C45" s="52">
        <v>74</v>
      </c>
      <c r="D45" s="52">
        <v>0</v>
      </c>
      <c r="E45" s="67" t="s">
        <v>184</v>
      </c>
      <c r="F45" s="67" t="s">
        <v>184</v>
      </c>
      <c r="G45" s="67" t="s">
        <v>184</v>
      </c>
      <c r="H45" s="67" t="s">
        <v>184</v>
      </c>
      <c r="I45" s="67" t="s">
        <v>184</v>
      </c>
      <c r="J45" s="67" t="s">
        <v>184</v>
      </c>
      <c r="K45" s="67" t="s">
        <v>184</v>
      </c>
      <c r="L45" s="67" t="s">
        <v>184</v>
      </c>
      <c r="M45" s="67" t="s">
        <v>184</v>
      </c>
      <c r="N45" s="67" t="s">
        <v>184</v>
      </c>
      <c r="O45" s="67" t="s">
        <v>184</v>
      </c>
      <c r="P45" s="67" t="s">
        <v>184</v>
      </c>
      <c r="Q45" s="67" t="s">
        <v>184</v>
      </c>
      <c r="R45" s="67" t="s">
        <v>184</v>
      </c>
      <c r="S45" s="67" t="s">
        <v>184</v>
      </c>
      <c r="T45" s="69" t="s">
        <v>25</v>
      </c>
      <c r="AC45" s="34"/>
      <c r="AD45" s="28"/>
      <c r="AE45" s="39"/>
      <c r="AF45" s="40"/>
      <c r="AG45" s="41"/>
      <c r="AH45" s="28"/>
      <c r="AI45" s="31"/>
    </row>
    <row r="46" spans="1:36" ht="16.5" thickTop="1" thickBot="1" x14ac:dyDescent="0.3">
      <c r="A46" s="25" t="s">
        <v>0</v>
      </c>
      <c r="B46" s="67" t="s">
        <v>184</v>
      </c>
      <c r="C46" s="52">
        <f>740*0.25</f>
        <v>185</v>
      </c>
      <c r="D46" s="52" t="s">
        <v>25</v>
      </c>
      <c r="E46" s="67" t="s">
        <v>184</v>
      </c>
      <c r="F46" s="67" t="s">
        <v>184</v>
      </c>
      <c r="G46" s="67" t="s">
        <v>184</v>
      </c>
      <c r="H46" s="67" t="s">
        <v>184</v>
      </c>
      <c r="I46" s="67" t="s">
        <v>184</v>
      </c>
      <c r="J46" s="67" t="s">
        <v>184</v>
      </c>
      <c r="K46" s="67" t="s">
        <v>184</v>
      </c>
      <c r="L46" s="67" t="s">
        <v>184</v>
      </c>
      <c r="M46" s="67" t="s">
        <v>184</v>
      </c>
      <c r="N46" s="67" t="s">
        <v>184</v>
      </c>
      <c r="O46" s="67" t="s">
        <v>184</v>
      </c>
      <c r="P46" s="67" t="s">
        <v>184</v>
      </c>
      <c r="Q46" s="67" t="s">
        <v>184</v>
      </c>
      <c r="R46" s="67" t="s">
        <v>184</v>
      </c>
      <c r="S46" s="67" t="s">
        <v>184</v>
      </c>
      <c r="T46" s="67" t="s">
        <v>184</v>
      </c>
      <c r="AH46" s="38"/>
    </row>
    <row r="47" spans="1:36" ht="15.75" thickTop="1" x14ac:dyDescent="0.25">
      <c r="A47" s="26" t="s">
        <v>1</v>
      </c>
      <c r="B47" s="67" t="s">
        <v>184</v>
      </c>
      <c r="C47" s="70">
        <f>740*0.25</f>
        <v>185</v>
      </c>
      <c r="D47" s="70" t="s">
        <v>25</v>
      </c>
      <c r="E47" s="67" t="s">
        <v>184</v>
      </c>
      <c r="F47" s="67" t="s">
        <v>184</v>
      </c>
      <c r="G47" s="67" t="s">
        <v>184</v>
      </c>
      <c r="H47" s="67" t="s">
        <v>184</v>
      </c>
      <c r="I47" s="67" t="s">
        <v>184</v>
      </c>
      <c r="J47" s="67" t="s">
        <v>184</v>
      </c>
      <c r="K47" s="67" t="s">
        <v>184</v>
      </c>
      <c r="L47" s="67" t="s">
        <v>184</v>
      </c>
      <c r="M47" s="67" t="s">
        <v>184</v>
      </c>
      <c r="N47" s="67" t="s">
        <v>184</v>
      </c>
      <c r="O47" s="67" t="s">
        <v>184</v>
      </c>
      <c r="P47" s="67" t="s">
        <v>184</v>
      </c>
      <c r="Q47" s="67" t="s">
        <v>184</v>
      </c>
      <c r="R47" s="67" t="s">
        <v>184</v>
      </c>
      <c r="S47" s="67" t="s">
        <v>184</v>
      </c>
      <c r="T47" s="67" t="s">
        <v>184</v>
      </c>
    </row>
    <row r="48" spans="1:36" s="96" customFormat="1" ht="18.600000000000001" customHeight="1" x14ac:dyDescent="0.25">
      <c r="A48" s="97" t="s">
        <v>111</v>
      </c>
      <c r="B48" s="51"/>
      <c r="C48" s="51"/>
      <c r="D48" s="51"/>
      <c r="E48" s="51"/>
      <c r="F48" s="89"/>
      <c r="G48" s="89"/>
      <c r="H48" s="90"/>
      <c r="I48" s="91"/>
      <c r="J48" s="92"/>
      <c r="K48" s="93"/>
      <c r="L48" s="92"/>
      <c r="M48" s="51"/>
      <c r="N48" s="94"/>
      <c r="O48" s="89"/>
      <c r="P48" s="89"/>
      <c r="Q48" s="89"/>
      <c r="R48" s="89"/>
      <c r="S48" s="89"/>
      <c r="T48" s="95"/>
    </row>
    <row r="49" spans="1:20" x14ac:dyDescent="0.25">
      <c r="A49" s="56" t="s">
        <v>78</v>
      </c>
      <c r="B49" s="56"/>
      <c r="C49" s="56"/>
      <c r="D49" s="56"/>
      <c r="E49" s="56"/>
      <c r="G49" s="20"/>
      <c r="H49" s="20"/>
      <c r="I49" s="14"/>
      <c r="J49" s="14"/>
      <c r="K49" s="3"/>
    </row>
    <row r="50" spans="1:20" x14ac:dyDescent="0.25">
      <c r="A50" s="56" t="s">
        <v>116</v>
      </c>
      <c r="B50" s="56"/>
      <c r="C50" s="56"/>
      <c r="D50" s="56"/>
      <c r="E50" s="56"/>
      <c r="G50" s="21"/>
      <c r="H50" s="21"/>
      <c r="I50" s="21"/>
      <c r="J50" s="22"/>
    </row>
    <row r="51" spans="1:20" x14ac:dyDescent="0.25">
      <c r="A51" s="56" t="s">
        <v>163</v>
      </c>
      <c r="B51" s="56"/>
      <c r="C51" s="56"/>
      <c r="D51" s="56"/>
      <c r="E51" s="56"/>
      <c r="I51" s="27"/>
      <c r="J51" s="22"/>
    </row>
    <row r="52" spans="1:20" ht="14.1" customHeight="1" x14ac:dyDescent="0.25">
      <c r="A52" s="56" t="s">
        <v>117</v>
      </c>
      <c r="G52" s="21"/>
      <c r="H52" s="21"/>
      <c r="I52" s="21"/>
      <c r="J52" s="22"/>
    </row>
    <row r="53" spans="1:20" x14ac:dyDescent="0.25">
      <c r="A53" s="56"/>
      <c r="B53" s="56"/>
      <c r="C53" s="56"/>
      <c r="D53" s="56"/>
      <c r="E53" s="56"/>
      <c r="I53" s="27"/>
      <c r="J53" s="22"/>
    </row>
    <row r="54" spans="1:20" ht="15.75" x14ac:dyDescent="0.25">
      <c r="A54" s="137" t="s">
        <v>180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9"/>
    </row>
    <row r="55" spans="1:20" ht="65.25" thickBot="1" x14ac:dyDescent="0.3">
      <c r="A55" s="43" t="s">
        <v>10</v>
      </c>
      <c r="B55" s="2" t="s">
        <v>106</v>
      </c>
      <c r="C55" s="2" t="s">
        <v>107</v>
      </c>
      <c r="D55" s="13" t="s">
        <v>104</v>
      </c>
      <c r="E55" s="13" t="s">
        <v>103</v>
      </c>
      <c r="F55" s="12" t="s">
        <v>88</v>
      </c>
      <c r="G55" s="12" t="s">
        <v>89</v>
      </c>
      <c r="H55" s="2" t="s">
        <v>113</v>
      </c>
      <c r="I55" s="2" t="s">
        <v>102</v>
      </c>
      <c r="J55" s="2" t="s">
        <v>101</v>
      </c>
      <c r="K55" s="2" t="s">
        <v>100</v>
      </c>
      <c r="L55" s="2" t="s">
        <v>98</v>
      </c>
      <c r="M55" s="2" t="s">
        <v>99</v>
      </c>
      <c r="N55" s="2" t="s">
        <v>97</v>
      </c>
      <c r="O55" s="20" t="s">
        <v>26</v>
      </c>
      <c r="P55" s="74" t="s">
        <v>114</v>
      </c>
      <c r="Q55" s="72" t="s">
        <v>108</v>
      </c>
      <c r="R55" s="72" t="s">
        <v>109</v>
      </c>
      <c r="S55" s="73" t="s">
        <v>115</v>
      </c>
      <c r="T55" s="75" t="s">
        <v>28</v>
      </c>
    </row>
    <row r="56" spans="1:20" ht="16.5" thickTop="1" thickBot="1" x14ac:dyDescent="0.3">
      <c r="A56" s="23" t="s">
        <v>9</v>
      </c>
      <c r="B56" s="67" t="s">
        <v>184</v>
      </c>
      <c r="C56" s="68">
        <f t="shared" ref="B56:C71" si="0">C9-C32</f>
        <v>0</v>
      </c>
      <c r="D56" s="71">
        <f t="shared" ref="D56:E71" si="1">IFERROR(D9-D32,0)</f>
        <v>0</v>
      </c>
      <c r="E56" s="67" t="s">
        <v>184</v>
      </c>
      <c r="F56" s="67" t="s">
        <v>184</v>
      </c>
      <c r="G56" s="67" t="s">
        <v>184</v>
      </c>
      <c r="H56" s="67" t="s">
        <v>184</v>
      </c>
      <c r="I56" s="67" t="s">
        <v>184</v>
      </c>
      <c r="J56" s="67" t="s">
        <v>184</v>
      </c>
      <c r="K56" s="67" t="s">
        <v>184</v>
      </c>
      <c r="L56" s="67" t="s">
        <v>184</v>
      </c>
      <c r="M56" s="67" t="s">
        <v>184</v>
      </c>
      <c r="N56" s="67" t="s">
        <v>184</v>
      </c>
      <c r="O56" s="67" t="s">
        <v>184</v>
      </c>
      <c r="P56" s="67" t="s">
        <v>184</v>
      </c>
      <c r="Q56" s="67" t="s">
        <v>184</v>
      </c>
      <c r="R56" s="67" t="s">
        <v>184</v>
      </c>
      <c r="S56" s="67" t="s">
        <v>184</v>
      </c>
      <c r="T56" s="49" t="s">
        <v>92</v>
      </c>
    </row>
    <row r="57" spans="1:20" ht="16.5" thickTop="1" thickBot="1" x14ac:dyDescent="0.3">
      <c r="A57" s="24" t="s">
        <v>11</v>
      </c>
      <c r="B57" s="67" t="s">
        <v>184</v>
      </c>
      <c r="C57" s="52">
        <f t="shared" si="0"/>
        <v>0</v>
      </c>
      <c r="D57" s="44">
        <f t="shared" si="1"/>
        <v>0</v>
      </c>
      <c r="E57" s="67" t="s">
        <v>184</v>
      </c>
      <c r="F57" s="67" t="s">
        <v>184</v>
      </c>
      <c r="G57" s="67" t="s">
        <v>184</v>
      </c>
      <c r="H57" s="67" t="s">
        <v>184</v>
      </c>
      <c r="I57" s="67" t="s">
        <v>184</v>
      </c>
      <c r="J57" s="67" t="s">
        <v>184</v>
      </c>
      <c r="K57" s="67" t="s">
        <v>184</v>
      </c>
      <c r="L57" s="67" t="s">
        <v>184</v>
      </c>
      <c r="M57" s="67" t="s">
        <v>184</v>
      </c>
      <c r="N57" s="67" t="s">
        <v>184</v>
      </c>
      <c r="O57" s="67" t="s">
        <v>184</v>
      </c>
      <c r="P57" s="67" t="s">
        <v>184</v>
      </c>
      <c r="Q57" s="67" t="s">
        <v>184</v>
      </c>
      <c r="R57" s="67" t="s">
        <v>184</v>
      </c>
      <c r="S57" s="67" t="s">
        <v>184</v>
      </c>
      <c r="T57" s="49" t="s">
        <v>92</v>
      </c>
    </row>
    <row r="58" spans="1:20" ht="16.5" thickTop="1" thickBot="1" x14ac:dyDescent="0.3">
      <c r="A58" s="24" t="s">
        <v>7</v>
      </c>
      <c r="B58" s="67" t="s">
        <v>184</v>
      </c>
      <c r="C58" s="52">
        <f t="shared" si="0"/>
        <v>0</v>
      </c>
      <c r="D58" s="44">
        <f t="shared" si="1"/>
        <v>0</v>
      </c>
      <c r="E58" s="67" t="s">
        <v>184</v>
      </c>
      <c r="F58" s="67" t="s">
        <v>184</v>
      </c>
      <c r="G58" s="67" t="s">
        <v>184</v>
      </c>
      <c r="H58" s="67" t="s">
        <v>184</v>
      </c>
      <c r="I58" s="67" t="s">
        <v>184</v>
      </c>
      <c r="J58" s="67" t="s">
        <v>184</v>
      </c>
      <c r="K58" s="67" t="s">
        <v>184</v>
      </c>
      <c r="L58" s="67" t="s">
        <v>184</v>
      </c>
      <c r="M58" s="67" t="s">
        <v>184</v>
      </c>
      <c r="N58" s="67" t="s">
        <v>184</v>
      </c>
      <c r="O58" s="67" t="s">
        <v>184</v>
      </c>
      <c r="P58" s="67" t="s">
        <v>184</v>
      </c>
      <c r="Q58" s="67" t="s">
        <v>184</v>
      </c>
      <c r="R58" s="67" t="s">
        <v>184</v>
      </c>
      <c r="S58" s="67" t="s">
        <v>184</v>
      </c>
      <c r="T58" s="49" t="s">
        <v>92</v>
      </c>
    </row>
    <row r="59" spans="1:20" ht="16.5" thickTop="1" thickBot="1" x14ac:dyDescent="0.3">
      <c r="A59" s="24" t="s">
        <v>2</v>
      </c>
      <c r="B59" s="67" t="s">
        <v>184</v>
      </c>
      <c r="C59" s="52">
        <f t="shared" si="0"/>
        <v>0</v>
      </c>
      <c r="D59" s="44">
        <f t="shared" si="1"/>
        <v>0</v>
      </c>
      <c r="E59" s="67" t="s">
        <v>184</v>
      </c>
      <c r="F59" s="67" t="s">
        <v>184</v>
      </c>
      <c r="G59" s="67" t="s">
        <v>184</v>
      </c>
      <c r="H59" s="67" t="s">
        <v>184</v>
      </c>
      <c r="I59" s="67" t="s">
        <v>184</v>
      </c>
      <c r="J59" s="67" t="s">
        <v>184</v>
      </c>
      <c r="K59" s="67" t="s">
        <v>184</v>
      </c>
      <c r="L59" s="67" t="s">
        <v>184</v>
      </c>
      <c r="M59" s="67" t="s">
        <v>184</v>
      </c>
      <c r="N59" s="67" t="s">
        <v>184</v>
      </c>
      <c r="O59" s="67" t="s">
        <v>184</v>
      </c>
      <c r="P59" s="67" t="s">
        <v>184</v>
      </c>
      <c r="Q59" s="67" t="s">
        <v>184</v>
      </c>
      <c r="R59" s="67" t="s">
        <v>184</v>
      </c>
      <c r="S59" s="67" t="s">
        <v>184</v>
      </c>
      <c r="T59" s="49" t="s">
        <v>92</v>
      </c>
    </row>
    <row r="60" spans="1:20" ht="16.5" thickTop="1" thickBot="1" x14ac:dyDescent="0.3">
      <c r="A60" s="24" t="s">
        <v>12</v>
      </c>
      <c r="B60" s="67" t="s">
        <v>184</v>
      </c>
      <c r="C60" s="52">
        <f t="shared" si="0"/>
        <v>0.40199999999998681</v>
      </c>
      <c r="D60" s="44">
        <f t="shared" si="1"/>
        <v>0</v>
      </c>
      <c r="E60" s="67" t="s">
        <v>184</v>
      </c>
      <c r="F60" s="67" t="s">
        <v>184</v>
      </c>
      <c r="G60" s="67" t="s">
        <v>184</v>
      </c>
      <c r="H60" s="67" t="s">
        <v>184</v>
      </c>
      <c r="I60" s="67" t="s">
        <v>184</v>
      </c>
      <c r="J60" s="67" t="s">
        <v>184</v>
      </c>
      <c r="K60" s="67" t="s">
        <v>184</v>
      </c>
      <c r="L60" s="67" t="s">
        <v>184</v>
      </c>
      <c r="M60" s="67" t="s">
        <v>184</v>
      </c>
      <c r="N60" s="67" t="s">
        <v>184</v>
      </c>
      <c r="O60" s="67" t="s">
        <v>184</v>
      </c>
      <c r="P60" s="67" t="s">
        <v>184</v>
      </c>
      <c r="Q60" s="67" t="s">
        <v>184</v>
      </c>
      <c r="R60" s="67" t="s">
        <v>184</v>
      </c>
      <c r="S60" s="67" t="s">
        <v>184</v>
      </c>
      <c r="T60" s="49" t="s">
        <v>92</v>
      </c>
    </row>
    <row r="61" spans="1:20" ht="16.5" thickTop="1" thickBot="1" x14ac:dyDescent="0.3">
      <c r="A61" s="24" t="s">
        <v>4</v>
      </c>
      <c r="B61" s="67" t="s">
        <v>184</v>
      </c>
      <c r="C61" s="52">
        <f t="shared" si="0"/>
        <v>0</v>
      </c>
      <c r="D61" s="44">
        <f t="shared" si="1"/>
        <v>0</v>
      </c>
      <c r="E61" s="67" t="s">
        <v>184</v>
      </c>
      <c r="F61" s="67" t="s">
        <v>184</v>
      </c>
      <c r="G61" s="67" t="s">
        <v>184</v>
      </c>
      <c r="H61" s="67" t="s">
        <v>184</v>
      </c>
      <c r="I61" s="67" t="s">
        <v>184</v>
      </c>
      <c r="J61" s="67" t="s">
        <v>184</v>
      </c>
      <c r="K61" s="67" t="s">
        <v>184</v>
      </c>
      <c r="L61" s="67" t="s">
        <v>184</v>
      </c>
      <c r="M61" s="67" t="s">
        <v>184</v>
      </c>
      <c r="N61" s="67" t="s">
        <v>184</v>
      </c>
      <c r="O61" s="67" t="s">
        <v>184</v>
      </c>
      <c r="P61" s="67" t="s">
        <v>184</v>
      </c>
      <c r="Q61" s="67" t="s">
        <v>184</v>
      </c>
      <c r="R61" s="67" t="s">
        <v>184</v>
      </c>
      <c r="S61" s="67" t="s">
        <v>184</v>
      </c>
      <c r="T61" s="49" t="s">
        <v>92</v>
      </c>
    </row>
    <row r="62" spans="1:20" ht="16.5" thickTop="1" thickBot="1" x14ac:dyDescent="0.3">
      <c r="A62" s="24" t="s">
        <v>13</v>
      </c>
      <c r="B62" s="67" t="s">
        <v>184</v>
      </c>
      <c r="C62" s="52">
        <f t="shared" si="0"/>
        <v>0</v>
      </c>
      <c r="D62" s="44">
        <f t="shared" si="1"/>
        <v>0</v>
      </c>
      <c r="E62" s="67" t="s">
        <v>184</v>
      </c>
      <c r="F62" s="67" t="s">
        <v>184</v>
      </c>
      <c r="G62" s="67" t="s">
        <v>184</v>
      </c>
      <c r="H62" s="67" t="s">
        <v>184</v>
      </c>
      <c r="I62" s="67" t="s">
        <v>184</v>
      </c>
      <c r="J62" s="67" t="s">
        <v>184</v>
      </c>
      <c r="K62" s="67" t="s">
        <v>184</v>
      </c>
      <c r="L62" s="67" t="s">
        <v>184</v>
      </c>
      <c r="M62" s="67" t="s">
        <v>184</v>
      </c>
      <c r="N62" s="67" t="s">
        <v>184</v>
      </c>
      <c r="O62" s="67" t="s">
        <v>184</v>
      </c>
      <c r="P62" s="67" t="s">
        <v>184</v>
      </c>
      <c r="Q62" s="67" t="s">
        <v>184</v>
      </c>
      <c r="R62" s="67" t="s">
        <v>184</v>
      </c>
      <c r="S62" s="67" t="s">
        <v>184</v>
      </c>
      <c r="T62" s="49" t="s">
        <v>92</v>
      </c>
    </row>
    <row r="63" spans="1:20" ht="16.5" thickTop="1" thickBot="1" x14ac:dyDescent="0.3">
      <c r="A63" s="24" t="s">
        <v>14</v>
      </c>
      <c r="B63" s="67" t="s">
        <v>184</v>
      </c>
      <c r="C63" s="52">
        <f t="shared" si="0"/>
        <v>0</v>
      </c>
      <c r="D63" s="44">
        <f t="shared" si="1"/>
        <v>0</v>
      </c>
      <c r="E63" s="67" t="s">
        <v>184</v>
      </c>
      <c r="F63" s="67" t="s">
        <v>184</v>
      </c>
      <c r="G63" s="67" t="s">
        <v>184</v>
      </c>
      <c r="H63" s="67" t="s">
        <v>184</v>
      </c>
      <c r="I63" s="67" t="s">
        <v>184</v>
      </c>
      <c r="J63" s="67" t="s">
        <v>184</v>
      </c>
      <c r="K63" s="67" t="s">
        <v>184</v>
      </c>
      <c r="L63" s="67" t="s">
        <v>184</v>
      </c>
      <c r="M63" s="67" t="s">
        <v>184</v>
      </c>
      <c r="N63" s="67" t="s">
        <v>184</v>
      </c>
      <c r="O63" s="67" t="s">
        <v>184</v>
      </c>
      <c r="P63" s="67" t="s">
        <v>184</v>
      </c>
      <c r="Q63" s="67" t="s">
        <v>184</v>
      </c>
      <c r="R63" s="67" t="s">
        <v>184</v>
      </c>
      <c r="S63" s="67" t="s">
        <v>184</v>
      </c>
      <c r="T63" s="49" t="s">
        <v>92</v>
      </c>
    </row>
    <row r="64" spans="1:20" ht="16.5" thickTop="1" thickBot="1" x14ac:dyDescent="0.3">
      <c r="A64" s="24" t="s">
        <v>15</v>
      </c>
      <c r="B64" s="67" t="s">
        <v>184</v>
      </c>
      <c r="C64" s="52">
        <f t="shared" si="0"/>
        <v>0</v>
      </c>
      <c r="D64" s="44">
        <f t="shared" si="1"/>
        <v>0</v>
      </c>
      <c r="E64" s="67" t="s">
        <v>184</v>
      </c>
      <c r="F64" s="67" t="s">
        <v>184</v>
      </c>
      <c r="G64" s="67" t="s">
        <v>184</v>
      </c>
      <c r="H64" s="67" t="s">
        <v>184</v>
      </c>
      <c r="I64" s="67" t="s">
        <v>184</v>
      </c>
      <c r="J64" s="67" t="s">
        <v>184</v>
      </c>
      <c r="K64" s="67" t="s">
        <v>184</v>
      </c>
      <c r="L64" s="67" t="s">
        <v>184</v>
      </c>
      <c r="M64" s="67" t="s">
        <v>184</v>
      </c>
      <c r="N64" s="67" t="s">
        <v>184</v>
      </c>
      <c r="O64" s="67" t="s">
        <v>184</v>
      </c>
      <c r="P64" s="67" t="s">
        <v>184</v>
      </c>
      <c r="Q64" s="67" t="s">
        <v>184</v>
      </c>
      <c r="R64" s="67" t="s">
        <v>184</v>
      </c>
      <c r="S64" s="67" t="s">
        <v>184</v>
      </c>
      <c r="T64" s="49" t="s">
        <v>92</v>
      </c>
    </row>
    <row r="65" spans="1:20" ht="16.5" thickTop="1" thickBot="1" x14ac:dyDescent="0.3">
      <c r="A65" s="24" t="s">
        <v>16</v>
      </c>
      <c r="B65" s="67" t="s">
        <v>184</v>
      </c>
      <c r="C65" s="52">
        <f t="shared" si="0"/>
        <v>0</v>
      </c>
      <c r="D65" s="44">
        <f t="shared" si="1"/>
        <v>0</v>
      </c>
      <c r="E65" s="67" t="s">
        <v>184</v>
      </c>
      <c r="F65" s="67" t="s">
        <v>184</v>
      </c>
      <c r="G65" s="67" t="s">
        <v>184</v>
      </c>
      <c r="H65" s="67" t="s">
        <v>184</v>
      </c>
      <c r="I65" s="67" t="s">
        <v>184</v>
      </c>
      <c r="J65" s="67" t="s">
        <v>184</v>
      </c>
      <c r="K65" s="67" t="s">
        <v>184</v>
      </c>
      <c r="L65" s="67" t="s">
        <v>184</v>
      </c>
      <c r="M65" s="67" t="s">
        <v>184</v>
      </c>
      <c r="N65" s="67" t="s">
        <v>184</v>
      </c>
      <c r="O65" s="67" t="s">
        <v>184</v>
      </c>
      <c r="P65" s="67" t="s">
        <v>184</v>
      </c>
      <c r="Q65" s="67" t="s">
        <v>184</v>
      </c>
      <c r="R65" s="67" t="s">
        <v>184</v>
      </c>
      <c r="S65" s="67" t="s">
        <v>184</v>
      </c>
      <c r="T65" s="49" t="s">
        <v>92</v>
      </c>
    </row>
    <row r="66" spans="1:20" ht="16.5" thickTop="1" thickBot="1" x14ac:dyDescent="0.3">
      <c r="A66" s="24" t="s">
        <v>17</v>
      </c>
      <c r="B66" s="67" t="s">
        <v>184</v>
      </c>
      <c r="C66" s="52">
        <f t="shared" si="0"/>
        <v>0</v>
      </c>
      <c r="D66" s="44">
        <f t="shared" si="1"/>
        <v>0</v>
      </c>
      <c r="E66" s="67" t="s">
        <v>184</v>
      </c>
      <c r="F66" s="67" t="s">
        <v>184</v>
      </c>
      <c r="G66" s="67" t="s">
        <v>184</v>
      </c>
      <c r="H66" s="67" t="s">
        <v>184</v>
      </c>
      <c r="I66" s="67" t="s">
        <v>184</v>
      </c>
      <c r="J66" s="67" t="s">
        <v>184</v>
      </c>
      <c r="K66" s="67" t="s">
        <v>184</v>
      </c>
      <c r="L66" s="67" t="s">
        <v>184</v>
      </c>
      <c r="M66" s="67" t="s">
        <v>184</v>
      </c>
      <c r="N66" s="67" t="s">
        <v>184</v>
      </c>
      <c r="O66" s="67" t="s">
        <v>184</v>
      </c>
      <c r="P66" s="67" t="s">
        <v>184</v>
      </c>
      <c r="Q66" s="67" t="s">
        <v>184</v>
      </c>
      <c r="R66" s="67" t="s">
        <v>184</v>
      </c>
      <c r="S66" s="67" t="s">
        <v>184</v>
      </c>
      <c r="T66" s="49" t="s">
        <v>92</v>
      </c>
    </row>
    <row r="67" spans="1:20" ht="16.5" thickTop="1" thickBot="1" x14ac:dyDescent="0.3">
      <c r="A67" s="24" t="s">
        <v>6</v>
      </c>
      <c r="B67" s="67" t="s">
        <v>184</v>
      </c>
      <c r="C67" s="52">
        <f t="shared" si="0"/>
        <v>0</v>
      </c>
      <c r="D67" s="44">
        <f t="shared" si="1"/>
        <v>0</v>
      </c>
      <c r="E67" s="67" t="s">
        <v>184</v>
      </c>
      <c r="F67" s="67" t="s">
        <v>184</v>
      </c>
      <c r="G67" s="67" t="s">
        <v>184</v>
      </c>
      <c r="H67" s="67" t="s">
        <v>184</v>
      </c>
      <c r="I67" s="67" t="s">
        <v>184</v>
      </c>
      <c r="J67" s="67" t="s">
        <v>184</v>
      </c>
      <c r="K67" s="67" t="s">
        <v>184</v>
      </c>
      <c r="L67" s="67" t="s">
        <v>184</v>
      </c>
      <c r="M67" s="67" t="s">
        <v>184</v>
      </c>
      <c r="N67" s="67" t="s">
        <v>184</v>
      </c>
      <c r="O67" s="67" t="s">
        <v>184</v>
      </c>
      <c r="P67" s="67" t="s">
        <v>184</v>
      </c>
      <c r="Q67" s="67" t="s">
        <v>184</v>
      </c>
      <c r="R67" s="67" t="s">
        <v>184</v>
      </c>
      <c r="S67" s="67" t="s">
        <v>184</v>
      </c>
      <c r="T67" s="49" t="s">
        <v>92</v>
      </c>
    </row>
    <row r="68" spans="1:20" ht="16.5" thickTop="1" thickBot="1" x14ac:dyDescent="0.3">
      <c r="A68" s="24" t="s">
        <v>23</v>
      </c>
      <c r="B68" s="67" t="s">
        <v>184</v>
      </c>
      <c r="C68" s="52">
        <f t="shared" si="0"/>
        <v>0</v>
      </c>
      <c r="D68" s="44">
        <f t="shared" si="1"/>
        <v>0</v>
      </c>
      <c r="E68" s="67" t="s">
        <v>184</v>
      </c>
      <c r="F68" s="67" t="s">
        <v>184</v>
      </c>
      <c r="G68" s="67" t="s">
        <v>184</v>
      </c>
      <c r="H68" s="67" t="s">
        <v>184</v>
      </c>
      <c r="I68" s="67" t="s">
        <v>184</v>
      </c>
      <c r="J68" s="67" t="s">
        <v>184</v>
      </c>
      <c r="K68" s="67" t="s">
        <v>184</v>
      </c>
      <c r="L68" s="67" t="s">
        <v>184</v>
      </c>
      <c r="M68" s="67" t="s">
        <v>184</v>
      </c>
      <c r="N68" s="67" t="s">
        <v>184</v>
      </c>
      <c r="O68" s="67" t="s">
        <v>184</v>
      </c>
      <c r="P68" s="67" t="s">
        <v>184</v>
      </c>
      <c r="Q68" s="67" t="s">
        <v>184</v>
      </c>
      <c r="R68" s="67" t="s">
        <v>184</v>
      </c>
      <c r="S68" s="67" t="s">
        <v>184</v>
      </c>
      <c r="T68" s="49" t="s">
        <v>92</v>
      </c>
    </row>
    <row r="69" spans="1:20" ht="16.5" thickTop="1" thickBot="1" x14ac:dyDescent="0.3">
      <c r="A69" s="24" t="s">
        <v>24</v>
      </c>
      <c r="B69" s="67" t="s">
        <v>184</v>
      </c>
      <c r="C69" s="52">
        <f t="shared" si="0"/>
        <v>0</v>
      </c>
      <c r="D69" s="44">
        <f t="shared" si="1"/>
        <v>0</v>
      </c>
      <c r="E69" s="67" t="s">
        <v>184</v>
      </c>
      <c r="F69" s="67" t="s">
        <v>184</v>
      </c>
      <c r="G69" s="67" t="s">
        <v>184</v>
      </c>
      <c r="H69" s="67" t="s">
        <v>184</v>
      </c>
      <c r="I69" s="67" t="s">
        <v>184</v>
      </c>
      <c r="J69" s="67" t="s">
        <v>184</v>
      </c>
      <c r="K69" s="67" t="s">
        <v>184</v>
      </c>
      <c r="L69" s="67" t="s">
        <v>184</v>
      </c>
      <c r="M69" s="67" t="s">
        <v>184</v>
      </c>
      <c r="N69" s="67" t="s">
        <v>184</v>
      </c>
      <c r="O69" s="67" t="s">
        <v>184</v>
      </c>
      <c r="P69" s="67" t="s">
        <v>184</v>
      </c>
      <c r="Q69" s="67" t="s">
        <v>184</v>
      </c>
      <c r="R69" s="67" t="s">
        <v>184</v>
      </c>
      <c r="S69" s="67" t="s">
        <v>184</v>
      </c>
      <c r="T69" s="69" t="s">
        <v>92</v>
      </c>
    </row>
    <row r="70" spans="1:20" ht="16.5" thickTop="1" thickBot="1" x14ac:dyDescent="0.3">
      <c r="A70" s="25" t="s">
        <v>0</v>
      </c>
      <c r="B70" s="67" t="s">
        <v>184</v>
      </c>
      <c r="C70" s="52">
        <f t="shared" si="0"/>
        <v>0</v>
      </c>
      <c r="D70" s="44">
        <f t="shared" si="1"/>
        <v>0</v>
      </c>
      <c r="E70" s="67" t="s">
        <v>184</v>
      </c>
      <c r="F70" s="67" t="s">
        <v>184</v>
      </c>
      <c r="G70" s="67" t="s">
        <v>184</v>
      </c>
      <c r="H70" s="67" t="s">
        <v>184</v>
      </c>
      <c r="I70" s="67" t="s">
        <v>184</v>
      </c>
      <c r="J70" s="67" t="s">
        <v>184</v>
      </c>
      <c r="K70" s="67" t="s">
        <v>184</v>
      </c>
      <c r="L70" s="67" t="s">
        <v>184</v>
      </c>
      <c r="M70" s="67" t="s">
        <v>184</v>
      </c>
      <c r="N70" s="67" t="s">
        <v>184</v>
      </c>
      <c r="O70" s="67" t="s">
        <v>184</v>
      </c>
      <c r="P70" s="67" t="s">
        <v>184</v>
      </c>
      <c r="Q70" s="67" t="s">
        <v>184</v>
      </c>
      <c r="R70" s="67" t="s">
        <v>184</v>
      </c>
      <c r="S70" s="67" t="s">
        <v>184</v>
      </c>
      <c r="T70" s="67" t="s">
        <v>184</v>
      </c>
    </row>
    <row r="71" spans="1:20" ht="15.75" thickTop="1" x14ac:dyDescent="0.25">
      <c r="A71" s="26" t="s">
        <v>1</v>
      </c>
      <c r="B71" s="67" t="s">
        <v>184</v>
      </c>
      <c r="C71" s="70">
        <f t="shared" si="0"/>
        <v>0</v>
      </c>
      <c r="D71" s="127">
        <f t="shared" si="1"/>
        <v>0</v>
      </c>
      <c r="E71" s="67" t="s">
        <v>184</v>
      </c>
      <c r="F71" s="67" t="s">
        <v>184</v>
      </c>
      <c r="G71" s="67" t="s">
        <v>184</v>
      </c>
      <c r="H71" s="67" t="s">
        <v>184</v>
      </c>
      <c r="I71" s="67" t="s">
        <v>184</v>
      </c>
      <c r="J71" s="67" t="s">
        <v>184</v>
      </c>
      <c r="K71" s="67" t="s">
        <v>184</v>
      </c>
      <c r="L71" s="67" t="s">
        <v>184</v>
      </c>
      <c r="M71" s="67" t="s">
        <v>184</v>
      </c>
      <c r="N71" s="67" t="s">
        <v>184</v>
      </c>
      <c r="O71" s="67" t="s">
        <v>184</v>
      </c>
      <c r="P71" s="67" t="s">
        <v>184</v>
      </c>
      <c r="Q71" s="67" t="s">
        <v>184</v>
      </c>
      <c r="R71" s="67" t="s">
        <v>184</v>
      </c>
      <c r="S71" s="67" t="s">
        <v>184</v>
      </c>
      <c r="T71" s="67" t="s">
        <v>184</v>
      </c>
    </row>
  </sheetData>
  <mergeCells count="3">
    <mergeCell ref="A54:T54"/>
    <mergeCell ref="A6:T6"/>
    <mergeCell ref="A30:T30"/>
  </mergeCells>
  <pageMargins left="0.7" right="0.7" top="0.75" bottom="0.75" header="0.3" footer="0.3"/>
  <pageSetup scale="68" fitToHeight="0" orientation="landscape" r:id="rId1"/>
  <headerFooter>
    <oddFooter>&amp;L&amp;P of 5&amp;C&amp;A  &amp;F&amp;R&amp;D</oddFooter>
  </headerFooter>
  <rowBreaks count="2" manualBreakCount="2">
    <brk id="28" max="19" man="1"/>
    <brk id="52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9"/>
  <sheetViews>
    <sheetView zoomScaleNormal="100" workbookViewId="0">
      <selection activeCell="D56" sqref="D56:D59"/>
    </sheetView>
  </sheetViews>
  <sheetFormatPr defaultRowHeight="12.75" x14ac:dyDescent="0.2"/>
  <cols>
    <col min="1" max="1" width="26.5703125" customWidth="1"/>
    <col min="2" max="2" width="8.42578125" customWidth="1"/>
    <col min="3" max="4" width="9.85546875" customWidth="1"/>
    <col min="5" max="5" width="28.42578125" customWidth="1"/>
    <col min="6" max="6" width="37.42578125" customWidth="1"/>
    <col min="7" max="7" width="12.42578125" customWidth="1"/>
  </cols>
  <sheetData>
    <row r="1" spans="1:9" ht="21" x14ac:dyDescent="0.35">
      <c r="A1" s="18" t="s">
        <v>27</v>
      </c>
      <c r="B1" s="18"/>
      <c r="C1" s="19"/>
      <c r="D1" s="19"/>
      <c r="E1" s="19"/>
      <c r="F1" s="19"/>
      <c r="G1" s="19"/>
    </row>
    <row r="2" spans="1:9" ht="21" x14ac:dyDescent="0.35">
      <c r="A2" s="16" t="s">
        <v>95</v>
      </c>
      <c r="B2" s="16"/>
      <c r="C2" s="1"/>
      <c r="D2" s="1"/>
      <c r="E2" s="1"/>
      <c r="F2" s="1"/>
      <c r="G2" s="1"/>
    </row>
    <row r="3" spans="1:9" ht="15.75" x14ac:dyDescent="0.25">
      <c r="A3" s="17" t="s">
        <v>84</v>
      </c>
      <c r="B3" s="17"/>
      <c r="C3" s="1"/>
      <c r="D3" s="1"/>
      <c r="E3" s="1"/>
      <c r="F3" s="1"/>
      <c r="G3" s="1"/>
    </row>
    <row r="4" spans="1:9" ht="18.75" x14ac:dyDescent="0.25">
      <c r="A4" s="1"/>
      <c r="B4" s="1"/>
      <c r="C4" s="5"/>
      <c r="D4" s="7"/>
      <c r="E4" s="7"/>
      <c r="F4" s="7"/>
      <c r="G4" s="7"/>
    </row>
    <row r="5" spans="1:9" ht="15" x14ac:dyDescent="0.25">
      <c r="A5" s="1"/>
      <c r="B5" s="1"/>
      <c r="C5" s="9"/>
      <c r="D5" s="10"/>
      <c r="E5" s="10" t="s">
        <v>182</v>
      </c>
      <c r="F5" s="11"/>
      <c r="G5" s="10"/>
    </row>
    <row r="6" spans="1:9" ht="15.75" x14ac:dyDescent="0.25">
      <c r="A6" s="137" t="s">
        <v>133</v>
      </c>
      <c r="B6" s="138"/>
      <c r="C6" s="138"/>
      <c r="D6" s="138"/>
      <c r="E6" s="138"/>
      <c r="F6" s="138"/>
      <c r="G6" s="139"/>
    </row>
    <row r="7" spans="1:9" ht="43.7" customHeight="1" thickBot="1" x14ac:dyDescent="0.25">
      <c r="A7" s="43" t="s">
        <v>10</v>
      </c>
      <c r="B7" s="13" t="s">
        <v>151</v>
      </c>
      <c r="C7" s="13" t="s">
        <v>22</v>
      </c>
      <c r="D7" s="2" t="s">
        <v>34</v>
      </c>
      <c r="E7" s="82" t="s">
        <v>72</v>
      </c>
      <c r="F7" s="82" t="s">
        <v>147</v>
      </c>
      <c r="G7" s="36" t="s">
        <v>71</v>
      </c>
    </row>
    <row r="8" spans="1:9" ht="17.25" thickTop="1" thickBot="1" x14ac:dyDescent="0.3">
      <c r="A8" s="23" t="s">
        <v>3</v>
      </c>
      <c r="B8" s="34" t="s">
        <v>152</v>
      </c>
      <c r="C8" s="44">
        <v>105</v>
      </c>
      <c r="D8" s="76" t="s">
        <v>183</v>
      </c>
      <c r="E8" s="46" t="s">
        <v>81</v>
      </c>
      <c r="F8" s="47" t="s">
        <v>73</v>
      </c>
      <c r="G8" s="48">
        <v>90.3</v>
      </c>
      <c r="I8" s="99"/>
    </row>
    <row r="9" spans="1:9" ht="17.25" thickTop="1" thickBot="1" x14ac:dyDescent="0.3">
      <c r="A9" s="24" t="s">
        <v>20</v>
      </c>
      <c r="B9" s="34" t="s">
        <v>152</v>
      </c>
      <c r="C9" s="44">
        <v>111.2</v>
      </c>
      <c r="D9" s="76" t="s">
        <v>183</v>
      </c>
      <c r="E9" s="47" t="s">
        <v>60</v>
      </c>
      <c r="F9" s="47" t="s">
        <v>85</v>
      </c>
      <c r="G9" s="49" t="s">
        <v>25</v>
      </c>
    </row>
    <row r="10" spans="1:9" ht="16.5" thickTop="1" x14ac:dyDescent="0.25">
      <c r="A10" s="24" t="s">
        <v>18</v>
      </c>
      <c r="B10" s="34" t="s">
        <v>152</v>
      </c>
      <c r="C10" s="44">
        <f>36.3+10.6</f>
        <v>46.9</v>
      </c>
      <c r="D10" s="76" t="s">
        <v>183</v>
      </c>
      <c r="E10" s="47" t="s">
        <v>60</v>
      </c>
      <c r="F10" s="47" t="s">
        <v>85</v>
      </c>
      <c r="G10" s="49" t="s">
        <v>25</v>
      </c>
    </row>
    <row r="11" spans="1:9" ht="15.75" x14ac:dyDescent="0.25">
      <c r="A11" s="24" t="s">
        <v>29</v>
      </c>
      <c r="B11" s="34" t="s">
        <v>152</v>
      </c>
      <c r="C11" s="50">
        <v>267.10000000000002</v>
      </c>
      <c r="D11" s="45">
        <f>170.594/C11</f>
        <v>0.63868962935230245</v>
      </c>
      <c r="E11" s="51" t="s">
        <v>82</v>
      </c>
      <c r="F11" s="47" t="s">
        <v>73</v>
      </c>
      <c r="G11" s="48">
        <v>222.2</v>
      </c>
    </row>
    <row r="12" spans="1:9" ht="15.75" x14ac:dyDescent="0.25">
      <c r="A12" s="24" t="s">
        <v>30</v>
      </c>
      <c r="B12" s="34" t="s">
        <v>152</v>
      </c>
      <c r="C12" s="44">
        <v>383.9</v>
      </c>
      <c r="D12" s="45">
        <f>220.194/C12</f>
        <v>0.57357124251107061</v>
      </c>
      <c r="E12" s="51" t="s">
        <v>82</v>
      </c>
      <c r="F12" s="47" t="s">
        <v>73</v>
      </c>
      <c r="G12" s="48">
        <v>344.1</v>
      </c>
    </row>
    <row r="13" spans="1:9" ht="15.75" x14ac:dyDescent="0.25">
      <c r="A13" s="24" t="s">
        <v>31</v>
      </c>
      <c r="B13" s="34" t="s">
        <v>152</v>
      </c>
      <c r="C13" s="44">
        <v>187.1</v>
      </c>
      <c r="D13" s="45">
        <f>92.757/C13</f>
        <v>0.49576162479957248</v>
      </c>
      <c r="E13" s="51" t="s">
        <v>82</v>
      </c>
      <c r="F13" s="47" t="s">
        <v>73</v>
      </c>
      <c r="G13" s="48">
        <v>139.1</v>
      </c>
    </row>
    <row r="14" spans="1:9" ht="15.75" x14ac:dyDescent="0.25">
      <c r="A14" s="24" t="s">
        <v>33</v>
      </c>
      <c r="B14" s="34" t="s">
        <v>152</v>
      </c>
      <c r="C14" s="44">
        <f>47.1+51.2</f>
        <v>98.300000000000011</v>
      </c>
      <c r="D14" s="45">
        <f>(28.939+26.754)/C14</f>
        <v>0.56656154628687683</v>
      </c>
      <c r="E14" s="51" t="s">
        <v>82</v>
      </c>
      <c r="F14" s="47" t="s">
        <v>73</v>
      </c>
      <c r="G14" s="48">
        <f>38.5+45.3</f>
        <v>83.8</v>
      </c>
    </row>
    <row r="15" spans="1:9" ht="6" customHeight="1" thickBot="1" x14ac:dyDescent="0.3">
      <c r="A15" s="24"/>
      <c r="B15" s="34"/>
      <c r="C15" s="44"/>
      <c r="D15" s="45"/>
      <c r="E15" s="51"/>
      <c r="F15" s="47"/>
      <c r="G15" s="48"/>
    </row>
    <row r="16" spans="1:9" ht="16.5" thickTop="1" thickBot="1" x14ac:dyDescent="0.3">
      <c r="A16" s="24" t="s">
        <v>32</v>
      </c>
      <c r="B16" s="34" t="s">
        <v>153</v>
      </c>
      <c r="C16" s="44">
        <v>342.7</v>
      </c>
      <c r="D16" s="76" t="s">
        <v>183</v>
      </c>
      <c r="E16" s="51" t="s">
        <v>61</v>
      </c>
      <c r="F16" s="51" t="s">
        <v>148</v>
      </c>
      <c r="G16" s="49" t="s">
        <v>25</v>
      </c>
    </row>
    <row r="17" spans="1:7" ht="16.5" thickTop="1" thickBot="1" x14ac:dyDescent="0.3">
      <c r="A17" s="24" t="s">
        <v>19</v>
      </c>
      <c r="B17" s="34" t="s">
        <v>153</v>
      </c>
      <c r="C17" s="44">
        <v>156.6</v>
      </c>
      <c r="D17" s="76" t="s">
        <v>183</v>
      </c>
      <c r="E17" s="51" t="s">
        <v>61</v>
      </c>
      <c r="F17" s="51" t="s">
        <v>148</v>
      </c>
      <c r="G17" s="49" t="s">
        <v>25</v>
      </c>
    </row>
    <row r="18" spans="1:7" ht="16.5" thickTop="1" thickBot="1" x14ac:dyDescent="0.3">
      <c r="A18" s="24" t="s">
        <v>5</v>
      </c>
      <c r="B18" s="34" t="s">
        <v>153</v>
      </c>
      <c r="C18" s="44">
        <v>228.6</v>
      </c>
      <c r="D18" s="76" t="s">
        <v>183</v>
      </c>
      <c r="E18" s="51" t="s">
        <v>61</v>
      </c>
      <c r="F18" s="51" t="s">
        <v>148</v>
      </c>
      <c r="G18" s="49" t="s">
        <v>25</v>
      </c>
    </row>
    <row r="19" spans="1:7" ht="15.75" thickTop="1" x14ac:dyDescent="0.25">
      <c r="A19" s="35" t="s">
        <v>8</v>
      </c>
      <c r="B19" s="106" t="s">
        <v>153</v>
      </c>
      <c r="C19" s="53">
        <v>44</v>
      </c>
      <c r="D19" s="76" t="s">
        <v>183</v>
      </c>
      <c r="E19" s="54" t="s">
        <v>61</v>
      </c>
      <c r="F19" s="54" t="s">
        <v>148</v>
      </c>
      <c r="G19" s="55" t="s">
        <v>25</v>
      </c>
    </row>
    <row r="20" spans="1:7" x14ac:dyDescent="0.2">
      <c r="A20" s="142" t="s">
        <v>66</v>
      </c>
      <c r="B20" s="142"/>
      <c r="C20" s="142"/>
      <c r="D20" s="142"/>
      <c r="E20" s="142"/>
      <c r="F20" s="142"/>
      <c r="G20" s="142"/>
    </row>
    <row r="21" spans="1:7" x14ac:dyDescent="0.2">
      <c r="A21" s="142" t="s">
        <v>68</v>
      </c>
      <c r="B21" s="142"/>
      <c r="C21" s="142"/>
      <c r="D21" s="142"/>
      <c r="E21" s="142"/>
      <c r="F21" s="142"/>
      <c r="G21" s="142"/>
    </row>
    <row r="22" spans="1:7" x14ac:dyDescent="0.2">
      <c r="A22" s="142" t="s">
        <v>80</v>
      </c>
      <c r="B22" s="142"/>
      <c r="C22" s="142"/>
      <c r="D22" s="142"/>
      <c r="E22" s="142"/>
      <c r="F22" s="142"/>
      <c r="G22" s="142"/>
    </row>
    <row r="23" spans="1:7" ht="13.35" customHeight="1" x14ac:dyDescent="0.2">
      <c r="A23" s="141" t="s">
        <v>83</v>
      </c>
      <c r="B23" s="141"/>
      <c r="C23" s="141"/>
      <c r="D23" s="141"/>
      <c r="E23" s="141"/>
      <c r="F23" s="141"/>
      <c r="G23" s="141"/>
    </row>
    <row r="24" spans="1:7" ht="13.35" customHeight="1" x14ac:dyDescent="0.2">
      <c r="A24" s="141"/>
      <c r="B24" s="141"/>
      <c r="C24" s="141"/>
      <c r="D24" s="141"/>
      <c r="E24" s="141"/>
      <c r="F24" s="141"/>
      <c r="G24" s="141"/>
    </row>
    <row r="25" spans="1:7" ht="13.35" customHeight="1" x14ac:dyDescent="0.2">
      <c r="A25" s="42"/>
      <c r="B25" s="42"/>
      <c r="C25" s="42"/>
      <c r="D25" s="42"/>
      <c r="E25" s="42"/>
      <c r="F25" s="42"/>
      <c r="G25" s="42"/>
    </row>
    <row r="26" spans="1:7" ht="15.75" x14ac:dyDescent="0.25">
      <c r="A26" s="137" t="s">
        <v>112</v>
      </c>
      <c r="B26" s="138"/>
      <c r="C26" s="138"/>
      <c r="D26" s="138"/>
      <c r="E26" s="138"/>
      <c r="F26" s="138"/>
      <c r="G26" s="139"/>
    </row>
    <row r="27" spans="1:7" ht="44.45" customHeight="1" thickBot="1" x14ac:dyDescent="0.25">
      <c r="A27" s="43" t="s">
        <v>10</v>
      </c>
      <c r="B27" s="13" t="s">
        <v>151</v>
      </c>
      <c r="C27" s="13" t="s">
        <v>22</v>
      </c>
      <c r="D27" s="2" t="s">
        <v>34</v>
      </c>
      <c r="E27" s="82" t="s">
        <v>72</v>
      </c>
      <c r="F27" s="82" t="s">
        <v>56</v>
      </c>
      <c r="G27" s="36" t="s">
        <v>71</v>
      </c>
    </row>
    <row r="28" spans="1:7" ht="17.25" thickTop="1" thickBot="1" x14ac:dyDescent="0.3">
      <c r="A28" s="23" t="s">
        <v>3</v>
      </c>
      <c r="B28" s="34" t="s">
        <v>152</v>
      </c>
      <c r="C28" s="44">
        <v>105</v>
      </c>
      <c r="D28" s="76" t="s">
        <v>183</v>
      </c>
      <c r="E28" s="46" t="s">
        <v>81</v>
      </c>
      <c r="F28" s="47" t="s">
        <v>73</v>
      </c>
      <c r="G28" s="48">
        <v>75.900000000000006</v>
      </c>
    </row>
    <row r="29" spans="1:7" ht="17.25" thickTop="1" thickBot="1" x14ac:dyDescent="0.3">
      <c r="A29" s="24" t="s">
        <v>20</v>
      </c>
      <c r="B29" s="34" t="s">
        <v>152</v>
      </c>
      <c r="C29" s="44">
        <v>111.2</v>
      </c>
      <c r="D29" s="76" t="s">
        <v>183</v>
      </c>
      <c r="E29" s="47" t="s">
        <v>60</v>
      </c>
      <c r="F29" s="47" t="s">
        <v>85</v>
      </c>
      <c r="G29" s="49" t="s">
        <v>25</v>
      </c>
    </row>
    <row r="30" spans="1:7" ht="16.5" thickTop="1" x14ac:dyDescent="0.25">
      <c r="A30" s="24" t="s">
        <v>18</v>
      </c>
      <c r="B30" s="34" t="s">
        <v>152</v>
      </c>
      <c r="C30" s="44">
        <v>46.9</v>
      </c>
      <c r="D30" s="76" t="s">
        <v>183</v>
      </c>
      <c r="E30" s="47" t="s">
        <v>60</v>
      </c>
      <c r="F30" s="47" t="s">
        <v>85</v>
      </c>
      <c r="G30" s="49" t="s">
        <v>25</v>
      </c>
    </row>
    <row r="31" spans="1:7" ht="15.75" x14ac:dyDescent="0.25">
      <c r="A31" s="24" t="s">
        <v>29</v>
      </c>
      <c r="B31" s="34" t="s">
        <v>152</v>
      </c>
      <c r="C31" s="50" t="s">
        <v>171</v>
      </c>
      <c r="D31" s="45">
        <v>0.64336247273877301</v>
      </c>
      <c r="E31" s="51" t="s">
        <v>82</v>
      </c>
      <c r="F31" s="47" t="s">
        <v>73</v>
      </c>
      <c r="G31" s="48">
        <v>180.1</v>
      </c>
    </row>
    <row r="32" spans="1:7" ht="15.75" x14ac:dyDescent="0.25">
      <c r="A32" s="24" t="s">
        <v>30</v>
      </c>
      <c r="B32" s="34" t="s">
        <v>152</v>
      </c>
      <c r="C32" s="44">
        <v>319.91249999999997</v>
      </c>
      <c r="D32" s="45">
        <v>0.57152667494161791</v>
      </c>
      <c r="E32" s="51" t="s">
        <v>82</v>
      </c>
      <c r="F32" s="47" t="s">
        <v>73</v>
      </c>
      <c r="G32" s="48">
        <v>277</v>
      </c>
    </row>
    <row r="33" spans="1:7" ht="15.75" x14ac:dyDescent="0.25">
      <c r="A33" s="24" t="s">
        <v>31</v>
      </c>
      <c r="B33" s="34" t="s">
        <v>152</v>
      </c>
      <c r="C33" s="44">
        <v>155.93125000000003</v>
      </c>
      <c r="D33" s="45">
        <v>0.48835256800585508</v>
      </c>
      <c r="E33" s="51" t="s">
        <v>82</v>
      </c>
      <c r="F33" s="47" t="s">
        <v>73</v>
      </c>
      <c r="G33" s="48">
        <v>110.1</v>
      </c>
    </row>
    <row r="34" spans="1:7" ht="15.75" x14ac:dyDescent="0.25">
      <c r="A34" s="24" t="s">
        <v>33</v>
      </c>
      <c r="B34" s="34" t="s">
        <v>152</v>
      </c>
      <c r="C34" s="44">
        <v>99.1</v>
      </c>
      <c r="D34" s="45">
        <v>0.54982567503683033</v>
      </c>
      <c r="E34" s="51" t="s">
        <v>82</v>
      </c>
      <c r="F34" s="47" t="s">
        <v>73</v>
      </c>
      <c r="G34" s="48">
        <f>45.4+38.4</f>
        <v>83.8</v>
      </c>
    </row>
    <row r="35" spans="1:7" ht="6.6" customHeight="1" thickBot="1" x14ac:dyDescent="0.3">
      <c r="A35" s="24"/>
      <c r="B35" s="34"/>
      <c r="C35" s="52"/>
      <c r="D35" s="52"/>
      <c r="E35" s="52"/>
      <c r="F35" s="52"/>
      <c r="G35" s="49"/>
    </row>
    <row r="36" spans="1:7" ht="16.5" thickTop="1" thickBot="1" x14ac:dyDescent="0.3">
      <c r="A36" s="24" t="s">
        <v>32</v>
      </c>
      <c r="B36" s="34" t="s">
        <v>153</v>
      </c>
      <c r="C36" s="44">
        <v>342.7</v>
      </c>
      <c r="D36" s="76" t="s">
        <v>183</v>
      </c>
      <c r="E36" s="51" t="s">
        <v>61</v>
      </c>
      <c r="F36" s="51" t="s">
        <v>74</v>
      </c>
      <c r="G36" s="49" t="s">
        <v>25</v>
      </c>
    </row>
    <row r="37" spans="1:7" ht="16.5" thickTop="1" thickBot="1" x14ac:dyDescent="0.3">
      <c r="A37" s="24" t="s">
        <v>19</v>
      </c>
      <c r="B37" s="34" t="s">
        <v>153</v>
      </c>
      <c r="C37" s="44">
        <v>156.6</v>
      </c>
      <c r="D37" s="76" t="s">
        <v>183</v>
      </c>
      <c r="E37" s="51" t="s">
        <v>61</v>
      </c>
      <c r="F37" s="51" t="s">
        <v>74</v>
      </c>
      <c r="G37" s="49" t="s">
        <v>25</v>
      </c>
    </row>
    <row r="38" spans="1:7" ht="16.5" thickTop="1" thickBot="1" x14ac:dyDescent="0.3">
      <c r="A38" s="24" t="s">
        <v>5</v>
      </c>
      <c r="B38" s="34" t="s">
        <v>153</v>
      </c>
      <c r="C38" s="44">
        <v>228.6</v>
      </c>
      <c r="D38" s="76" t="s">
        <v>183</v>
      </c>
      <c r="E38" s="51" t="s">
        <v>61</v>
      </c>
      <c r="F38" s="51" t="s">
        <v>74</v>
      </c>
      <c r="G38" s="49" t="s">
        <v>25</v>
      </c>
    </row>
    <row r="39" spans="1:7" ht="15.75" thickTop="1" x14ac:dyDescent="0.25">
      <c r="A39" s="35" t="s">
        <v>8</v>
      </c>
      <c r="B39" s="106" t="s">
        <v>153</v>
      </c>
      <c r="C39" s="53">
        <v>44</v>
      </c>
      <c r="D39" s="76" t="s">
        <v>183</v>
      </c>
      <c r="E39" s="54" t="s">
        <v>61</v>
      </c>
      <c r="F39" s="54" t="s">
        <v>74</v>
      </c>
      <c r="G39" s="55" t="s">
        <v>25</v>
      </c>
    </row>
    <row r="40" spans="1:7" x14ac:dyDescent="0.2">
      <c r="A40" s="142" t="s">
        <v>66</v>
      </c>
      <c r="B40" s="142"/>
      <c r="C40" s="142"/>
      <c r="D40" s="142"/>
      <c r="E40" s="142"/>
      <c r="F40" s="142"/>
      <c r="G40" s="142"/>
    </row>
    <row r="41" spans="1:7" x14ac:dyDescent="0.2">
      <c r="A41" s="142" t="s">
        <v>68</v>
      </c>
      <c r="B41" s="142"/>
      <c r="C41" s="142"/>
      <c r="D41" s="142"/>
      <c r="E41" s="142"/>
      <c r="F41" s="142"/>
      <c r="G41" s="142"/>
    </row>
    <row r="42" spans="1:7" x14ac:dyDescent="0.2">
      <c r="A42" s="142" t="s">
        <v>80</v>
      </c>
      <c r="B42" s="142"/>
      <c r="C42" s="142"/>
      <c r="D42" s="142"/>
      <c r="E42" s="142"/>
      <c r="F42" s="142"/>
      <c r="G42" s="142"/>
    </row>
    <row r="43" spans="1:7" ht="12.6" customHeight="1" x14ac:dyDescent="0.2">
      <c r="A43" s="141" t="s">
        <v>83</v>
      </c>
      <c r="B43" s="141"/>
      <c r="C43" s="141"/>
      <c r="D43" s="141"/>
      <c r="E43" s="141"/>
      <c r="F43" s="141"/>
      <c r="G43" s="141"/>
    </row>
    <row r="44" spans="1:7" ht="12.6" customHeight="1" x14ac:dyDescent="0.2">
      <c r="A44" s="141"/>
      <c r="B44" s="141"/>
      <c r="C44" s="141"/>
      <c r="D44" s="141"/>
      <c r="E44" s="141"/>
      <c r="F44" s="141"/>
      <c r="G44" s="141"/>
    </row>
    <row r="45" spans="1:7" ht="12.6" customHeight="1" x14ac:dyDescent="0.2">
      <c r="A45" s="42"/>
      <c r="B45" s="42"/>
      <c r="C45" s="42"/>
      <c r="D45" s="42"/>
      <c r="E45" s="42"/>
      <c r="F45" s="42"/>
      <c r="G45" s="42"/>
    </row>
    <row r="46" spans="1:7" ht="15.75" x14ac:dyDescent="0.25">
      <c r="A46" s="137" t="s">
        <v>173</v>
      </c>
      <c r="B46" s="138"/>
      <c r="C46" s="138"/>
      <c r="D46" s="138"/>
      <c r="E46" s="138"/>
      <c r="F46" s="138"/>
      <c r="G46" s="139"/>
    </row>
    <row r="47" spans="1:7" ht="39" thickBot="1" x14ac:dyDescent="0.25">
      <c r="A47" s="43" t="s">
        <v>10</v>
      </c>
      <c r="B47" s="13" t="s">
        <v>151</v>
      </c>
      <c r="C47" s="13" t="s">
        <v>22</v>
      </c>
      <c r="D47" s="2" t="s">
        <v>34</v>
      </c>
      <c r="E47" s="82" t="s">
        <v>72</v>
      </c>
      <c r="F47" s="82" t="s">
        <v>56</v>
      </c>
      <c r="G47" s="36" t="s">
        <v>110</v>
      </c>
    </row>
    <row r="48" spans="1:7" ht="16.5" thickTop="1" thickBot="1" x14ac:dyDescent="0.3">
      <c r="A48" s="23" t="s">
        <v>3</v>
      </c>
      <c r="B48" s="34" t="s">
        <v>152</v>
      </c>
      <c r="C48" s="44">
        <f t="shared" ref="C48:D54" si="0">C8-C28</f>
        <v>0</v>
      </c>
      <c r="D48" s="76" t="s">
        <v>183</v>
      </c>
      <c r="E48" s="46" t="s">
        <v>93</v>
      </c>
      <c r="F48" s="46" t="s">
        <v>93</v>
      </c>
      <c r="G48" s="100">
        <f>IFERROR(G8-G28,0)</f>
        <v>14.399999999999991</v>
      </c>
    </row>
    <row r="49" spans="1:7" ht="16.5" thickTop="1" thickBot="1" x14ac:dyDescent="0.3">
      <c r="A49" s="24" t="s">
        <v>20</v>
      </c>
      <c r="B49" s="34" t="s">
        <v>152</v>
      </c>
      <c r="C49" s="44">
        <f t="shared" si="0"/>
        <v>0</v>
      </c>
      <c r="D49" s="76" t="s">
        <v>183</v>
      </c>
      <c r="E49" s="46" t="s">
        <v>93</v>
      </c>
      <c r="F49" s="46" t="s">
        <v>93</v>
      </c>
      <c r="G49" s="49" t="s">
        <v>25</v>
      </c>
    </row>
    <row r="50" spans="1:7" ht="15.75" thickTop="1" x14ac:dyDescent="0.25">
      <c r="A50" s="24" t="s">
        <v>18</v>
      </c>
      <c r="B50" s="34" t="s">
        <v>152</v>
      </c>
      <c r="C50" s="44">
        <f t="shared" si="0"/>
        <v>0</v>
      </c>
      <c r="D50" s="76" t="s">
        <v>183</v>
      </c>
      <c r="E50" s="46" t="s">
        <v>93</v>
      </c>
      <c r="F50" s="46" t="s">
        <v>93</v>
      </c>
      <c r="G50" s="49" t="s">
        <v>25</v>
      </c>
    </row>
    <row r="51" spans="1:7" ht="15" x14ac:dyDescent="0.25">
      <c r="A51" s="24" t="s">
        <v>29</v>
      </c>
      <c r="B51" s="34" t="s">
        <v>152</v>
      </c>
      <c r="C51" s="50">
        <f t="shared" si="0"/>
        <v>67.580000000000013</v>
      </c>
      <c r="D51" s="45">
        <f t="shared" si="0"/>
        <v>-4.6728433864705599E-3</v>
      </c>
      <c r="E51" s="46" t="s">
        <v>93</v>
      </c>
      <c r="F51" s="46" t="s">
        <v>93</v>
      </c>
      <c r="G51" s="100">
        <f>IFERROR(G11-G31,0)</f>
        <v>42.099999999999994</v>
      </c>
    </row>
    <row r="52" spans="1:7" ht="15" x14ac:dyDescent="0.25">
      <c r="A52" s="24" t="s">
        <v>30</v>
      </c>
      <c r="B52" s="34" t="s">
        <v>152</v>
      </c>
      <c r="C52" s="44">
        <f t="shared" si="0"/>
        <v>63.987500000000011</v>
      </c>
      <c r="D52" s="45">
        <f t="shared" si="0"/>
        <v>2.0445675694527043E-3</v>
      </c>
      <c r="E52" s="46" t="s">
        <v>93</v>
      </c>
      <c r="F52" s="46" t="s">
        <v>93</v>
      </c>
      <c r="G52" s="100">
        <f>IFERROR(G12-G32,0)</f>
        <v>67.100000000000023</v>
      </c>
    </row>
    <row r="53" spans="1:7" ht="15" x14ac:dyDescent="0.25">
      <c r="A53" s="24" t="s">
        <v>31</v>
      </c>
      <c r="B53" s="34" t="s">
        <v>152</v>
      </c>
      <c r="C53" s="44">
        <f t="shared" si="0"/>
        <v>31.16874999999996</v>
      </c>
      <c r="D53" s="45">
        <f t="shared" si="0"/>
        <v>7.4090567937173946E-3</v>
      </c>
      <c r="E53" s="46" t="s">
        <v>93</v>
      </c>
      <c r="F53" s="46" t="s">
        <v>93</v>
      </c>
      <c r="G53" s="100">
        <f>IFERROR(G13-G33,0)</f>
        <v>29</v>
      </c>
    </row>
    <row r="54" spans="1:7" ht="15" x14ac:dyDescent="0.25">
      <c r="A54" s="24" t="s">
        <v>33</v>
      </c>
      <c r="B54" s="34" t="s">
        <v>152</v>
      </c>
      <c r="C54" s="44">
        <f t="shared" si="0"/>
        <v>-0.79999999999998295</v>
      </c>
      <c r="D54" s="45">
        <f t="shared" si="0"/>
        <v>1.6735871250046497E-2</v>
      </c>
      <c r="E54" s="46" t="s">
        <v>93</v>
      </c>
      <c r="F54" s="46" t="s">
        <v>93</v>
      </c>
      <c r="G54" s="100">
        <f>IFERROR(G14-G34,0)</f>
        <v>0</v>
      </c>
    </row>
    <row r="55" spans="1:7" ht="7.5" customHeight="1" thickBot="1" x14ac:dyDescent="0.3">
      <c r="A55" s="24"/>
      <c r="B55" s="34"/>
      <c r="C55" s="44"/>
      <c r="D55" s="45"/>
      <c r="E55" s="46"/>
      <c r="F55" s="46"/>
      <c r="G55" s="100"/>
    </row>
    <row r="56" spans="1:7" ht="16.5" thickTop="1" thickBot="1" x14ac:dyDescent="0.3">
      <c r="A56" s="24" t="s">
        <v>32</v>
      </c>
      <c r="B56" s="34" t="s">
        <v>153</v>
      </c>
      <c r="C56" s="44">
        <f t="shared" ref="C56:D59" si="1">C16-C36</f>
        <v>0</v>
      </c>
      <c r="D56" s="76" t="s">
        <v>183</v>
      </c>
      <c r="E56" s="51" t="s">
        <v>93</v>
      </c>
      <c r="F56" s="51" t="s">
        <v>172</v>
      </c>
      <c r="G56" s="49" t="s">
        <v>25</v>
      </c>
    </row>
    <row r="57" spans="1:7" ht="16.5" thickTop="1" thickBot="1" x14ac:dyDescent="0.3">
      <c r="A57" s="24" t="s">
        <v>19</v>
      </c>
      <c r="B57" s="34" t="s">
        <v>153</v>
      </c>
      <c r="C57" s="44">
        <f t="shared" si="1"/>
        <v>0</v>
      </c>
      <c r="D57" s="76" t="s">
        <v>183</v>
      </c>
      <c r="E57" s="51" t="s">
        <v>93</v>
      </c>
      <c r="F57" s="51" t="s">
        <v>172</v>
      </c>
      <c r="G57" s="49" t="s">
        <v>25</v>
      </c>
    </row>
    <row r="58" spans="1:7" ht="16.5" thickTop="1" thickBot="1" x14ac:dyDescent="0.3">
      <c r="A58" s="24" t="s">
        <v>5</v>
      </c>
      <c r="B58" s="34" t="s">
        <v>153</v>
      </c>
      <c r="C58" s="44">
        <f t="shared" si="1"/>
        <v>0</v>
      </c>
      <c r="D58" s="76" t="s">
        <v>183</v>
      </c>
      <c r="E58" s="51" t="s">
        <v>93</v>
      </c>
      <c r="F58" s="51" t="s">
        <v>172</v>
      </c>
      <c r="G58" s="49" t="s">
        <v>25</v>
      </c>
    </row>
    <row r="59" spans="1:7" ht="15.75" thickTop="1" x14ac:dyDescent="0.25">
      <c r="A59" s="35" t="s">
        <v>8</v>
      </c>
      <c r="B59" s="106" t="s">
        <v>153</v>
      </c>
      <c r="C59" s="53">
        <f t="shared" si="1"/>
        <v>0</v>
      </c>
      <c r="D59" s="76" t="s">
        <v>183</v>
      </c>
      <c r="E59" s="54" t="s">
        <v>93</v>
      </c>
      <c r="F59" s="54" t="s">
        <v>172</v>
      </c>
      <c r="G59" s="55" t="s">
        <v>25</v>
      </c>
    </row>
  </sheetData>
  <mergeCells count="11">
    <mergeCell ref="A6:G6"/>
    <mergeCell ref="A23:G24"/>
    <mergeCell ref="A46:G46"/>
    <mergeCell ref="A20:G20"/>
    <mergeCell ref="A21:G21"/>
    <mergeCell ref="A22:G22"/>
    <mergeCell ref="A26:G26"/>
    <mergeCell ref="A40:G40"/>
    <mergeCell ref="A41:G41"/>
    <mergeCell ref="A42:G42"/>
    <mergeCell ref="A43:G44"/>
  </mergeCells>
  <pageMargins left="0.7" right="0.7" top="0.75" bottom="0.75" header="0.3" footer="0.3"/>
  <pageSetup scale="76" orientation="portrait" r:id="rId1"/>
  <headerFooter>
    <oddFooter>&amp;L4 of 5&amp;C&amp;A  &amp;F&amp;R&amp;D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8"/>
  <sheetViews>
    <sheetView tabSelected="1" zoomScaleNormal="100" workbookViewId="0">
      <selection activeCell="L15" sqref="L15"/>
    </sheetView>
  </sheetViews>
  <sheetFormatPr defaultRowHeight="12.75" x14ac:dyDescent="0.2"/>
  <cols>
    <col min="1" max="1" width="27.28515625" customWidth="1"/>
    <col min="2" max="2" width="11.140625" customWidth="1"/>
    <col min="3" max="3" width="8.7109375" customWidth="1"/>
    <col min="5" max="5" width="9.5703125" customWidth="1"/>
    <col min="6" max="6" width="33.42578125" bestFit="1" customWidth="1"/>
    <col min="7" max="7" width="38.5703125" bestFit="1" customWidth="1"/>
  </cols>
  <sheetData>
    <row r="1" spans="1:10" ht="21" x14ac:dyDescent="0.35">
      <c r="A1" s="18" t="s">
        <v>27</v>
      </c>
      <c r="B1" s="19"/>
      <c r="C1" s="19"/>
      <c r="D1" s="19"/>
      <c r="E1" s="19"/>
      <c r="F1" s="19"/>
      <c r="G1" s="19"/>
    </row>
    <row r="2" spans="1:10" ht="21" x14ac:dyDescent="0.35">
      <c r="A2" s="16" t="s">
        <v>95</v>
      </c>
      <c r="B2" s="1"/>
      <c r="C2" s="1"/>
      <c r="D2" s="1"/>
      <c r="E2" s="1"/>
      <c r="F2" s="1"/>
      <c r="G2" s="1"/>
    </row>
    <row r="3" spans="1:10" ht="15.75" x14ac:dyDescent="0.25">
      <c r="A3" s="17" t="s">
        <v>86</v>
      </c>
      <c r="B3" s="1"/>
      <c r="C3" s="1"/>
      <c r="D3" s="1"/>
      <c r="E3" s="1"/>
      <c r="F3" s="1"/>
      <c r="G3" s="1"/>
    </row>
    <row r="4" spans="1:10" ht="15" x14ac:dyDescent="0.25">
      <c r="A4" s="7"/>
      <c r="B4" s="7"/>
      <c r="C4" s="7"/>
      <c r="D4" s="7"/>
      <c r="E4" s="7"/>
      <c r="F4" s="7"/>
      <c r="G4" s="7"/>
    </row>
    <row r="5" spans="1:10" ht="15" x14ac:dyDescent="0.25">
      <c r="A5" s="10"/>
      <c r="B5" s="10"/>
      <c r="C5" s="10"/>
      <c r="D5" s="10"/>
      <c r="E5" s="10"/>
      <c r="F5" s="10"/>
      <c r="G5" s="10"/>
    </row>
    <row r="6" spans="1:10" ht="15.75" x14ac:dyDescent="0.25">
      <c r="A6" s="137" t="s">
        <v>133</v>
      </c>
      <c r="B6" s="138"/>
      <c r="C6" s="138"/>
      <c r="D6" s="138"/>
      <c r="E6" s="138"/>
      <c r="F6" s="138"/>
      <c r="G6" s="139"/>
    </row>
    <row r="7" spans="1:10" ht="51.75" thickBot="1" x14ac:dyDescent="0.25">
      <c r="A7" s="43" t="s">
        <v>35</v>
      </c>
      <c r="B7" s="13" t="s">
        <v>47</v>
      </c>
      <c r="C7" s="77" t="s">
        <v>55</v>
      </c>
      <c r="D7" s="29" t="s">
        <v>59</v>
      </c>
      <c r="E7" s="79" t="s">
        <v>54</v>
      </c>
      <c r="F7" s="80" t="s">
        <v>75</v>
      </c>
      <c r="G7" s="81" t="s">
        <v>56</v>
      </c>
    </row>
    <row r="8" spans="1:10" ht="16.5" thickTop="1" thickBot="1" x14ac:dyDescent="0.3">
      <c r="A8" s="24" t="s">
        <v>41</v>
      </c>
      <c r="B8" s="47" t="s">
        <v>48</v>
      </c>
      <c r="C8" s="78" t="s">
        <v>184</v>
      </c>
      <c r="D8" s="57">
        <v>380</v>
      </c>
      <c r="E8" s="78" t="s">
        <v>184</v>
      </c>
      <c r="F8" s="78" t="s">
        <v>184</v>
      </c>
      <c r="G8" s="78" t="s">
        <v>184</v>
      </c>
    </row>
    <row r="9" spans="1:10" ht="15.75" thickTop="1" x14ac:dyDescent="0.25">
      <c r="A9" s="24" t="s">
        <v>45</v>
      </c>
      <c r="B9" s="51" t="s">
        <v>49</v>
      </c>
      <c r="C9" s="78" t="s">
        <v>184</v>
      </c>
      <c r="D9" s="57">
        <v>50</v>
      </c>
      <c r="E9" s="78" t="s">
        <v>184</v>
      </c>
      <c r="F9" s="51" t="s">
        <v>64</v>
      </c>
      <c r="G9" s="58" t="s">
        <v>79</v>
      </c>
    </row>
    <row r="10" spans="1:10" ht="15" x14ac:dyDescent="0.25">
      <c r="A10" s="24" t="s">
        <v>36</v>
      </c>
      <c r="B10" s="47" t="s">
        <v>51</v>
      </c>
      <c r="C10" s="59">
        <v>0</v>
      </c>
      <c r="D10" s="57">
        <v>7</v>
      </c>
      <c r="E10" s="65">
        <v>0.79910168264840187</v>
      </c>
      <c r="F10" s="51" t="s">
        <v>69</v>
      </c>
      <c r="G10" s="58" t="s">
        <v>57</v>
      </c>
    </row>
    <row r="11" spans="1:10" ht="15" x14ac:dyDescent="0.25">
      <c r="A11" s="24" t="s">
        <v>42</v>
      </c>
      <c r="B11" s="47" t="s">
        <v>51</v>
      </c>
      <c r="C11" s="59">
        <v>0</v>
      </c>
      <c r="D11" s="60" t="s">
        <v>77</v>
      </c>
      <c r="E11" s="65">
        <v>0</v>
      </c>
      <c r="F11" s="51" t="s">
        <v>63</v>
      </c>
      <c r="G11" s="58" t="s">
        <v>76</v>
      </c>
    </row>
    <row r="12" spans="1:10" ht="15" x14ac:dyDescent="0.25">
      <c r="A12" s="24" t="s">
        <v>43</v>
      </c>
      <c r="B12" s="51" t="s">
        <v>51</v>
      </c>
      <c r="C12" s="111">
        <v>53.4</v>
      </c>
      <c r="D12" s="112">
        <v>3.4166295821114399</v>
      </c>
      <c r="E12" s="65">
        <v>2.3575068493150684</v>
      </c>
      <c r="F12" s="51" t="s">
        <v>63</v>
      </c>
      <c r="G12" s="58" t="s">
        <v>62</v>
      </c>
    </row>
    <row r="13" spans="1:10" ht="15" x14ac:dyDescent="0.25">
      <c r="A13" s="24" t="s">
        <v>37</v>
      </c>
      <c r="B13" s="47" t="s">
        <v>50</v>
      </c>
      <c r="C13" s="59">
        <v>85.338613700167102</v>
      </c>
      <c r="D13" s="57">
        <v>11.9</v>
      </c>
      <c r="E13" s="65">
        <v>4.6990978481735164</v>
      </c>
      <c r="F13" s="51" t="s">
        <v>63</v>
      </c>
      <c r="G13" s="58" t="s">
        <v>62</v>
      </c>
    </row>
    <row r="14" spans="1:10" ht="15" x14ac:dyDescent="0.25">
      <c r="A14" s="24" t="s">
        <v>38</v>
      </c>
      <c r="B14" s="47" t="s">
        <v>50</v>
      </c>
      <c r="C14" s="59">
        <v>75</v>
      </c>
      <c r="D14" s="57">
        <v>20</v>
      </c>
      <c r="E14" s="65">
        <v>8.2181511301369881</v>
      </c>
      <c r="F14" s="51" t="s">
        <v>63</v>
      </c>
      <c r="G14" s="58" t="s">
        <v>62</v>
      </c>
    </row>
    <row r="15" spans="1:10" s="113" customFormat="1" ht="15" x14ac:dyDescent="0.25">
      <c r="A15" s="24" t="s">
        <v>46</v>
      </c>
      <c r="B15" s="47" t="s">
        <v>52</v>
      </c>
      <c r="C15" s="111">
        <v>0</v>
      </c>
      <c r="D15" s="112">
        <v>-39.176479999999998</v>
      </c>
      <c r="E15" s="65">
        <v>-27.052237762557073</v>
      </c>
      <c r="F15" s="51" t="s">
        <v>70</v>
      </c>
      <c r="G15" s="58" t="s">
        <v>57</v>
      </c>
      <c r="I15"/>
      <c r="J15"/>
    </row>
    <row r="16" spans="1:10" ht="15" x14ac:dyDescent="0.25">
      <c r="A16" s="24" t="s">
        <v>44</v>
      </c>
      <c r="B16" s="51" t="s">
        <v>53</v>
      </c>
      <c r="C16" s="101">
        <v>74.277113490648262</v>
      </c>
      <c r="D16" s="102">
        <v>13.88</v>
      </c>
      <c r="E16" s="65">
        <v>13.891568891552508</v>
      </c>
      <c r="F16" s="103" t="s">
        <v>65</v>
      </c>
      <c r="G16" s="104" t="s">
        <v>62</v>
      </c>
      <c r="I16" s="113"/>
    </row>
    <row r="17" spans="1:7" ht="15" x14ac:dyDescent="0.25">
      <c r="A17" s="34" t="s">
        <v>119</v>
      </c>
      <c r="B17" s="51" t="s">
        <v>50</v>
      </c>
      <c r="C17" s="101">
        <v>47.5</v>
      </c>
      <c r="D17" s="102">
        <v>40</v>
      </c>
      <c r="E17" s="65">
        <v>40</v>
      </c>
      <c r="F17" s="103" t="s">
        <v>62</v>
      </c>
      <c r="G17" s="104" t="s">
        <v>62</v>
      </c>
    </row>
    <row r="18" spans="1:7" ht="17.25" x14ac:dyDescent="0.25">
      <c r="A18" s="34" t="s">
        <v>126</v>
      </c>
      <c r="B18" s="51" t="s">
        <v>123</v>
      </c>
      <c r="C18" s="101">
        <v>44.65</v>
      </c>
      <c r="D18" s="102">
        <v>17</v>
      </c>
      <c r="E18" s="65">
        <v>14.952054794520546</v>
      </c>
      <c r="F18" s="103" t="s">
        <v>125</v>
      </c>
      <c r="G18" s="104" t="s">
        <v>62</v>
      </c>
    </row>
    <row r="19" spans="1:7" ht="15" x14ac:dyDescent="0.25">
      <c r="A19" s="34" t="s">
        <v>121</v>
      </c>
      <c r="B19" s="51" t="s">
        <v>51</v>
      </c>
      <c r="C19" s="101">
        <v>47.45</v>
      </c>
      <c r="D19" s="102">
        <v>100</v>
      </c>
      <c r="E19" s="65">
        <v>27.762557077625569</v>
      </c>
      <c r="F19" s="103" t="s">
        <v>179</v>
      </c>
      <c r="G19" s="104" t="s">
        <v>57</v>
      </c>
    </row>
    <row r="20" spans="1:7" ht="15" x14ac:dyDescent="0.25">
      <c r="A20" s="34" t="s">
        <v>174</v>
      </c>
      <c r="B20" s="51" t="s">
        <v>49</v>
      </c>
      <c r="C20" s="101">
        <v>42</v>
      </c>
      <c r="D20" s="102">
        <v>150</v>
      </c>
      <c r="E20" s="65">
        <v>78.01724961187216</v>
      </c>
      <c r="F20" s="103" t="s">
        <v>64</v>
      </c>
      <c r="G20" s="104" t="s">
        <v>175</v>
      </c>
    </row>
    <row r="21" spans="1:7" ht="15" x14ac:dyDescent="0.25">
      <c r="A21" s="34" t="s">
        <v>149</v>
      </c>
      <c r="B21" s="51" t="s">
        <v>49</v>
      </c>
      <c r="C21" s="101">
        <v>27.9</v>
      </c>
      <c r="D21" s="102">
        <v>360</v>
      </c>
      <c r="E21" s="65">
        <v>157.8580883150685</v>
      </c>
      <c r="F21" s="51" t="s">
        <v>64</v>
      </c>
      <c r="G21" s="58" t="s">
        <v>79</v>
      </c>
    </row>
    <row r="22" spans="1:7" ht="15" x14ac:dyDescent="0.25">
      <c r="A22" s="34" t="s">
        <v>146</v>
      </c>
      <c r="B22" s="51" t="s">
        <v>50</v>
      </c>
      <c r="C22" s="101">
        <v>104.65</v>
      </c>
      <c r="D22" s="102">
        <v>250</v>
      </c>
      <c r="E22" s="65">
        <v>55.707762557077622</v>
      </c>
      <c r="F22" s="103" t="s">
        <v>150</v>
      </c>
      <c r="G22" s="104" t="s">
        <v>176</v>
      </c>
    </row>
    <row r="23" spans="1:7" ht="17.25" x14ac:dyDescent="0.25">
      <c r="A23" s="106" t="s">
        <v>128</v>
      </c>
      <c r="B23" s="54" t="s">
        <v>51</v>
      </c>
      <c r="C23" s="107" t="s">
        <v>25</v>
      </c>
      <c r="D23" s="62">
        <v>100</v>
      </c>
      <c r="E23" s="66">
        <v>0</v>
      </c>
      <c r="F23" s="63" t="s">
        <v>129</v>
      </c>
      <c r="G23" s="64" t="s">
        <v>130</v>
      </c>
    </row>
    <row r="24" spans="1:7" x14ac:dyDescent="0.2">
      <c r="A24" s="142" t="s">
        <v>132</v>
      </c>
      <c r="B24" s="142"/>
      <c r="C24" s="142"/>
      <c r="D24" s="142"/>
      <c r="E24" s="142"/>
      <c r="F24" s="142"/>
      <c r="G24" s="51"/>
    </row>
    <row r="25" spans="1:7" x14ac:dyDescent="0.2">
      <c r="A25" s="98" t="s">
        <v>131</v>
      </c>
      <c r="B25" s="98"/>
      <c r="C25" s="98"/>
      <c r="D25" s="98"/>
      <c r="E25" s="98"/>
      <c r="F25" s="98"/>
      <c r="G25" s="51"/>
    </row>
    <row r="26" spans="1:7" ht="15" x14ac:dyDescent="0.25">
      <c r="A26" s="34"/>
      <c r="B26" s="28"/>
      <c r="C26" s="39"/>
      <c r="D26" s="40"/>
      <c r="E26" s="30"/>
      <c r="F26" s="28"/>
      <c r="G26" s="31"/>
    </row>
    <row r="27" spans="1:7" ht="15.75" x14ac:dyDescent="0.25">
      <c r="A27" s="137" t="s">
        <v>112</v>
      </c>
      <c r="B27" s="138"/>
      <c r="C27" s="138"/>
      <c r="D27" s="138"/>
      <c r="E27" s="138"/>
      <c r="F27" s="138"/>
      <c r="G27" s="139"/>
    </row>
    <row r="28" spans="1:7" ht="51.75" thickBot="1" x14ac:dyDescent="0.25">
      <c r="A28" s="43" t="s">
        <v>35</v>
      </c>
      <c r="B28" s="13" t="s">
        <v>47</v>
      </c>
      <c r="C28" s="77" t="s">
        <v>55</v>
      </c>
      <c r="D28" s="29" t="s">
        <v>59</v>
      </c>
      <c r="E28" s="79" t="s">
        <v>54</v>
      </c>
      <c r="F28" s="80" t="s">
        <v>75</v>
      </c>
      <c r="G28" s="81" t="s">
        <v>56</v>
      </c>
    </row>
    <row r="29" spans="1:7" ht="16.5" thickTop="1" thickBot="1" x14ac:dyDescent="0.3">
      <c r="A29" s="24" t="s">
        <v>41</v>
      </c>
      <c r="B29" s="47" t="s">
        <v>48</v>
      </c>
      <c r="C29" s="78" t="s">
        <v>184</v>
      </c>
      <c r="D29" s="57">
        <v>380</v>
      </c>
      <c r="E29" s="78" t="s">
        <v>184</v>
      </c>
      <c r="F29" s="78" t="s">
        <v>184</v>
      </c>
      <c r="G29" s="78" t="s">
        <v>184</v>
      </c>
    </row>
    <row r="30" spans="1:7" ht="16.5" thickTop="1" thickBot="1" x14ac:dyDescent="0.3">
      <c r="A30" s="24" t="s">
        <v>45</v>
      </c>
      <c r="B30" s="51" t="s">
        <v>49</v>
      </c>
      <c r="C30" s="78" t="s">
        <v>184</v>
      </c>
      <c r="D30" s="57">
        <v>50</v>
      </c>
      <c r="E30" s="78" t="s">
        <v>184</v>
      </c>
      <c r="F30" s="51" t="s">
        <v>64</v>
      </c>
      <c r="G30" s="58" t="s">
        <v>79</v>
      </c>
    </row>
    <row r="31" spans="1:7" ht="15.75" thickTop="1" x14ac:dyDescent="0.25">
      <c r="A31" s="24" t="s">
        <v>40</v>
      </c>
      <c r="B31" s="47" t="s">
        <v>50</v>
      </c>
      <c r="C31" s="78" t="s">
        <v>184</v>
      </c>
      <c r="D31" s="57">
        <v>23.8</v>
      </c>
      <c r="E31" s="78" t="s">
        <v>184</v>
      </c>
      <c r="F31" s="51" t="s">
        <v>64</v>
      </c>
      <c r="G31" s="58" t="s">
        <v>62</v>
      </c>
    </row>
    <row r="32" spans="1:7" ht="15" x14ac:dyDescent="0.25">
      <c r="A32" s="24" t="s">
        <v>36</v>
      </c>
      <c r="B32" s="47" t="s">
        <v>51</v>
      </c>
      <c r="C32" s="59">
        <v>0</v>
      </c>
      <c r="D32" s="57">
        <v>7</v>
      </c>
      <c r="E32" s="65">
        <f>7000/8760</f>
        <v>0.79908675799086759</v>
      </c>
      <c r="F32" s="51" t="s">
        <v>69</v>
      </c>
      <c r="G32" s="58" t="s">
        <v>57</v>
      </c>
    </row>
    <row r="33" spans="1:7" ht="15" x14ac:dyDescent="0.25">
      <c r="A33" s="24" t="s">
        <v>42</v>
      </c>
      <c r="B33" s="47" t="s">
        <v>51</v>
      </c>
      <c r="C33" s="59">
        <v>0</v>
      </c>
      <c r="D33" s="60" t="s">
        <v>77</v>
      </c>
      <c r="E33" s="65">
        <v>0</v>
      </c>
      <c r="F33" s="51" t="s">
        <v>63</v>
      </c>
      <c r="G33" s="58" t="s">
        <v>76</v>
      </c>
    </row>
    <row r="34" spans="1:7" ht="15" x14ac:dyDescent="0.25">
      <c r="A34" s="24" t="s">
        <v>43</v>
      </c>
      <c r="B34" s="51" t="s">
        <v>51</v>
      </c>
      <c r="C34" s="59">
        <v>53.4</v>
      </c>
      <c r="D34" s="57">
        <v>3.4166295821114399</v>
      </c>
      <c r="E34" s="65">
        <v>2.3577495262736008</v>
      </c>
      <c r="F34" s="51" t="s">
        <v>63</v>
      </c>
      <c r="G34" s="58" t="s">
        <v>62</v>
      </c>
    </row>
    <row r="35" spans="1:7" ht="15" x14ac:dyDescent="0.25">
      <c r="A35" s="24" t="s">
        <v>37</v>
      </c>
      <c r="B35" s="47" t="s">
        <v>50</v>
      </c>
      <c r="C35" s="59">
        <v>84.469364761074729</v>
      </c>
      <c r="D35" s="57">
        <v>11.9</v>
      </c>
      <c r="E35" s="65">
        <v>4.6990890981735163</v>
      </c>
      <c r="F35" s="51" t="s">
        <v>63</v>
      </c>
      <c r="G35" s="58" t="s">
        <v>62</v>
      </c>
    </row>
    <row r="36" spans="1:7" ht="15" x14ac:dyDescent="0.25">
      <c r="A36" s="24" t="s">
        <v>38</v>
      </c>
      <c r="B36" s="47" t="s">
        <v>50</v>
      </c>
      <c r="C36" s="59">
        <v>75</v>
      </c>
      <c r="D36" s="57">
        <v>20</v>
      </c>
      <c r="E36" s="65">
        <v>8.2181506849315049</v>
      </c>
      <c r="F36" s="51" t="s">
        <v>63</v>
      </c>
      <c r="G36" s="58" t="s">
        <v>62</v>
      </c>
    </row>
    <row r="37" spans="1:7" ht="15" x14ac:dyDescent="0.25">
      <c r="A37" s="24" t="s">
        <v>39</v>
      </c>
      <c r="B37" s="47" t="s">
        <v>50</v>
      </c>
      <c r="C37" s="59">
        <v>75</v>
      </c>
      <c r="D37" s="57">
        <v>4.5999999999999996</v>
      </c>
      <c r="E37" s="65">
        <v>1.511415525114155</v>
      </c>
      <c r="F37" s="51" t="s">
        <v>63</v>
      </c>
      <c r="G37" s="58" t="s">
        <v>62</v>
      </c>
    </row>
    <row r="38" spans="1:7" ht="15" x14ac:dyDescent="0.25">
      <c r="A38" s="24" t="s">
        <v>46</v>
      </c>
      <c r="B38" s="47" t="s">
        <v>52</v>
      </c>
      <c r="C38" s="59">
        <v>0</v>
      </c>
      <c r="D38" s="57">
        <v>-27.2</v>
      </c>
      <c r="E38" s="65">
        <v>-22.403720227992174</v>
      </c>
      <c r="F38" s="51" t="s">
        <v>70</v>
      </c>
      <c r="G38" s="58" t="s">
        <v>57</v>
      </c>
    </row>
    <row r="39" spans="1:7" ht="15" x14ac:dyDescent="0.25">
      <c r="A39" s="24" t="s">
        <v>44</v>
      </c>
      <c r="B39" s="51" t="s">
        <v>53</v>
      </c>
      <c r="C39" s="101">
        <v>77.880972263287461</v>
      </c>
      <c r="D39" s="102">
        <v>41.104999999999997</v>
      </c>
      <c r="E39" s="65">
        <v>17.634092077553898</v>
      </c>
      <c r="F39" s="103" t="s">
        <v>65</v>
      </c>
      <c r="G39" s="104" t="s">
        <v>62</v>
      </c>
    </row>
    <row r="40" spans="1:7" ht="15" x14ac:dyDescent="0.25">
      <c r="A40" s="34" t="s">
        <v>118</v>
      </c>
      <c r="B40" s="51" t="s">
        <v>49</v>
      </c>
      <c r="C40" s="101">
        <v>42.7</v>
      </c>
      <c r="D40" s="102">
        <v>150</v>
      </c>
      <c r="E40" s="65">
        <f>120000/8760</f>
        <v>13.698630136986301</v>
      </c>
      <c r="F40" s="103" t="s">
        <v>124</v>
      </c>
      <c r="G40" s="104" t="s">
        <v>57</v>
      </c>
    </row>
    <row r="41" spans="1:7" ht="15" x14ac:dyDescent="0.25">
      <c r="A41" s="34" t="s">
        <v>119</v>
      </c>
      <c r="B41" s="51" t="s">
        <v>50</v>
      </c>
      <c r="C41" s="101">
        <v>47.5</v>
      </c>
      <c r="D41" s="102">
        <v>40</v>
      </c>
      <c r="E41" s="65">
        <v>40</v>
      </c>
      <c r="F41" s="103" t="s">
        <v>62</v>
      </c>
      <c r="G41" s="104" t="s">
        <v>62</v>
      </c>
    </row>
    <row r="42" spans="1:7" ht="17.25" x14ac:dyDescent="0.25">
      <c r="A42" s="34" t="s">
        <v>126</v>
      </c>
      <c r="B42" s="51" t="s">
        <v>123</v>
      </c>
      <c r="C42" s="101">
        <v>42.933342372881363</v>
      </c>
      <c r="D42" s="102">
        <v>17</v>
      </c>
      <c r="E42" s="65">
        <v>14.952054794520548</v>
      </c>
      <c r="F42" s="103" t="s">
        <v>125</v>
      </c>
      <c r="G42" s="104" t="s">
        <v>62</v>
      </c>
    </row>
    <row r="43" spans="1:7" ht="15" x14ac:dyDescent="0.25">
      <c r="A43" s="34" t="s">
        <v>121</v>
      </c>
      <c r="B43" s="51" t="s">
        <v>51</v>
      </c>
      <c r="C43" s="101">
        <v>47.45</v>
      </c>
      <c r="D43" s="102">
        <v>100</v>
      </c>
      <c r="E43" s="65">
        <f>119019/8760</f>
        <v>13.586643835616439</v>
      </c>
      <c r="F43" s="103" t="s">
        <v>127</v>
      </c>
      <c r="G43" s="104" t="s">
        <v>57</v>
      </c>
    </row>
    <row r="44" spans="1:7" ht="17.25" x14ac:dyDescent="0.25">
      <c r="A44" s="106" t="s">
        <v>128</v>
      </c>
      <c r="B44" s="54" t="s">
        <v>51</v>
      </c>
      <c r="C44" s="107" t="s">
        <v>25</v>
      </c>
      <c r="D44" s="62">
        <v>100</v>
      </c>
      <c r="E44" s="66">
        <v>0</v>
      </c>
      <c r="F44" s="63" t="s">
        <v>129</v>
      </c>
      <c r="G44" s="64" t="s">
        <v>130</v>
      </c>
    </row>
    <row r="45" spans="1:7" x14ac:dyDescent="0.2">
      <c r="A45" s="142" t="s">
        <v>132</v>
      </c>
      <c r="B45" s="142"/>
      <c r="C45" s="142"/>
      <c r="D45" s="142"/>
      <c r="E45" s="142"/>
      <c r="F45" s="142"/>
      <c r="G45" s="51"/>
    </row>
    <row r="46" spans="1:7" x14ac:dyDescent="0.2">
      <c r="A46" s="128" t="s">
        <v>131</v>
      </c>
      <c r="B46" s="128"/>
      <c r="C46" s="128"/>
      <c r="D46" s="128"/>
      <c r="E46" s="128"/>
      <c r="F46" s="128"/>
      <c r="G46" s="51"/>
    </row>
    <row r="48" spans="1:7" ht="15.75" x14ac:dyDescent="0.25">
      <c r="A48" s="137" t="s">
        <v>173</v>
      </c>
      <c r="B48" s="138"/>
      <c r="C48" s="138"/>
      <c r="D48" s="138"/>
      <c r="E48" s="138"/>
      <c r="F48" s="138"/>
      <c r="G48" s="139"/>
    </row>
    <row r="49" spans="1:7" ht="51.75" thickBot="1" x14ac:dyDescent="0.25">
      <c r="A49" s="43" t="s">
        <v>35</v>
      </c>
      <c r="B49" s="13" t="s">
        <v>47</v>
      </c>
      <c r="C49" s="77" t="s">
        <v>55</v>
      </c>
      <c r="D49" s="79" t="s">
        <v>59</v>
      </c>
      <c r="E49" s="79" t="s">
        <v>54</v>
      </c>
      <c r="F49" s="80" t="s">
        <v>75</v>
      </c>
      <c r="G49" s="81" t="s">
        <v>56</v>
      </c>
    </row>
    <row r="50" spans="1:7" ht="16.5" thickTop="1" thickBot="1" x14ac:dyDescent="0.3">
      <c r="A50" s="24" t="s">
        <v>41</v>
      </c>
      <c r="B50" s="47" t="s">
        <v>48</v>
      </c>
      <c r="C50" s="78" t="s">
        <v>184</v>
      </c>
      <c r="D50" s="108">
        <f t="shared" ref="C50:E51" si="0">D8-D29</f>
        <v>0</v>
      </c>
      <c r="E50" s="78" t="s">
        <v>184</v>
      </c>
      <c r="F50" s="78" t="s">
        <v>184</v>
      </c>
      <c r="G50" s="78" t="s">
        <v>184</v>
      </c>
    </row>
    <row r="51" spans="1:7" ht="16.5" thickTop="1" thickBot="1" x14ac:dyDescent="0.3">
      <c r="A51" s="24" t="s">
        <v>45</v>
      </c>
      <c r="B51" s="51" t="s">
        <v>49</v>
      </c>
      <c r="C51" s="78" t="s">
        <v>184</v>
      </c>
      <c r="D51" s="102">
        <f t="shared" si="0"/>
        <v>0</v>
      </c>
      <c r="E51" s="78" t="s">
        <v>184</v>
      </c>
      <c r="F51" s="51" t="s">
        <v>94</v>
      </c>
      <c r="G51" s="58" t="s">
        <v>94</v>
      </c>
    </row>
    <row r="52" spans="1:7" ht="15.75" thickTop="1" x14ac:dyDescent="0.25">
      <c r="A52" s="24" t="s">
        <v>40</v>
      </c>
      <c r="B52" s="47" t="s">
        <v>50</v>
      </c>
      <c r="C52" s="78" t="s">
        <v>184</v>
      </c>
      <c r="D52" s="102">
        <f t="shared" ref="D52:E52" si="1">-D31</f>
        <v>-23.8</v>
      </c>
      <c r="E52" s="78" t="s">
        <v>184</v>
      </c>
      <c r="F52" s="51" t="s">
        <v>155</v>
      </c>
      <c r="G52" s="58" t="s">
        <v>155</v>
      </c>
    </row>
    <row r="53" spans="1:7" ht="15" x14ac:dyDescent="0.25">
      <c r="A53" s="24" t="s">
        <v>36</v>
      </c>
      <c r="B53" s="47" t="s">
        <v>51</v>
      </c>
      <c r="C53" s="117">
        <f>C10-C32</f>
        <v>0</v>
      </c>
      <c r="D53" s="57">
        <f>D10-D32</f>
        <v>0</v>
      </c>
      <c r="E53" s="109">
        <f>E10-E32</f>
        <v>1.492465753427652E-5</v>
      </c>
      <c r="F53" s="51" t="s">
        <v>93</v>
      </c>
      <c r="G53" s="58" t="s">
        <v>93</v>
      </c>
    </row>
    <row r="54" spans="1:7" ht="15" x14ac:dyDescent="0.25">
      <c r="A54" s="24" t="s">
        <v>42</v>
      </c>
      <c r="B54" s="47" t="s">
        <v>51</v>
      </c>
      <c r="C54" s="117">
        <f>C11-C33</f>
        <v>0</v>
      </c>
      <c r="D54" s="60">
        <v>0</v>
      </c>
      <c r="E54" s="109">
        <f>E11-E33</f>
        <v>0</v>
      </c>
      <c r="F54" s="51" t="s">
        <v>93</v>
      </c>
      <c r="G54" s="58" t="s">
        <v>93</v>
      </c>
    </row>
    <row r="55" spans="1:7" ht="15" x14ac:dyDescent="0.25">
      <c r="A55" s="24" t="s">
        <v>43</v>
      </c>
      <c r="B55" s="51" t="s">
        <v>51</v>
      </c>
      <c r="C55" s="117">
        <f>C12-C34</f>
        <v>0</v>
      </c>
      <c r="D55" s="57">
        <f>D12-D34</f>
        <v>0</v>
      </c>
      <c r="E55" s="109">
        <f>E12-E34</f>
        <v>-2.4267695853241733E-4</v>
      </c>
      <c r="F55" s="51" t="s">
        <v>93</v>
      </c>
      <c r="G55" s="58" t="s">
        <v>93</v>
      </c>
    </row>
    <row r="56" spans="1:7" ht="15" x14ac:dyDescent="0.25">
      <c r="A56" s="24" t="s">
        <v>37</v>
      </c>
      <c r="B56" s="47" t="s">
        <v>50</v>
      </c>
      <c r="C56" s="117">
        <f>C13-C35</f>
        <v>0.86924893909237255</v>
      </c>
      <c r="D56" s="57">
        <f>D13-D35</f>
        <v>0</v>
      </c>
      <c r="E56" s="109">
        <f>E13-E35</f>
        <v>8.7500000001128342E-6</v>
      </c>
      <c r="F56" s="51" t="s">
        <v>154</v>
      </c>
      <c r="G56" s="58" t="s">
        <v>93</v>
      </c>
    </row>
    <row r="57" spans="1:7" ht="15" x14ac:dyDescent="0.25">
      <c r="A57" s="24" t="s">
        <v>38</v>
      </c>
      <c r="B57" s="47" t="s">
        <v>50</v>
      </c>
      <c r="C57" s="117">
        <f>C14-C36</f>
        <v>0</v>
      </c>
      <c r="D57" s="57">
        <f>D14-D36</f>
        <v>0</v>
      </c>
      <c r="E57" s="109">
        <f>E14-E36</f>
        <v>4.4520548314608277E-7</v>
      </c>
      <c r="F57" s="51" t="s">
        <v>93</v>
      </c>
      <c r="G57" s="58" t="s">
        <v>93</v>
      </c>
    </row>
    <row r="58" spans="1:7" ht="15" x14ac:dyDescent="0.25">
      <c r="A58" s="24" t="s">
        <v>39</v>
      </c>
      <c r="B58" s="47" t="s">
        <v>50</v>
      </c>
      <c r="C58" s="117">
        <f>-C37</f>
        <v>-75</v>
      </c>
      <c r="D58" s="57">
        <f t="shared" ref="D58:E58" si="2">-D37</f>
        <v>-4.5999999999999996</v>
      </c>
      <c r="E58" s="109">
        <f t="shared" si="2"/>
        <v>-1.511415525114155</v>
      </c>
      <c r="F58" s="51" t="s">
        <v>155</v>
      </c>
      <c r="G58" s="58" t="s">
        <v>93</v>
      </c>
    </row>
    <row r="59" spans="1:7" ht="15" x14ac:dyDescent="0.25">
      <c r="A59" s="24" t="s">
        <v>46</v>
      </c>
      <c r="B59" s="47" t="s">
        <v>52</v>
      </c>
      <c r="C59" s="117">
        <f t="shared" ref="C59:E60" si="3">C15-C38</f>
        <v>0</v>
      </c>
      <c r="D59" s="57">
        <f t="shared" si="3"/>
        <v>-11.976479999999999</v>
      </c>
      <c r="E59" s="109">
        <f t="shared" si="3"/>
        <v>-4.648517534564899</v>
      </c>
      <c r="F59" s="51" t="s">
        <v>93</v>
      </c>
      <c r="G59" s="58" t="s">
        <v>93</v>
      </c>
    </row>
    <row r="60" spans="1:7" ht="15" x14ac:dyDescent="0.25">
      <c r="A60" s="24" t="s">
        <v>44</v>
      </c>
      <c r="B60" s="51" t="s">
        <v>53</v>
      </c>
      <c r="C60" s="117">
        <f t="shared" si="3"/>
        <v>-3.6038587726391995</v>
      </c>
      <c r="D60" s="57">
        <f t="shared" si="3"/>
        <v>-27.224999999999994</v>
      </c>
      <c r="E60" s="109">
        <f t="shared" si="3"/>
        <v>-3.7425231860013906</v>
      </c>
      <c r="F60" s="105" t="s">
        <v>156</v>
      </c>
      <c r="G60" s="104" t="s">
        <v>93</v>
      </c>
    </row>
    <row r="61" spans="1:7" ht="15" x14ac:dyDescent="0.25">
      <c r="A61" s="34" t="s">
        <v>118</v>
      </c>
      <c r="B61" s="51" t="s">
        <v>49</v>
      </c>
      <c r="C61" s="117">
        <f>-C40</f>
        <v>-42.7</v>
      </c>
      <c r="D61" s="57">
        <f t="shared" ref="D61:E61" si="4">-D40</f>
        <v>-150</v>
      </c>
      <c r="E61" s="109">
        <f t="shared" si="4"/>
        <v>-13.698630136986301</v>
      </c>
      <c r="F61" s="103" t="s">
        <v>155</v>
      </c>
      <c r="G61" s="104" t="s">
        <v>155</v>
      </c>
    </row>
    <row r="62" spans="1:7" ht="15" x14ac:dyDescent="0.25">
      <c r="A62" s="34" t="s">
        <v>119</v>
      </c>
      <c r="B62" s="51" t="s">
        <v>50</v>
      </c>
      <c r="C62" s="117">
        <f t="shared" ref="C62:E64" si="5">C17-C41</f>
        <v>0</v>
      </c>
      <c r="D62" s="57">
        <f t="shared" si="5"/>
        <v>0</v>
      </c>
      <c r="E62" s="109">
        <f t="shared" si="5"/>
        <v>0</v>
      </c>
      <c r="F62" s="51" t="s">
        <v>93</v>
      </c>
      <c r="G62" s="104" t="s">
        <v>93</v>
      </c>
    </row>
    <row r="63" spans="1:7" ht="15" x14ac:dyDescent="0.25">
      <c r="A63" s="34" t="s">
        <v>120</v>
      </c>
      <c r="B63" s="51" t="s">
        <v>123</v>
      </c>
      <c r="C63" s="117">
        <f t="shared" si="5"/>
        <v>1.7166576271186358</v>
      </c>
      <c r="D63" s="57">
        <f t="shared" si="5"/>
        <v>0</v>
      </c>
      <c r="E63" s="109">
        <f t="shared" si="5"/>
        <v>0</v>
      </c>
      <c r="F63" s="51" t="s">
        <v>93</v>
      </c>
      <c r="G63" s="104" t="s">
        <v>93</v>
      </c>
    </row>
    <row r="64" spans="1:7" ht="15" x14ac:dyDescent="0.25">
      <c r="A64" s="34" t="s">
        <v>121</v>
      </c>
      <c r="B64" s="51" t="s">
        <v>51</v>
      </c>
      <c r="C64" s="117">
        <f t="shared" si="5"/>
        <v>0</v>
      </c>
      <c r="D64" s="57">
        <f t="shared" si="5"/>
        <v>0</v>
      </c>
      <c r="E64" s="109">
        <f t="shared" si="5"/>
        <v>14.17591324200913</v>
      </c>
      <c r="F64" s="51" t="s">
        <v>93</v>
      </c>
      <c r="G64" s="104" t="s">
        <v>93</v>
      </c>
    </row>
    <row r="65" spans="1:7" ht="15" x14ac:dyDescent="0.25">
      <c r="A65" s="34" t="s">
        <v>177</v>
      </c>
      <c r="B65" s="51" t="s">
        <v>49</v>
      </c>
      <c r="C65" s="117">
        <f>C20</f>
        <v>42</v>
      </c>
      <c r="D65" s="57">
        <f t="shared" ref="D65:E65" si="6">D20</f>
        <v>150</v>
      </c>
      <c r="E65" s="109">
        <f t="shared" si="6"/>
        <v>78.01724961187216</v>
      </c>
      <c r="F65" s="103" t="s">
        <v>178</v>
      </c>
      <c r="G65" s="104" t="s">
        <v>178</v>
      </c>
    </row>
    <row r="66" spans="1:7" ht="15" x14ac:dyDescent="0.25">
      <c r="A66" s="34" t="s">
        <v>149</v>
      </c>
      <c r="B66" s="51" t="s">
        <v>49</v>
      </c>
      <c r="C66" s="130">
        <f>C21</f>
        <v>27.9</v>
      </c>
      <c r="D66" s="57">
        <f t="shared" ref="D66:E66" si="7">D21</f>
        <v>360</v>
      </c>
      <c r="E66" s="109">
        <f t="shared" si="7"/>
        <v>157.8580883150685</v>
      </c>
      <c r="F66" s="105" t="s">
        <v>178</v>
      </c>
      <c r="G66" s="104" t="s">
        <v>178</v>
      </c>
    </row>
    <row r="67" spans="1:7" ht="15" x14ac:dyDescent="0.25">
      <c r="A67" s="34" t="s">
        <v>146</v>
      </c>
      <c r="B67" s="51" t="s">
        <v>50</v>
      </c>
      <c r="C67" s="130">
        <f>C22</f>
        <v>104.65</v>
      </c>
      <c r="D67" s="57">
        <f t="shared" ref="D67:E67" si="8">D22</f>
        <v>250</v>
      </c>
      <c r="E67" s="109">
        <f t="shared" si="8"/>
        <v>55.707762557077622</v>
      </c>
      <c r="F67" s="105" t="s">
        <v>178</v>
      </c>
      <c r="G67" s="104" t="s">
        <v>178</v>
      </c>
    </row>
    <row r="68" spans="1:7" ht="15" x14ac:dyDescent="0.25">
      <c r="A68" s="106" t="s">
        <v>122</v>
      </c>
      <c r="B68" s="54" t="s">
        <v>51</v>
      </c>
      <c r="C68" s="61">
        <f>IFERROR(C23-C44,0)</f>
        <v>0</v>
      </c>
      <c r="D68" s="62">
        <f>D23-D44</f>
        <v>0</v>
      </c>
      <c r="E68" s="110">
        <f>E23-E44</f>
        <v>0</v>
      </c>
      <c r="F68" s="63" t="s">
        <v>93</v>
      </c>
      <c r="G68" s="64" t="s">
        <v>93</v>
      </c>
    </row>
  </sheetData>
  <mergeCells count="5">
    <mergeCell ref="A6:G6"/>
    <mergeCell ref="A27:G27"/>
    <mergeCell ref="A48:G48"/>
    <mergeCell ref="A24:F24"/>
    <mergeCell ref="A45:F45"/>
  </mergeCells>
  <pageMargins left="0.7" right="0.7" top="0.75" bottom="0.75" header="0.3" footer="0.3"/>
  <pageSetup scale="70" orientation="portrait" r:id="rId1"/>
  <headerFooter>
    <oddFooter>&amp;L5 of 5&amp;C&amp;A  &amp;F&amp;R&amp;D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BBB33C-3774-46CA-985C-4554374E8934}"/>
</file>

<file path=customXml/itemProps2.xml><?xml version="1.0" encoding="utf-8"?>
<ds:datastoreItem xmlns:ds="http://schemas.openxmlformats.org/officeDocument/2006/customXml" ds:itemID="{3B3F9801-473A-4689-9D56-F974CCF15AF3}"/>
</file>

<file path=customXml/itemProps3.xml><?xml version="1.0" encoding="utf-8"?>
<ds:datastoreItem xmlns:ds="http://schemas.openxmlformats.org/officeDocument/2006/customXml" ds:itemID="{3F96D794-3990-47D4-BEF3-F517B6056CBE}"/>
</file>

<file path=customXml/itemProps4.xml><?xml version="1.0" encoding="utf-8"?>
<ds:datastoreItem xmlns:ds="http://schemas.openxmlformats.org/officeDocument/2006/customXml" ds:itemID="{55E2203A-AA1C-41DB-8BB6-47A73C80D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Confidential</vt:lpstr>
      <vt:lpstr>p.1-3 Thermal inputs (R)</vt:lpstr>
      <vt:lpstr>p.4 Hydro &amp; Wind inputs (R)</vt:lpstr>
      <vt:lpstr>p.5 Contract inputs (R)</vt:lpstr>
      <vt:lpstr>'p.1-3 Thermal inputs (R)'!Print_Area</vt:lpstr>
      <vt:lpstr>'p.4 Hydro &amp; Wind inputs (R)'!Print_Area</vt:lpstr>
      <vt:lpstr>'p.5 Contract inputs (R)'!Print_Area</vt:lpstr>
      <vt:lpstr>'p.1-3 Thermal inputs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Barnett, Donna L. (BEL)</cp:lastModifiedBy>
  <cp:lastPrinted>2020-12-01T17:18:34Z</cp:lastPrinted>
  <dcterms:created xsi:type="dcterms:W3CDTF">2001-11-11T22:10:56Z</dcterms:created>
  <dcterms:modified xsi:type="dcterms:W3CDTF">2022-01-30T00:01:57Z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