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11445" activeTab="0"/>
  </bookViews>
  <sheets>
    <sheet name="JHS-15 15.01" sheetId="1" r:id="rId1"/>
    <sheet name="JHS-15 15.02" sheetId="2" r:id="rId2"/>
    <sheet name="JHS-15 15.03" sheetId="3" r:id="rId3"/>
  </sheets>
  <externalReferences>
    <externalReference r:id="rId6"/>
  </externalReferences>
  <definedNames>
    <definedName name="__123Graph_ECURRENT" hidden="1">#N/A</definedName>
    <definedName name="_15.01" localSheetId="0">'JHS-15 15.01'!$A$1:$C$24</definedName>
    <definedName name="_15.02" localSheetId="1">'JHS-15 15.02'!$A$1:$E$22</definedName>
    <definedName name="_15.03" localSheetId="2">'JHS-15 15.03'!$A$1:$E$22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Fill1" localSheetId="2" hidden="1">#REF!</definedName>
    <definedName name="_Fill1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'JHS-15 15.01'!$C$1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JHS_07" localSheetId="2">'JHS-15 15.03'!$E$2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 localSheetId="2">'JHS-15 15.03'!$D$19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'JHS-15 15.03'!$A$1:$E$26</definedName>
    <definedName name="_xlnm.Print_Titles" localSheetId="0">'JHS-15 15.01'!$1:$11</definedName>
    <definedName name="_xlnm.Print_Titles" localSheetId="1">'JHS-15 15.02'!$1:$11</definedName>
    <definedName name="_xlnm.Print_Titles" localSheetId="2">'JHS-15 15.03'!$1:$11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'JHS-15 15.01'!$A$6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<sst xmlns="http://schemas.openxmlformats.org/spreadsheetml/2006/main" count="61" uniqueCount="42">
  <si>
    <t>PUGET SOUND ENERGY-ELECTRIC</t>
  </si>
  <si>
    <t>GENERAL RATE INCREASE</t>
  </si>
  <si>
    <t>PRO FORMA COST OF CAPITAL</t>
  </si>
  <si>
    <t>CONVERSION FACTOR</t>
  </si>
  <si>
    <t>LINE</t>
  </si>
  <si>
    <t>REVISED</t>
  </si>
  <si>
    <t>PRO FORMA</t>
  </si>
  <si>
    <t>COST OF</t>
  </si>
  <si>
    <t>NO.</t>
  </si>
  <si>
    <t>DESCRIPTION</t>
  </si>
  <si>
    <t xml:space="preserve"> </t>
  </si>
  <si>
    <t>CAPITAL %</t>
  </si>
  <si>
    <t>COST %</t>
  </si>
  <si>
    <t>CAPITAL</t>
  </si>
  <si>
    <t>RATE</t>
  </si>
  <si>
    <t>RATE BASE</t>
  </si>
  <si>
    <t>SHORT TERM DEBT</t>
  </si>
  <si>
    <t>BAD DEBTS</t>
  </si>
  <si>
    <t>RATE OF RETURN</t>
  </si>
  <si>
    <t>LONG TERM DEBT</t>
  </si>
  <si>
    <t>ANNUAL FILING FEE</t>
  </si>
  <si>
    <t>PREFERRED</t>
  </si>
  <si>
    <t>OPERATING INCOME REQUIREMENT</t>
  </si>
  <si>
    <t>EQUITY</t>
  </si>
  <si>
    <t>TOTAL</t>
  </si>
  <si>
    <t>SUM OF TAXES OTHER</t>
  </si>
  <si>
    <t>PRO FORMA OPERATING INCOME</t>
  </si>
  <si>
    <t>OPERATING INCOME DEFICIENCY</t>
  </si>
  <si>
    <t>AFTER TAX SHORT TERM DEBT ( (LINE 1)* 65%)</t>
  </si>
  <si>
    <t>AFTER TAX LONG TERM DEBT ( (LINE 2)* 65%)</t>
  </si>
  <si>
    <t>REVENUE REQUIREMENT DEFICIENCY</t>
  </si>
  <si>
    <t>LARGE FIRM WHOLESALE</t>
  </si>
  <si>
    <t>TOTAL AFTER TAX COST OF CAPITAL</t>
  </si>
  <si>
    <t>SALES FROM RESALE-FIRM</t>
  </si>
  <si>
    <t>FOR THE TWELVE MONTHS ENDED DECEMBER 31, 2010</t>
  </si>
  <si>
    <t>Exhibit No. ___ (JHS-15)</t>
  </si>
  <si>
    <t>Page 1 of 3</t>
  </si>
  <si>
    <t>Page 15.01</t>
  </si>
  <si>
    <t>Page 2 of 3</t>
  </si>
  <si>
    <t>Page 15.02</t>
  </si>
  <si>
    <t>Page 3 of 3</t>
  </si>
  <si>
    <t>Page 15.03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</si>
</sst>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PAGE&quot;\ 0.00"/>
    <numFmt numFmtId="166" formatCode="0.000%"/>
    <numFmt numFmtId="167" formatCode="#,##0;\(#,##0\)"/>
    <numFmt numFmtId="168" formatCode="#,##0.0000000;\(#,##0.0000000\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_([$€-2]* #,##0.00_);_([$€-2]* \(#,##0.00\);_([$€-2]* &quot;-&quot;??_)"/>
    <numFmt numFmtId="176" formatCode="_(&quot;$&quot;* #,##0.000000_);_(&quot;$&quot;* \(#,##0.000000\);_(&quot;$&quot;* &quot;-&quot;??????_);_(@_)"/>
    <numFmt numFmtId="177" formatCode="&quot;$&quot;#,##0;\-&quot;$&quot;#,##0"/>
    <numFmt numFmtId="178" formatCode="0000000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_(&quot;$&quot;* #,##0.000_);_(&quot;$&quot;* \(#,##0.000\);_(&quot;$&quot;* &quot;-&quot;??_);_(@_)"/>
    <numFmt numFmtId="183" formatCode="[$-409]d\-mmm\-yy;@"/>
    <numFmt numFmtId="184" formatCode="&quot;$&quot;#,##0.00"/>
  </numFmts>
  <fonts count="75">
    <font>
      <sz val="8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univers (E1)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338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0" fontId="8" fillId="0" borderId="0">
      <alignment/>
      <protection/>
    </xf>
    <xf numFmtId="164" fontId="8" fillId="0" borderId="0">
      <alignment horizontal="left" wrapText="1"/>
      <protection/>
    </xf>
    <xf numFmtId="171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0" fontId="8" fillId="0" borderId="0">
      <alignment horizontal="left" wrapText="1"/>
      <protection/>
    </xf>
    <xf numFmtId="0" fontId="8" fillId="0" borderId="0">
      <alignment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0" fontId="8" fillId="0" borderId="0">
      <alignment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9" fillId="0" borderId="0">
      <alignment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0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8" fillId="0" borderId="0">
      <alignment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0" fontId="9" fillId="0" borderId="0">
      <alignment/>
      <protection/>
    </xf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10" fillId="25" borderId="0" applyNumberFormat="0" applyBorder="0" applyAlignment="0" applyProtection="0"/>
    <xf numFmtId="0" fontId="59" fillId="26" borderId="0" applyNumberFormat="0" applyBorder="0" applyAlignment="0" applyProtection="0"/>
    <xf numFmtId="0" fontId="10" fillId="17" borderId="0" applyNumberFormat="0" applyBorder="0" applyAlignment="0" applyProtection="0"/>
    <xf numFmtId="0" fontId="59" fillId="27" borderId="0" applyNumberFormat="0" applyBorder="0" applyAlignment="0" applyProtection="0"/>
    <xf numFmtId="0" fontId="10" fillId="19" borderId="0" applyNumberFormat="0" applyBorder="0" applyAlignment="0" applyProtection="0"/>
    <xf numFmtId="0" fontId="59" fillId="28" borderId="0" applyNumberFormat="0" applyBorder="0" applyAlignment="0" applyProtection="0"/>
    <xf numFmtId="0" fontId="10" fillId="29" borderId="0" applyNumberFormat="0" applyBorder="0" applyAlignment="0" applyProtection="0"/>
    <xf numFmtId="0" fontId="59" fillId="30" borderId="0" applyNumberFormat="0" applyBorder="0" applyAlignment="0" applyProtection="0"/>
    <xf numFmtId="0" fontId="10" fillId="31" borderId="0" applyNumberFormat="0" applyBorder="0" applyAlignment="0" applyProtection="0"/>
    <xf numFmtId="0" fontId="59" fillId="32" borderId="0" applyNumberFormat="0" applyBorder="0" applyAlignment="0" applyProtection="0"/>
    <xf numFmtId="0" fontId="10" fillId="33" borderId="0" applyNumberFormat="0" applyBorder="0" applyAlignment="0" applyProtection="0"/>
    <xf numFmtId="0" fontId="5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5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5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59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29" borderId="0" applyNumberFormat="0" applyBorder="0" applyAlignment="0" applyProtection="0"/>
    <xf numFmtId="0" fontId="59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5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60" fillId="55" borderId="0" applyNumberFormat="0" applyBorder="0" applyAlignment="0" applyProtection="0"/>
    <xf numFmtId="0" fontId="11" fillId="5" borderId="0" applyNumberFormat="0" applyBorder="0" applyAlignment="0" applyProtection="0"/>
    <xf numFmtId="172" fontId="12" fillId="0" borderId="0" applyFill="0" applyBorder="0" applyAlignment="0">
      <protection/>
    </xf>
    <xf numFmtId="0" fontId="61" fillId="56" borderId="1" applyNumberFormat="0" applyAlignment="0" applyProtection="0"/>
    <xf numFmtId="0" fontId="61" fillId="56" borderId="1" applyNumberFormat="0" applyAlignment="0" applyProtection="0"/>
    <xf numFmtId="0" fontId="13" fillId="57" borderId="2" applyNumberFormat="0" applyAlignment="0" applyProtection="0"/>
    <xf numFmtId="0" fontId="61" fillId="56" borderId="1" applyNumberFormat="0" applyAlignment="0" applyProtection="0"/>
    <xf numFmtId="0" fontId="62" fillId="58" borderId="3" applyNumberFormat="0" applyAlignment="0" applyProtection="0"/>
    <xf numFmtId="0" fontId="14" fillId="59" borderId="4" applyNumberFormat="0" applyAlignment="0" applyProtection="0"/>
    <xf numFmtId="41" fontId="8" fillId="57" borderId="0">
      <alignment/>
      <protection/>
    </xf>
    <xf numFmtId="4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73" fontId="19" fillId="0" borderId="0">
      <alignment/>
      <protection locked="0"/>
    </xf>
    <xf numFmtId="0" fontId="17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15" fillId="0" borderId="0">
      <alignment/>
      <protection/>
    </xf>
    <xf numFmtId="0" fontId="64" fillId="63" borderId="0" applyNumberFormat="0" applyBorder="0" applyAlignment="0" applyProtection="0"/>
    <xf numFmtId="0" fontId="24" fillId="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0" fontId="26" fillId="0" borderId="5" applyNumberFormat="0" applyAlignment="0" applyProtection="0"/>
    <xf numFmtId="0" fontId="26" fillId="0" borderId="6">
      <alignment horizontal="left"/>
      <protection/>
    </xf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27" fillId="0" borderId="8" applyNumberFormat="0" applyFill="0" applyAlignment="0" applyProtection="0"/>
    <xf numFmtId="0" fontId="65" fillId="0" borderId="7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28" fillId="0" borderId="10" applyNumberFormat="0" applyFill="0" applyAlignment="0" applyProtection="0"/>
    <xf numFmtId="0" fontId="66" fillId="0" borderId="9" applyNumberFormat="0" applyFill="0" applyAlignment="0" applyProtection="0"/>
    <xf numFmtId="0" fontId="67" fillId="0" borderId="11" applyNumberFormat="0" applyFill="0" applyAlignment="0" applyProtection="0"/>
    <xf numFmtId="0" fontId="29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30" fillId="0" borderId="0">
      <alignment/>
      <protection/>
    </xf>
    <xf numFmtId="40" fontId="30" fillId="0" borderId="0">
      <alignment/>
      <protection/>
    </xf>
    <xf numFmtId="0" fontId="68" fillId="64" borderId="1" applyNumberFormat="0" applyAlignment="0" applyProtection="0"/>
    <xf numFmtId="10" fontId="25" fillId="65" borderId="13" applyNumberFormat="0" applyBorder="0" applyAlignment="0" applyProtection="0"/>
    <xf numFmtId="10" fontId="25" fillId="65" borderId="13" applyNumberFormat="0" applyBorder="0" applyAlignment="0" applyProtection="0"/>
    <xf numFmtId="10" fontId="25" fillId="65" borderId="13" applyNumberFormat="0" applyBorder="0" applyAlignment="0" applyProtection="0"/>
    <xf numFmtId="10" fontId="25" fillId="65" borderId="13" applyNumberFormat="0" applyBorder="0" applyAlignment="0" applyProtection="0"/>
    <xf numFmtId="10" fontId="25" fillId="65" borderId="13" applyNumberFormat="0" applyBorder="0" applyAlignment="0" applyProtection="0"/>
    <xf numFmtId="0" fontId="31" fillId="13" borderId="2" applyNumberFormat="0" applyAlignment="0" applyProtection="0"/>
    <xf numFmtId="41" fontId="32" fillId="66" borderId="14">
      <alignment horizontal="left"/>
      <protection locked="0"/>
    </xf>
    <xf numFmtId="10" fontId="32" fillId="66" borderId="14">
      <alignment horizontal="right"/>
      <protection locked="0"/>
    </xf>
    <xf numFmtId="41" fontId="32" fillId="66" borderId="14">
      <alignment horizontal="left"/>
      <protection locked="0"/>
    </xf>
    <xf numFmtId="0" fontId="25" fillId="57" borderId="0">
      <alignment/>
      <protection/>
    </xf>
    <xf numFmtId="0" fontId="25" fillId="57" borderId="0">
      <alignment/>
      <protection/>
    </xf>
    <xf numFmtId="3" fontId="33" fillId="0" borderId="0" applyFill="0" applyBorder="0" applyAlignment="0" applyProtection="0"/>
    <xf numFmtId="0" fontId="69" fillId="0" borderId="15" applyNumberFormat="0" applyFill="0" applyAlignment="0" applyProtection="0"/>
    <xf numFmtId="0" fontId="34" fillId="0" borderId="16" applyNumberFormat="0" applyFill="0" applyAlignment="0" applyProtection="0"/>
    <xf numFmtId="44" fontId="35" fillId="0" borderId="17" applyNumberFormat="0" applyFont="0" applyAlignment="0">
      <protection/>
    </xf>
    <xf numFmtId="44" fontId="35" fillId="0" borderId="17" applyNumberFormat="0" applyFont="0" applyAlignment="0">
      <protection/>
    </xf>
    <xf numFmtId="44" fontId="35" fillId="0" borderId="17" applyNumberFormat="0" applyFont="0" applyAlignment="0">
      <protection/>
    </xf>
    <xf numFmtId="44" fontId="35" fillId="0" borderId="17" applyNumberFormat="0" applyFont="0" applyAlignment="0">
      <protection/>
    </xf>
    <xf numFmtId="44" fontId="35" fillId="0" borderId="17" applyNumberFormat="0" applyFont="0" applyAlignment="0">
      <protection/>
    </xf>
    <xf numFmtId="44" fontId="35" fillId="0" borderId="18" applyNumberFormat="0" applyFont="0" applyAlignment="0">
      <protection/>
    </xf>
    <xf numFmtId="44" fontId="35" fillId="0" borderId="18" applyNumberFormat="0" applyFont="0" applyAlignment="0">
      <protection/>
    </xf>
    <xf numFmtId="44" fontId="35" fillId="0" borderId="18" applyNumberFormat="0" applyFont="0" applyAlignment="0">
      <protection/>
    </xf>
    <xf numFmtId="44" fontId="35" fillId="0" borderId="18" applyNumberFormat="0" applyFont="0" applyAlignment="0">
      <protection/>
    </xf>
    <xf numFmtId="44" fontId="35" fillId="0" borderId="18" applyNumberFormat="0" applyFont="0" applyAlignment="0">
      <protection/>
    </xf>
    <xf numFmtId="0" fontId="70" fillId="67" borderId="0" applyNumberFormat="0" applyBorder="0" applyAlignment="0" applyProtection="0"/>
    <xf numFmtId="0" fontId="36" fillId="66" borderId="0" applyNumberFormat="0" applyBorder="0" applyAlignment="0" applyProtection="0"/>
    <xf numFmtId="37" fontId="37" fillId="0" borderId="0">
      <alignment/>
      <protection/>
    </xf>
    <xf numFmtId="176" fontId="0" fillId="0" borderId="0">
      <alignment/>
      <protection/>
    </xf>
    <xf numFmtId="177" fontId="8" fillId="0" borderId="0">
      <alignment/>
      <protection/>
    </xf>
    <xf numFmtId="177" fontId="8" fillId="0" borderId="0">
      <alignment/>
      <protection/>
    </xf>
    <xf numFmtId="177" fontId="8" fillId="0" borderId="0">
      <alignment/>
      <protection/>
    </xf>
    <xf numFmtId="178" fontId="3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8" fillId="0" borderId="0">
      <alignment horizontal="left" wrapText="1"/>
      <protection/>
    </xf>
    <xf numFmtId="0" fontId="8" fillId="0" borderId="0">
      <alignment/>
      <protection/>
    </xf>
    <xf numFmtId="169" fontId="8" fillId="0" borderId="0">
      <alignment horizontal="left"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1" fillId="56" borderId="21" applyNumberFormat="0" applyAlignment="0" applyProtection="0"/>
    <xf numFmtId="0" fontId="40" fillId="57" borderId="22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9" fontId="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8" fillId="70" borderId="14">
      <alignment/>
      <protection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1" fillId="0" borderId="23">
      <alignment horizontal="center"/>
      <protection/>
    </xf>
    <xf numFmtId="3" fontId="39" fillId="0" borderId="0" applyFont="0" applyFill="0" applyBorder="0" applyAlignment="0" applyProtection="0"/>
    <xf numFmtId="0" fontId="39" fillId="71" borderId="0" applyNumberFormat="0" applyFont="0" applyBorder="0" applyAlignment="0" applyProtection="0"/>
    <xf numFmtId="0" fontId="17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3" fontId="42" fillId="0" borderId="0" applyFill="0" applyBorder="0" applyAlignment="0" applyProtection="0"/>
    <xf numFmtId="42" fontId="8" fillId="65" borderId="0">
      <alignment/>
      <protection/>
    </xf>
    <xf numFmtId="42" fontId="8" fillId="65" borderId="24">
      <alignment vertical="center"/>
      <protection/>
    </xf>
    <xf numFmtId="0" fontId="35" fillId="65" borderId="25" applyNumberFormat="0">
      <alignment horizontal="center" vertical="center" wrapText="1"/>
      <protection/>
    </xf>
    <xf numFmtId="0" fontId="35" fillId="65" borderId="25" applyNumberFormat="0">
      <alignment horizontal="center" vertical="center" wrapText="1"/>
      <protection/>
    </xf>
    <xf numFmtId="10" fontId="8" fillId="65" borderId="0">
      <alignment/>
      <protection/>
    </xf>
    <xf numFmtId="10" fontId="8" fillId="65" borderId="0">
      <alignment/>
      <protection/>
    </xf>
    <xf numFmtId="179" fontId="8" fillId="65" borderId="0">
      <alignment/>
      <protection/>
    </xf>
    <xf numFmtId="179" fontId="8" fillId="65" borderId="0">
      <alignment/>
      <protection/>
    </xf>
    <xf numFmtId="42" fontId="8" fillId="65" borderId="0">
      <alignment/>
      <protection/>
    </xf>
    <xf numFmtId="180" fontId="30" fillId="0" borderId="0" applyBorder="0" applyAlignment="0">
      <protection/>
    </xf>
    <xf numFmtId="42" fontId="8" fillId="65" borderId="26">
      <alignment horizontal="left"/>
      <protection/>
    </xf>
    <xf numFmtId="179" fontId="44" fillId="65" borderId="26">
      <alignment horizontal="left"/>
      <protection/>
    </xf>
    <xf numFmtId="180" fontId="30" fillId="0" borderId="0" applyBorder="0" applyAlignment="0">
      <protection/>
    </xf>
    <xf numFmtId="14" fontId="0" fillId="0" borderId="0" applyNumberFormat="0" applyFill="0" applyBorder="0" applyAlignment="0" applyProtection="0"/>
    <xf numFmtId="181" fontId="8" fillId="0" borderId="0" applyFont="0" applyFill="0" applyAlignment="0">
      <protection/>
    </xf>
    <xf numFmtId="181" fontId="8" fillId="0" borderId="0" applyFont="0" applyFill="0" applyAlignment="0">
      <protection/>
    </xf>
    <xf numFmtId="4" fontId="45" fillId="66" borderId="22" applyNumberFormat="0" applyProtection="0">
      <alignment vertical="center"/>
    </xf>
    <xf numFmtId="4" fontId="46" fillId="66" borderId="22" applyNumberFormat="0" applyProtection="0">
      <alignment vertical="center"/>
    </xf>
    <xf numFmtId="4" fontId="45" fillId="66" borderId="22" applyNumberFormat="0" applyProtection="0">
      <alignment horizontal="left" vertical="center" indent="1"/>
    </xf>
    <xf numFmtId="4" fontId="45" fillId="66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4" fontId="45" fillId="5" borderId="22" applyNumberFormat="0" applyProtection="0">
      <alignment horizontal="right" vertical="center"/>
    </xf>
    <xf numFmtId="4" fontId="45" fillId="17" borderId="22" applyNumberFormat="0" applyProtection="0">
      <alignment horizontal="right" vertical="center"/>
    </xf>
    <xf numFmtId="4" fontId="45" fillId="43" borderId="22" applyNumberFormat="0" applyProtection="0">
      <alignment horizontal="right" vertical="center"/>
    </xf>
    <xf numFmtId="4" fontId="45" fillId="23" borderId="22" applyNumberFormat="0" applyProtection="0">
      <alignment horizontal="right" vertical="center"/>
    </xf>
    <xf numFmtId="4" fontId="45" fillId="33" borderId="22" applyNumberFormat="0" applyProtection="0">
      <alignment horizontal="right" vertical="center"/>
    </xf>
    <xf numFmtId="4" fontId="45" fillId="54" borderId="22" applyNumberFormat="0" applyProtection="0">
      <alignment horizontal="right" vertical="center"/>
    </xf>
    <xf numFmtId="4" fontId="45" fillId="48" borderId="22" applyNumberFormat="0" applyProtection="0">
      <alignment horizontal="right" vertical="center"/>
    </xf>
    <xf numFmtId="4" fontId="45" fillId="72" borderId="22" applyNumberFormat="0" applyProtection="0">
      <alignment horizontal="right" vertical="center"/>
    </xf>
    <xf numFmtId="4" fontId="45" fillId="19" borderId="22" applyNumberFormat="0" applyProtection="0">
      <alignment horizontal="right" vertical="center"/>
    </xf>
    <xf numFmtId="4" fontId="47" fillId="73" borderId="22" applyNumberFormat="0" applyProtection="0">
      <alignment horizontal="left" vertical="center" indent="1"/>
    </xf>
    <xf numFmtId="4" fontId="45" fillId="74" borderId="27" applyNumberFormat="0" applyProtection="0">
      <alignment horizontal="left" vertical="center" indent="1"/>
    </xf>
    <xf numFmtId="4" fontId="48" fillId="75" borderId="0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4" fontId="45" fillId="74" borderId="22" applyNumberFormat="0" applyProtection="0">
      <alignment horizontal="left" vertical="center" indent="1"/>
    </xf>
    <xf numFmtId="4" fontId="45" fillId="76" borderId="22" applyNumberFormat="0" applyProtection="0">
      <alignment horizontal="left" vertical="center" indent="1"/>
    </xf>
    <xf numFmtId="0" fontId="8" fillId="76" borderId="22" applyNumberFormat="0" applyProtection="0">
      <alignment horizontal="left" vertical="center" indent="1"/>
    </xf>
    <xf numFmtId="0" fontId="8" fillId="76" borderId="22" applyNumberFormat="0" applyProtection="0">
      <alignment horizontal="left" vertical="center" indent="1"/>
    </xf>
    <xf numFmtId="0" fontId="8" fillId="59" borderId="22" applyNumberFormat="0" applyProtection="0">
      <alignment horizontal="left" vertical="center" indent="1"/>
    </xf>
    <xf numFmtId="0" fontId="8" fillId="59" borderId="22" applyNumberFormat="0" applyProtection="0">
      <alignment horizontal="left" vertical="center" indent="1"/>
    </xf>
    <xf numFmtId="0" fontId="8" fillId="57" borderId="22" applyNumberFormat="0" applyProtection="0">
      <alignment horizontal="left" vertical="center" indent="1"/>
    </xf>
    <xf numFmtId="0" fontId="8" fillId="57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8" fillId="65" borderId="13" applyNumberFormat="0">
      <alignment/>
      <protection locked="0"/>
    </xf>
    <xf numFmtId="4" fontId="45" fillId="69" borderId="22" applyNumberFormat="0" applyProtection="0">
      <alignment vertical="center"/>
    </xf>
    <xf numFmtId="4" fontId="46" fillId="69" borderId="22" applyNumberFormat="0" applyProtection="0">
      <alignment vertical="center"/>
    </xf>
    <xf numFmtId="4" fontId="45" fillId="69" borderId="22" applyNumberFormat="0" applyProtection="0">
      <alignment horizontal="left" vertical="center" indent="1"/>
    </xf>
    <xf numFmtId="4" fontId="45" fillId="69" borderId="22" applyNumberFormat="0" applyProtection="0">
      <alignment horizontal="left" vertical="center" indent="1"/>
    </xf>
    <xf numFmtId="4" fontId="45" fillId="74" borderId="22" applyNumberFormat="0" applyProtection="0">
      <alignment horizontal="right" vertical="center"/>
    </xf>
    <xf numFmtId="4" fontId="46" fillId="74" borderId="22" applyNumberFormat="0" applyProtection="0">
      <alignment horizontal="right" vertical="center"/>
    </xf>
    <xf numFmtId="0" fontId="8" fillId="3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49" fillId="0" borderId="0">
      <alignment/>
      <protection/>
    </xf>
    <xf numFmtId="4" fontId="50" fillId="74" borderId="22" applyNumberFormat="0" applyProtection="0">
      <alignment horizontal="right" vertical="center"/>
    </xf>
    <xf numFmtId="39" fontId="8" fillId="77" borderId="0">
      <alignment/>
      <protection/>
    </xf>
    <xf numFmtId="39" fontId="8" fillId="77" borderId="0">
      <alignment/>
      <protection/>
    </xf>
    <xf numFmtId="0" fontId="51" fillId="0" borderId="0" applyNumberFormat="0" applyFill="0" applyBorder="0" applyAlignment="0" applyProtection="0"/>
    <xf numFmtId="38" fontId="25" fillId="0" borderId="28">
      <alignment/>
      <protection/>
    </xf>
    <xf numFmtId="38" fontId="25" fillId="0" borderId="28">
      <alignment/>
      <protection/>
    </xf>
    <xf numFmtId="38" fontId="25" fillId="0" borderId="28">
      <alignment/>
      <protection/>
    </xf>
    <xf numFmtId="38" fontId="25" fillId="0" borderId="28">
      <alignment/>
      <protection/>
    </xf>
    <xf numFmtId="38" fontId="25" fillId="0" borderId="28">
      <alignment/>
      <protection/>
    </xf>
    <xf numFmtId="38" fontId="30" fillId="0" borderId="26">
      <alignment/>
      <protection/>
    </xf>
    <xf numFmtId="39" fontId="0" fillId="78" borderId="0">
      <alignment/>
      <protection/>
    </xf>
    <xf numFmtId="166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2" fontId="8" fillId="0" borderId="0">
      <alignment horizontal="left" wrapText="1"/>
      <protection/>
    </xf>
    <xf numFmtId="183" fontId="8" fillId="0" borderId="0">
      <alignment horizontal="left" wrapText="1"/>
      <protection/>
    </xf>
    <xf numFmtId="40" fontId="52" fillId="0" borderId="0" applyBorder="0">
      <alignment horizontal="right"/>
      <protection/>
    </xf>
    <xf numFmtId="41" fontId="53" fillId="65" borderId="0">
      <alignment horizontal="left"/>
      <protection/>
    </xf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4" fontId="55" fillId="65" borderId="0">
      <alignment horizontal="left" vertical="center"/>
      <protection/>
    </xf>
    <xf numFmtId="0" fontId="35" fillId="65" borderId="0">
      <alignment horizontal="left" wrapText="1"/>
      <protection/>
    </xf>
    <xf numFmtId="0" fontId="35" fillId="65" borderId="0">
      <alignment horizontal="left" wrapText="1"/>
      <protection/>
    </xf>
    <xf numFmtId="0" fontId="56" fillId="0" borderId="0">
      <alignment horizontal="left" vertical="center"/>
      <protection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22" fillId="0" borderId="30" applyNumberFormat="0" applyFill="0" applyAlignment="0" applyProtection="0"/>
    <xf numFmtId="0" fontId="73" fillId="0" borderId="29" applyNumberFormat="0" applyFill="0" applyAlignment="0" applyProtection="0"/>
    <xf numFmtId="0" fontId="17" fillId="0" borderId="31">
      <alignment/>
      <protection/>
    </xf>
    <xf numFmtId="0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2">
    <xf numFmtId="164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18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fill"/>
    </xf>
    <xf numFmtId="0" fontId="2" fillId="0" borderId="0" xfId="0" applyNumberFormat="1" applyFont="1" applyFill="1" applyAlignment="1" quotePrefix="1">
      <alignment horizontal="center"/>
    </xf>
    <xf numFmtId="42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10" fontId="2" fillId="0" borderId="25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4" fontId="2" fillId="0" borderId="25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0" fontId="2" fillId="0" borderId="26" xfId="0" applyNumberFormat="1" applyFont="1" applyFill="1" applyBorder="1" applyAlignment="1">
      <alignment/>
    </xf>
    <xf numFmtId="41" fontId="6" fillId="0" borderId="2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168" fontId="2" fillId="0" borderId="25" xfId="0" applyNumberFormat="1" applyFont="1" applyFill="1" applyBorder="1" applyAlignment="1" applyProtection="1">
      <alignment/>
      <protection locked="0"/>
    </xf>
    <xf numFmtId="164" fontId="2" fillId="0" borderId="13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>
      <alignment/>
    </xf>
    <xf numFmtId="41" fontId="6" fillId="0" borderId="0" xfId="1043" applyNumberFormat="1" applyFont="1" applyFill="1" applyBorder="1" applyAlignment="1">
      <alignment/>
    </xf>
    <xf numFmtId="42" fontId="6" fillId="0" borderId="24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2" fontId="6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 applyProtection="1">
      <alignment/>
      <protection locked="0"/>
    </xf>
    <xf numFmtId="41" fontId="2" fillId="0" borderId="0" xfId="1043" applyNumberFormat="1" applyFont="1" applyFill="1" applyBorder="1" applyAlignment="1">
      <alignment/>
    </xf>
    <xf numFmtId="42" fontId="2" fillId="0" borderId="0" xfId="1043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Border="1" applyAlignment="1">
      <alignment horizontal="right"/>
    </xf>
  </cellXfs>
  <cellStyles count="1324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0" xfId="1060"/>
    <cellStyle name="Comma0 - Style2" xfId="1061"/>
    <cellStyle name="Comma0 - Style4" xfId="1062"/>
    <cellStyle name="Comma0 - Style5" xfId="1063"/>
    <cellStyle name="Comma0 2" xfId="1064"/>
    <cellStyle name="Comma0 3" xfId="1065"/>
    <cellStyle name="Comma0 4" xfId="1066"/>
    <cellStyle name="Comma0_00COS Ind Allocators" xfId="1067"/>
    <cellStyle name="Comma1 - Style1" xfId="1068"/>
    <cellStyle name="Copied" xfId="1069"/>
    <cellStyle name="COST1" xfId="1070"/>
    <cellStyle name="Curren - Style1" xfId="1071"/>
    <cellStyle name="Curren - Style2" xfId="1072"/>
    <cellStyle name="Curren - Style5" xfId="1073"/>
    <cellStyle name="Curren - Style6" xfId="1074"/>
    <cellStyle name="Currency" xfId="1075"/>
    <cellStyle name="Currency [0]" xfId="1076"/>
    <cellStyle name="Currency 10" xfId="1077"/>
    <cellStyle name="Currency 11" xfId="1078"/>
    <cellStyle name="Currency 12" xfId="1079"/>
    <cellStyle name="Currency 2" xfId="1080"/>
    <cellStyle name="Currency 2 2" xfId="1081"/>
    <cellStyle name="Currency 3" xfId="1082"/>
    <cellStyle name="Currency 4 2" xfId="1083"/>
    <cellStyle name="Currency 7" xfId="1084"/>
    <cellStyle name="Currency 8" xfId="1085"/>
    <cellStyle name="Currency 9" xfId="1086"/>
    <cellStyle name="Currency0" xfId="1087"/>
    <cellStyle name="Currency0 2" xfId="1088"/>
    <cellStyle name="Date" xfId="1089"/>
    <cellStyle name="Date 2" xfId="1090"/>
    <cellStyle name="Date 3" xfId="1091"/>
    <cellStyle name="Date 4" xfId="1092"/>
    <cellStyle name="Emphasis 1" xfId="1093"/>
    <cellStyle name="Emphasis 2" xfId="1094"/>
    <cellStyle name="Emphasis 3" xfId="1095"/>
    <cellStyle name="Entered" xfId="1096"/>
    <cellStyle name="Entered 2" xfId="1097"/>
    <cellStyle name="Entered_JHS-4" xfId="1098"/>
    <cellStyle name="Euro" xfId="1099"/>
    <cellStyle name="Euro 2" xfId="1100"/>
    <cellStyle name="Explanatory Text" xfId="1101"/>
    <cellStyle name="Explanatory Text 2 2" xfId="1102"/>
    <cellStyle name="Fixed" xfId="1103"/>
    <cellStyle name="Fixed3 - Style3" xfId="1104"/>
    <cellStyle name="Good" xfId="1105"/>
    <cellStyle name="Good 2 2" xfId="1106"/>
    <cellStyle name="Grey" xfId="1107"/>
    <cellStyle name="Grey 2" xfId="1108"/>
    <cellStyle name="Grey 3" xfId="1109"/>
    <cellStyle name="Grey 4" xfId="1110"/>
    <cellStyle name="Grey_(C) WHE Proforma with ITC cash grant 10 Yr Amort_for deferral_102809" xfId="1111"/>
    <cellStyle name="Header1" xfId="1112"/>
    <cellStyle name="Header2" xfId="1113"/>
    <cellStyle name="Heading 1" xfId="1114"/>
    <cellStyle name="Heading 1 2" xfId="1115"/>
    <cellStyle name="Heading 1 2 2" xfId="1116"/>
    <cellStyle name="Heading 1 3" xfId="1117"/>
    <cellStyle name="Heading 2" xfId="1118"/>
    <cellStyle name="Heading 2 2" xfId="1119"/>
    <cellStyle name="Heading 2 2 2" xfId="1120"/>
    <cellStyle name="Heading 2 3" xfId="1121"/>
    <cellStyle name="Heading 3" xfId="1122"/>
    <cellStyle name="Heading 3 2 2" xfId="1123"/>
    <cellStyle name="Heading 4" xfId="1124"/>
    <cellStyle name="Heading 4 2 2" xfId="1125"/>
    <cellStyle name="Heading1" xfId="1126"/>
    <cellStyle name="Heading2" xfId="1127"/>
    <cellStyle name="Input" xfId="1128"/>
    <cellStyle name="Input [yellow]" xfId="1129"/>
    <cellStyle name="Input [yellow] 2" xfId="1130"/>
    <cellStyle name="Input [yellow] 3" xfId="1131"/>
    <cellStyle name="Input [yellow] 4" xfId="1132"/>
    <cellStyle name="Input [yellow]_(C) WHE Proforma with ITC cash grant 10 Yr Amort_for deferral_102809" xfId="1133"/>
    <cellStyle name="Input 2 2" xfId="1134"/>
    <cellStyle name="Input Cells" xfId="1135"/>
    <cellStyle name="Input Cells Percent" xfId="1136"/>
    <cellStyle name="Input Cells_4.34E Mint Farm Deferral" xfId="1137"/>
    <cellStyle name="Lines" xfId="1138"/>
    <cellStyle name="Lines 2" xfId="1139"/>
    <cellStyle name="LINKED" xfId="1140"/>
    <cellStyle name="Linked Cell" xfId="1141"/>
    <cellStyle name="Linked Cell 2 2" xfId="1142"/>
    <cellStyle name="modified border" xfId="1143"/>
    <cellStyle name="modified border 2" xfId="1144"/>
    <cellStyle name="modified border 3" xfId="1145"/>
    <cellStyle name="modified border 4" xfId="1146"/>
    <cellStyle name="modified border_4.34E Mint Farm Deferral" xfId="1147"/>
    <cellStyle name="modified border1" xfId="1148"/>
    <cellStyle name="modified border1 2" xfId="1149"/>
    <cellStyle name="modified border1 3" xfId="1150"/>
    <cellStyle name="modified border1 4" xfId="1151"/>
    <cellStyle name="modified border1_4.34E Mint Farm Deferral" xfId="1152"/>
    <cellStyle name="Neutral" xfId="1153"/>
    <cellStyle name="Neutral 2 2" xfId="1154"/>
    <cellStyle name="no dec" xfId="1155"/>
    <cellStyle name="Normal - Style1" xfId="1156"/>
    <cellStyle name="Normal - Style1 2" xfId="1157"/>
    <cellStyle name="Normal - Style1 3" xfId="1158"/>
    <cellStyle name="Normal - Style1 4" xfId="1159"/>
    <cellStyle name="Normal - Style1_(C) WHE Proforma with ITC cash grant 10 Yr Amort_for deferral_102809" xfId="1160"/>
    <cellStyle name="Normal 10" xfId="1161"/>
    <cellStyle name="Normal 10 2" xfId="1162"/>
    <cellStyle name="Normal 10 3" xfId="1163"/>
    <cellStyle name="Normal 10_04.07E Wild Horse Wind Expansion" xfId="1164"/>
    <cellStyle name="Normal 11" xfId="1165"/>
    <cellStyle name="Normal 12" xfId="1166"/>
    <cellStyle name="Normal 13" xfId="1167"/>
    <cellStyle name="Normal 14" xfId="1168"/>
    <cellStyle name="Normal 15" xfId="1169"/>
    <cellStyle name="Normal 16" xfId="1170"/>
    <cellStyle name="Normal 17" xfId="1171"/>
    <cellStyle name="Normal 18" xfId="1172"/>
    <cellStyle name="Normal 19" xfId="1173"/>
    <cellStyle name="Normal 2" xfId="1174"/>
    <cellStyle name="Normal 2 2" xfId="1175"/>
    <cellStyle name="Normal 2 2 2" xfId="1176"/>
    <cellStyle name="Normal 2 2 3" xfId="1177"/>
    <cellStyle name="Normal 2 3" xfId="1178"/>
    <cellStyle name="Normal 2 4" xfId="1179"/>
    <cellStyle name="Normal 2 5" xfId="1180"/>
    <cellStyle name="Normal 2 6" xfId="1181"/>
    <cellStyle name="Normal 2 7" xfId="1182"/>
    <cellStyle name="Normal 2 8" xfId="1183"/>
    <cellStyle name="Normal 2_16.37E Wild Horse Expansion DeferralRevwrkingfile SF" xfId="1184"/>
    <cellStyle name="Normal 20" xfId="1185"/>
    <cellStyle name="Normal 21" xfId="1186"/>
    <cellStyle name="Normal 22" xfId="1187"/>
    <cellStyle name="Normal 23" xfId="1188"/>
    <cellStyle name="Normal 24" xfId="1189"/>
    <cellStyle name="Normal 25" xfId="1190"/>
    <cellStyle name="Normal 26" xfId="1191"/>
    <cellStyle name="Normal 27" xfId="1192"/>
    <cellStyle name="Normal 28" xfId="1193"/>
    <cellStyle name="Normal 29" xfId="1194"/>
    <cellStyle name="Normal 3 2" xfId="1195"/>
    <cellStyle name="Normal 3 3" xfId="1196"/>
    <cellStyle name="Normal 30" xfId="1197"/>
    <cellStyle name="Normal 31" xfId="1198"/>
    <cellStyle name="Normal 32" xfId="1199"/>
    <cellStyle name="Normal 33" xfId="1200"/>
    <cellStyle name="Normal 34" xfId="1201"/>
    <cellStyle name="Normal 35" xfId="1202"/>
    <cellStyle name="Normal 36" xfId="1203"/>
    <cellStyle name="Normal 37" xfId="1204"/>
    <cellStyle name="Normal 38" xfId="1205"/>
    <cellStyle name="Normal 39" xfId="1206"/>
    <cellStyle name="Normal 4 2" xfId="1207"/>
    <cellStyle name="Normal 6" xfId="1208"/>
    <cellStyle name="Normal 7" xfId="1209"/>
    <cellStyle name="Normal 8" xfId="1210"/>
    <cellStyle name="Normal 9" xfId="1211"/>
    <cellStyle name="Note" xfId="1212"/>
    <cellStyle name="Note 10" xfId="1213"/>
    <cellStyle name="Note 11" xfId="1214"/>
    <cellStyle name="Note 12" xfId="1215"/>
    <cellStyle name="Note 2" xfId="1216"/>
    <cellStyle name="Note 2 2" xfId="1217"/>
    <cellStyle name="Note 3" xfId="1218"/>
    <cellStyle name="Note 4" xfId="1219"/>
    <cellStyle name="Note 5" xfId="1220"/>
    <cellStyle name="Note 6" xfId="1221"/>
    <cellStyle name="Note 7" xfId="1222"/>
    <cellStyle name="Note 8" xfId="1223"/>
    <cellStyle name="Note 9" xfId="1224"/>
    <cellStyle name="Output" xfId="1225"/>
    <cellStyle name="Output 2 2" xfId="1226"/>
    <cellStyle name="Percen - Style1" xfId="1227"/>
    <cellStyle name="Percen - Style2" xfId="1228"/>
    <cellStyle name="Percen - Style3" xfId="1229"/>
    <cellStyle name="Percent" xfId="1230"/>
    <cellStyle name="Percent [2]" xfId="1231"/>
    <cellStyle name="Percent [2] 2" xfId="1232"/>
    <cellStyle name="Percent 2" xfId="1233"/>
    <cellStyle name="Percent 2 2" xfId="1234"/>
    <cellStyle name="Percent 3" xfId="1235"/>
    <cellStyle name="Percent 3 2" xfId="1236"/>
    <cellStyle name="Percent 4 2" xfId="1237"/>
    <cellStyle name="Percent 6 2" xfId="1238"/>
    <cellStyle name="Percent 7" xfId="1239"/>
    <cellStyle name="Percent 8" xfId="1240"/>
    <cellStyle name="Processing" xfId="1241"/>
    <cellStyle name="PSChar" xfId="1242"/>
    <cellStyle name="PSDate" xfId="1243"/>
    <cellStyle name="PSDec" xfId="1244"/>
    <cellStyle name="PSHeading" xfId="1245"/>
    <cellStyle name="PSInt" xfId="1246"/>
    <cellStyle name="PSSpacer" xfId="1247"/>
    <cellStyle name="purple - Style8" xfId="1248"/>
    <cellStyle name="RED" xfId="1249"/>
    <cellStyle name="Red - Style7" xfId="1250"/>
    <cellStyle name="RED_04 07E Wild Horse Wind Expansion (C) (2)" xfId="1251"/>
    <cellStyle name="Report" xfId="1252"/>
    <cellStyle name="Report Bar" xfId="1253"/>
    <cellStyle name="Report Heading" xfId="1254"/>
    <cellStyle name="Report Heading 2" xfId="1255"/>
    <cellStyle name="Report Percent" xfId="1256"/>
    <cellStyle name="Report Percent 2" xfId="1257"/>
    <cellStyle name="Report Unit Cost" xfId="1258"/>
    <cellStyle name="Report Unit Cost 2" xfId="1259"/>
    <cellStyle name="Report_Adj Bench DR 3 for Initial Briefs (Electric)" xfId="1260"/>
    <cellStyle name="Reports" xfId="1261"/>
    <cellStyle name="Reports Total" xfId="1262"/>
    <cellStyle name="Reports Unit Cost Total" xfId="1263"/>
    <cellStyle name="Reports_16.37E Wild Horse Expansion DeferralRevwrkingfile SF" xfId="1264"/>
    <cellStyle name="RevList" xfId="1265"/>
    <cellStyle name="round100" xfId="1266"/>
    <cellStyle name="round100 2" xfId="1267"/>
    <cellStyle name="SAPBEXaggData" xfId="1268"/>
    <cellStyle name="SAPBEXaggDataEmph" xfId="1269"/>
    <cellStyle name="SAPBEXaggItem" xfId="1270"/>
    <cellStyle name="SAPBEXaggItemX" xfId="1271"/>
    <cellStyle name="SAPBEXchaText" xfId="1272"/>
    <cellStyle name="SAPBEXexcBad7" xfId="1273"/>
    <cellStyle name="SAPBEXexcBad8" xfId="1274"/>
    <cellStyle name="SAPBEXexcBad9" xfId="1275"/>
    <cellStyle name="SAPBEXexcCritical4" xfId="1276"/>
    <cellStyle name="SAPBEXexcCritical5" xfId="1277"/>
    <cellStyle name="SAPBEXexcCritical6" xfId="1278"/>
    <cellStyle name="SAPBEXexcGood1" xfId="1279"/>
    <cellStyle name="SAPBEXexcGood2" xfId="1280"/>
    <cellStyle name="SAPBEXexcGood3" xfId="1281"/>
    <cellStyle name="SAPBEXfilterDrill" xfId="1282"/>
    <cellStyle name="SAPBEXfilterItem" xfId="1283"/>
    <cellStyle name="SAPBEXfilterText" xfId="1284"/>
    <cellStyle name="SAPBEXformats" xfId="1285"/>
    <cellStyle name="SAPBEXheaderItem" xfId="1286"/>
    <cellStyle name="SAPBEXheaderText" xfId="1287"/>
    <cellStyle name="SAPBEXHLevel0" xfId="1288"/>
    <cellStyle name="SAPBEXHLevel0X" xfId="1289"/>
    <cellStyle name="SAPBEXHLevel1" xfId="1290"/>
    <cellStyle name="SAPBEXHLevel1X" xfId="1291"/>
    <cellStyle name="SAPBEXHLevel2" xfId="1292"/>
    <cellStyle name="SAPBEXHLevel2X" xfId="1293"/>
    <cellStyle name="SAPBEXHLevel3" xfId="1294"/>
    <cellStyle name="SAPBEXHLevel3X" xfId="1295"/>
    <cellStyle name="SAPBEXinputData" xfId="1296"/>
    <cellStyle name="SAPBEXresData" xfId="1297"/>
    <cellStyle name="SAPBEXresDataEmph" xfId="1298"/>
    <cellStyle name="SAPBEXresItem" xfId="1299"/>
    <cellStyle name="SAPBEXresItemX" xfId="1300"/>
    <cellStyle name="SAPBEXstdData" xfId="1301"/>
    <cellStyle name="SAPBEXstdDataEmph" xfId="1302"/>
    <cellStyle name="SAPBEXstdItem" xfId="1303"/>
    <cellStyle name="SAPBEXstdItemX" xfId="1304"/>
    <cellStyle name="SAPBEXtitle" xfId="1305"/>
    <cellStyle name="SAPBEXundefined" xfId="1306"/>
    <cellStyle name="shade" xfId="1307"/>
    <cellStyle name="shade 2" xfId="1308"/>
    <cellStyle name="Sheet Title" xfId="1309"/>
    <cellStyle name="StmtTtl1" xfId="1310"/>
    <cellStyle name="StmtTtl1 2" xfId="1311"/>
    <cellStyle name="StmtTtl1 3" xfId="1312"/>
    <cellStyle name="StmtTtl1 4" xfId="1313"/>
    <cellStyle name="StmtTtl1_(C) WHE Proforma with ITC cash grant 10 Yr Amort_for deferral_102809" xfId="1314"/>
    <cellStyle name="StmtTtl2" xfId="1315"/>
    <cellStyle name="STYL1 - Style1" xfId="1316"/>
    <cellStyle name="Style 1" xfId="1317"/>
    <cellStyle name="Style 1 2" xfId="1318"/>
    <cellStyle name="Style 1 3" xfId="1319"/>
    <cellStyle name="Style 1 4" xfId="1320"/>
    <cellStyle name="Style 1 5" xfId="1321"/>
    <cellStyle name="Style 1_04.07E Wild Horse Wind Expansion" xfId="1322"/>
    <cellStyle name="Subtotal" xfId="1323"/>
    <cellStyle name="Sub-total" xfId="1324"/>
    <cellStyle name="Title" xfId="1325"/>
    <cellStyle name="Title 2 2" xfId="1326"/>
    <cellStyle name="Title: Major" xfId="1327"/>
    <cellStyle name="Title: Minor" xfId="1328"/>
    <cellStyle name="Title: Minor 2" xfId="1329"/>
    <cellStyle name="Title: Worksheet" xfId="1330"/>
    <cellStyle name="Total" xfId="1331"/>
    <cellStyle name="Total 2" xfId="1332"/>
    <cellStyle name="Total 2 2" xfId="1333"/>
    <cellStyle name="Total 3" xfId="1334"/>
    <cellStyle name="Total4 - Style4" xfId="1335"/>
    <cellStyle name="Warning Text" xfId="1336"/>
    <cellStyle name="Warning Text 2 2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1">
      <pane xSplit="1" ySplit="1" topLeftCell="B2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B8" sqref="B8"/>
    </sheetView>
  </sheetViews>
  <sheetFormatPr defaultColWidth="19.33203125" defaultRowHeight="10.5"/>
  <cols>
    <col min="1" max="1" width="5.83203125" style="3" customWidth="1"/>
    <col min="2" max="2" width="69.33203125" style="3" customWidth="1"/>
    <col min="3" max="3" width="20.66015625" style="3" customWidth="1"/>
    <col min="4" max="16384" width="19.33203125" style="1" customWidth="1"/>
  </cols>
  <sheetData>
    <row r="1" spans="1:3" s="4" customFormat="1" ht="15.75">
      <c r="A1" s="2"/>
      <c r="B1" s="3"/>
      <c r="C1" s="60" t="s">
        <v>35</v>
      </c>
    </row>
    <row r="2" spans="1:3" s="4" customFormat="1" ht="15.75">
      <c r="A2" s="2"/>
      <c r="B2" s="3"/>
      <c r="C2" s="60" t="s">
        <v>36</v>
      </c>
    </row>
    <row r="3" spans="1:3" s="4" customFormat="1" ht="15.75">
      <c r="A3" s="6"/>
      <c r="B3" s="7"/>
      <c r="C3" s="61" t="s">
        <v>37</v>
      </c>
    </row>
    <row r="4" spans="1:3" s="4" customFormat="1" ht="12.75">
      <c r="A4" s="8" t="s">
        <v>0</v>
      </c>
      <c r="B4" s="7"/>
      <c r="C4" s="9"/>
    </row>
    <row r="5" spans="1:3" s="4" customFormat="1" ht="12.75">
      <c r="A5" s="8" t="s">
        <v>1</v>
      </c>
      <c r="B5" s="7"/>
      <c r="C5" s="7"/>
    </row>
    <row r="6" spans="1:3" ht="12.75">
      <c r="A6" s="10" t="s">
        <v>34</v>
      </c>
      <c r="B6" s="7"/>
      <c r="C6" s="7"/>
    </row>
    <row r="7" spans="1:3" ht="12.75">
      <c r="A7" s="8" t="s">
        <v>1</v>
      </c>
      <c r="B7" s="11"/>
      <c r="C7" s="7"/>
    </row>
    <row r="9" spans="1:3" ht="12.75">
      <c r="A9" s="13" t="s">
        <v>4</v>
      </c>
      <c r="C9" s="13" t="s">
        <v>5</v>
      </c>
    </row>
    <row r="10" spans="1:3" ht="12.75">
      <c r="A10" s="15" t="s">
        <v>8</v>
      </c>
      <c r="B10" s="16" t="s">
        <v>9</v>
      </c>
      <c r="C10" s="17" t="s">
        <v>10</v>
      </c>
    </row>
    <row r="12" spans="1:3" ht="12.75">
      <c r="A12" s="14">
        <v>1</v>
      </c>
      <c r="B12" s="3" t="s">
        <v>15</v>
      </c>
      <c r="C12" s="23">
        <v>4904756946</v>
      </c>
    </row>
    <row r="13" spans="1:3" ht="12.75">
      <c r="A13" s="14">
        <f aca="true" t="shared" si="0" ref="A13:A24">A12+1</f>
        <v>2</v>
      </c>
      <c r="B13" s="25" t="s">
        <v>18</v>
      </c>
      <c r="C13" s="27">
        <f>'JHS-15 15.02'!E16</f>
        <v>0.0842</v>
      </c>
    </row>
    <row r="14" spans="1:2" ht="12.75">
      <c r="A14" s="14">
        <f t="shared" si="0"/>
        <v>3</v>
      </c>
      <c r="B14" s="25"/>
    </row>
    <row r="15" spans="1:3" ht="12.75">
      <c r="A15" s="14">
        <f t="shared" si="0"/>
        <v>4</v>
      </c>
      <c r="B15" s="3" t="s">
        <v>22</v>
      </c>
      <c r="C15" s="30">
        <f>+C12*C13</f>
        <v>412980534.85319996</v>
      </c>
    </row>
    <row r="16" spans="1:3" ht="12.75">
      <c r="A16" s="14">
        <f t="shared" si="0"/>
        <v>5</v>
      </c>
      <c r="C16" s="33"/>
    </row>
    <row r="17" spans="1:3" ht="13.5">
      <c r="A17" s="14">
        <f t="shared" si="0"/>
        <v>6</v>
      </c>
      <c r="B17" s="25" t="s">
        <v>26</v>
      </c>
      <c r="C17" s="35">
        <v>318050321.02375627</v>
      </c>
    </row>
    <row r="18" spans="1:3" ht="13.5">
      <c r="A18" s="14">
        <f t="shared" si="0"/>
        <v>7</v>
      </c>
      <c r="B18" s="25" t="s">
        <v>27</v>
      </c>
      <c r="C18" s="36">
        <f>+C15-C17+0.5</f>
        <v>94930214.3294437</v>
      </c>
    </row>
    <row r="19" spans="1:3" ht="12.75">
      <c r="A19" s="14">
        <f t="shared" si="0"/>
        <v>8</v>
      </c>
      <c r="C19" s="33"/>
    </row>
    <row r="20" spans="1:3" ht="12.75">
      <c r="A20" s="14">
        <f t="shared" si="0"/>
        <v>9</v>
      </c>
      <c r="B20" s="3" t="s">
        <v>3</v>
      </c>
      <c r="C20" s="38">
        <f>'JHS-15 15.03'!E20</f>
        <v>0.620749</v>
      </c>
    </row>
    <row r="21" spans="1:3" ht="13.5">
      <c r="A21" s="14">
        <f t="shared" si="0"/>
        <v>10</v>
      </c>
      <c r="B21" s="3" t="s">
        <v>30</v>
      </c>
      <c r="C21" s="40">
        <f>ROUND(+C18/C20,0)</f>
        <v>152928501</v>
      </c>
    </row>
    <row r="22" spans="1:3" ht="13.5">
      <c r="A22" s="14">
        <f t="shared" si="0"/>
        <v>11</v>
      </c>
      <c r="B22" s="25" t="s">
        <v>31</v>
      </c>
      <c r="C22" s="41">
        <v>427352</v>
      </c>
    </row>
    <row r="23" spans="1:3" ht="13.5">
      <c r="A23" s="14">
        <f t="shared" si="0"/>
        <v>12</v>
      </c>
      <c r="B23" s="25" t="s">
        <v>33</v>
      </c>
      <c r="C23" s="41">
        <v>164110</v>
      </c>
    </row>
    <row r="24" spans="1:3" ht="14.25" thickBot="1">
      <c r="A24" s="14">
        <f t="shared" si="0"/>
        <v>13</v>
      </c>
      <c r="B24" s="3" t="s">
        <v>30</v>
      </c>
      <c r="C24" s="42">
        <f>+C21-C23-C22</f>
        <v>152337039</v>
      </c>
    </row>
    <row r="25" ht="13.5" thickTop="1"/>
    <row r="46" spans="1:3" ht="13.5" customHeight="1">
      <c r="A46" s="14"/>
      <c r="C46" s="31"/>
    </row>
    <row r="55" spans="1:3" ht="12.75">
      <c r="A55" s="45"/>
      <c r="B55" s="45"/>
      <c r="C55" s="45"/>
    </row>
    <row r="56" spans="1:3" ht="12.75">
      <c r="A56" s="46"/>
      <c r="B56" s="45"/>
      <c r="C56" s="47"/>
    </row>
    <row r="57" spans="1:3" ht="12.75">
      <c r="A57" s="46"/>
      <c r="B57" s="48"/>
      <c r="C57" s="47"/>
    </row>
    <row r="58" spans="1:3" ht="12.75">
      <c r="A58" s="45"/>
      <c r="B58" s="45"/>
      <c r="C58" s="45"/>
    </row>
    <row r="59" spans="1:3" ht="13.5">
      <c r="A59" s="47"/>
      <c r="B59" s="45"/>
      <c r="C59" s="49"/>
    </row>
    <row r="60" spans="1:3" ht="13.5">
      <c r="A60" s="47"/>
      <c r="B60" s="50"/>
      <c r="C60" s="51"/>
    </row>
    <row r="61" spans="1:3" ht="12.75">
      <c r="A61" s="47"/>
      <c r="B61" s="50"/>
      <c r="C61" s="45"/>
    </row>
    <row r="62" spans="1:3" ht="13.5">
      <c r="A62" s="47"/>
      <c r="B62" s="45"/>
      <c r="C62" s="40"/>
    </row>
    <row r="63" spans="1:3" ht="12.75">
      <c r="A63" s="47"/>
      <c r="B63" s="45"/>
      <c r="C63" s="52"/>
    </row>
    <row r="64" spans="1:3" ht="13.5">
      <c r="A64" s="47"/>
      <c r="B64" s="50"/>
      <c r="C64" s="40"/>
    </row>
    <row r="65" spans="1:3" ht="13.5">
      <c r="A65" s="47"/>
      <c r="B65" s="50"/>
      <c r="C65" s="40"/>
    </row>
    <row r="66" spans="1:3" ht="12.75">
      <c r="A66" s="47"/>
      <c r="B66" s="45"/>
      <c r="C66" s="52"/>
    </row>
    <row r="67" spans="1:3" ht="12.75">
      <c r="A67" s="47"/>
      <c r="B67" s="45"/>
      <c r="C67" s="53"/>
    </row>
    <row r="68" spans="1:3" ht="13.5">
      <c r="A68" s="47"/>
      <c r="B68" s="45"/>
      <c r="C68" s="40"/>
    </row>
    <row r="69" spans="1:3" ht="12.75">
      <c r="A69" s="47"/>
      <c r="B69" s="50"/>
      <c r="C69" s="54"/>
    </row>
    <row r="70" spans="1:3" ht="12.75">
      <c r="A70" s="47"/>
      <c r="B70" s="50"/>
      <c r="C70" s="55"/>
    </row>
    <row r="71" spans="1:3" ht="13.5">
      <c r="A71" s="47"/>
      <c r="B71" s="45"/>
      <c r="C71" s="56"/>
    </row>
    <row r="72" spans="1:3" ht="12.75">
      <c r="A72" s="47"/>
      <c r="B72" s="45"/>
      <c r="C72" s="57"/>
    </row>
    <row r="73" spans="1:3" ht="12.75">
      <c r="A73" s="45"/>
      <c r="B73" s="45"/>
      <c r="C73" s="45"/>
    </row>
    <row r="74" spans="1:3" ht="12.75">
      <c r="A74" s="47"/>
      <c r="B74" s="45"/>
      <c r="C74" s="57"/>
    </row>
    <row r="75" spans="1:3" ht="12.75">
      <c r="A75" s="47"/>
      <c r="B75" s="50"/>
      <c r="C75" s="31"/>
    </row>
    <row r="76" spans="1:3" ht="12.75">
      <c r="A76" s="47"/>
      <c r="B76" s="50"/>
      <c r="C76" s="45"/>
    </row>
    <row r="77" spans="1:3" ht="12.75">
      <c r="A77" s="47"/>
      <c r="B77" s="45"/>
      <c r="C77" s="58"/>
    </row>
    <row r="78" spans="1:3" ht="12.75">
      <c r="A78" s="47"/>
      <c r="B78" s="45"/>
      <c r="C78" s="45"/>
    </row>
    <row r="79" spans="1:3" ht="12.75">
      <c r="A79" s="47"/>
      <c r="B79" s="50"/>
      <c r="C79" s="58"/>
    </row>
    <row r="80" spans="1:3" ht="12.75">
      <c r="A80" s="47"/>
      <c r="B80" s="50"/>
      <c r="C80" s="58"/>
    </row>
    <row r="81" spans="1:3" ht="12.75">
      <c r="A81" s="47"/>
      <c r="B81" s="45"/>
      <c r="C81" s="45"/>
    </row>
    <row r="82" spans="1:3" ht="12.75">
      <c r="A82" s="47"/>
      <c r="B82" s="45"/>
      <c r="C82" s="59"/>
    </row>
    <row r="83" spans="1:3" ht="13.5">
      <c r="A83" s="47"/>
      <c r="B83" s="45"/>
      <c r="C83" s="40"/>
    </row>
    <row r="84" spans="1:3" ht="12.75">
      <c r="A84" s="47"/>
      <c r="B84" s="50"/>
      <c r="C84" s="45"/>
    </row>
    <row r="85" spans="1:3" ht="12.75">
      <c r="A85" s="47"/>
      <c r="B85" s="50"/>
      <c r="C85" s="45"/>
    </row>
    <row r="86" spans="1:3" ht="12.75">
      <c r="A86" s="47"/>
      <c r="B86" s="45"/>
      <c r="C86" s="45"/>
    </row>
    <row r="87" spans="1:3" ht="12.75">
      <c r="A87" s="47"/>
      <c r="B87" s="45"/>
      <c r="C87" s="45"/>
    </row>
    <row r="88" ht="12.75">
      <c r="A88" s="47"/>
    </row>
  </sheetData>
  <sheetProtection/>
  <printOptions horizontalCentered="1"/>
  <pageMargins left="0.95" right="0.7" top="0.75" bottom="0.75" header="0.3" footer="0.3"/>
  <pageSetup horizontalDpi="600" verticalDpi="600" orientation="portrait" r:id="rId1"/>
  <headerFooter>
    <oddFooter>&amp;L&amp;"Times New Roman,Bold Italic"&amp;10Note:  Amounts presented in bold italic type have changed since the June 13 original filing.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E1" sqref="E1:E3"/>
    </sheetView>
  </sheetViews>
  <sheetFormatPr defaultColWidth="19.33203125" defaultRowHeight="10.5"/>
  <cols>
    <col min="1" max="1" width="6.5" style="1" bestFit="1" customWidth="1"/>
    <col min="2" max="2" width="55.16015625" style="1" bestFit="1" customWidth="1"/>
    <col min="3" max="16384" width="19.33203125" style="1" customWidth="1"/>
  </cols>
  <sheetData>
    <row r="1" spans="1:5" s="4" customFormat="1" ht="15.75">
      <c r="A1" s="2"/>
      <c r="B1" s="3"/>
      <c r="C1" s="3"/>
      <c r="D1" s="3"/>
      <c r="E1" s="60" t="s">
        <v>35</v>
      </c>
    </row>
    <row r="2" spans="1:5" s="4" customFormat="1" ht="15.75">
      <c r="A2" s="5"/>
      <c r="B2" s="3"/>
      <c r="C2" s="3"/>
      <c r="D2" s="3"/>
      <c r="E2" s="60" t="s">
        <v>38</v>
      </c>
    </row>
    <row r="3" spans="1:5" s="4" customFormat="1" ht="15.75">
      <c r="A3" s="3"/>
      <c r="B3" s="3"/>
      <c r="C3" s="3"/>
      <c r="D3" s="3"/>
      <c r="E3" s="61" t="s">
        <v>39</v>
      </c>
    </row>
    <row r="4" spans="1:5" s="4" customFormat="1" ht="12.75">
      <c r="A4" s="8" t="s">
        <v>0</v>
      </c>
      <c r="B4" s="7"/>
      <c r="C4" s="10"/>
      <c r="D4" s="10"/>
      <c r="E4" s="10"/>
    </row>
    <row r="5" spans="1:5" s="4" customFormat="1" ht="12.75">
      <c r="A5" s="10" t="s">
        <v>2</v>
      </c>
      <c r="B5" s="7"/>
      <c r="C5" s="10"/>
      <c r="D5" s="10"/>
      <c r="E5" s="10"/>
    </row>
    <row r="6" spans="1:5" ht="12.75">
      <c r="A6" s="10" t="s">
        <v>34</v>
      </c>
      <c r="B6" s="7"/>
      <c r="C6" s="10"/>
      <c r="D6" s="10"/>
      <c r="E6" s="10"/>
    </row>
    <row r="7" spans="1:5" ht="12.75">
      <c r="A7" s="8" t="s">
        <v>1</v>
      </c>
      <c r="B7" s="7"/>
      <c r="C7" s="10"/>
      <c r="D7" s="10"/>
      <c r="E7" s="10"/>
    </row>
    <row r="8" spans="1:5" ht="12.75">
      <c r="A8" s="12"/>
      <c r="B8" s="3"/>
      <c r="C8" s="3"/>
      <c r="D8" s="3"/>
      <c r="E8" s="3"/>
    </row>
    <row r="9" spans="1:5" ht="12.75">
      <c r="A9" s="13" t="s">
        <v>4</v>
      </c>
      <c r="B9" s="3"/>
      <c r="C9" s="14" t="s">
        <v>6</v>
      </c>
      <c r="D9" s="14"/>
      <c r="E9" s="14" t="s">
        <v>7</v>
      </c>
    </row>
    <row r="10" spans="1:5" ht="12.75">
      <c r="A10" s="15" t="s">
        <v>8</v>
      </c>
      <c r="B10" s="16" t="s">
        <v>9</v>
      </c>
      <c r="C10" s="17" t="s">
        <v>11</v>
      </c>
      <c r="D10" s="17" t="s">
        <v>12</v>
      </c>
      <c r="E10" s="17" t="s">
        <v>13</v>
      </c>
    </row>
    <row r="11" spans="1:5" ht="12.75">
      <c r="A11" s="21"/>
      <c r="B11" s="21"/>
      <c r="C11" s="21"/>
      <c r="D11" s="21"/>
      <c r="E11" s="21"/>
    </row>
    <row r="12" spans="1:5" ht="12.75">
      <c r="A12" s="14">
        <v>1</v>
      </c>
      <c r="B12" s="3" t="s">
        <v>16</v>
      </c>
      <c r="C12" s="24">
        <v>0.04</v>
      </c>
      <c r="D12" s="24">
        <v>0.0462</v>
      </c>
      <c r="E12" s="24">
        <f>ROUND(C12*D12,4)</f>
        <v>0.0018</v>
      </c>
    </row>
    <row r="13" spans="1:5" ht="12.75">
      <c r="A13" s="14">
        <v>2</v>
      </c>
      <c r="B13" s="3" t="s">
        <v>19</v>
      </c>
      <c r="C13" s="24">
        <f>C16-C12-C14-C15</f>
        <v>0.48</v>
      </c>
      <c r="D13" s="24">
        <v>0.0637</v>
      </c>
      <c r="E13" s="24">
        <f>ROUND(C13*D13,4)</f>
        <v>0.0306</v>
      </c>
    </row>
    <row r="14" spans="1:5" ht="12.75">
      <c r="A14" s="14">
        <v>3</v>
      </c>
      <c r="B14" s="3" t="s">
        <v>21</v>
      </c>
      <c r="C14" s="24">
        <v>0</v>
      </c>
      <c r="D14" s="24">
        <v>0</v>
      </c>
      <c r="E14" s="24">
        <f>ROUND(C14*D14,4)</f>
        <v>0</v>
      </c>
    </row>
    <row r="15" spans="1:5" ht="12.75">
      <c r="A15" s="14">
        <v>4</v>
      </c>
      <c r="B15" s="3" t="s">
        <v>23</v>
      </c>
      <c r="C15" s="31">
        <v>0.48</v>
      </c>
      <c r="D15" s="27">
        <v>0.108</v>
      </c>
      <c r="E15" s="24">
        <f>ROUND(C15*D15,4)</f>
        <v>0.0518</v>
      </c>
    </row>
    <row r="16" spans="1:5" ht="12.75">
      <c r="A16" s="14">
        <v>5</v>
      </c>
      <c r="B16" s="3" t="s">
        <v>24</v>
      </c>
      <c r="C16" s="34">
        <v>1</v>
      </c>
      <c r="D16" s="24"/>
      <c r="E16" s="34">
        <f>SUM(E12:E15)</f>
        <v>0.0842</v>
      </c>
    </row>
    <row r="17" spans="1:5" ht="12.75">
      <c r="A17" s="14">
        <v>6</v>
      </c>
      <c r="B17" s="3"/>
      <c r="C17" s="24"/>
      <c r="D17" s="24"/>
      <c r="E17" s="24"/>
    </row>
    <row r="18" spans="1:5" ht="12.75">
      <c r="A18" s="14">
        <v>7</v>
      </c>
      <c r="B18" s="3" t="s">
        <v>28</v>
      </c>
      <c r="C18" s="24">
        <f>C12</f>
        <v>0.04</v>
      </c>
      <c r="D18" s="24">
        <f>D12*0.65</f>
        <v>0.03003</v>
      </c>
      <c r="E18" s="24">
        <f>ROUND(E12*0.65,4)</f>
        <v>0.0012</v>
      </c>
    </row>
    <row r="19" spans="1:5" ht="12.75">
      <c r="A19" s="14">
        <v>8</v>
      </c>
      <c r="B19" s="3" t="s">
        <v>29</v>
      </c>
      <c r="C19" s="24">
        <f>C13</f>
        <v>0.48</v>
      </c>
      <c r="D19" s="24">
        <f>D13*0.65</f>
        <v>0.041405000000000004</v>
      </c>
      <c r="E19" s="24">
        <f>ROUND(E13*0.65,4)</f>
        <v>0.0199</v>
      </c>
    </row>
    <row r="20" spans="1:5" ht="12.75">
      <c r="A20" s="14">
        <v>9</v>
      </c>
      <c r="B20" s="3" t="s">
        <v>21</v>
      </c>
      <c r="C20" s="24">
        <f>C14</f>
        <v>0</v>
      </c>
      <c r="D20" s="24">
        <f>D14</f>
        <v>0</v>
      </c>
      <c r="E20" s="24">
        <f>ROUND(C20*D20,4)</f>
        <v>0</v>
      </c>
    </row>
    <row r="21" spans="1:5" ht="12.75">
      <c r="A21" s="14">
        <v>10</v>
      </c>
      <c r="B21" s="3" t="s">
        <v>23</v>
      </c>
      <c r="C21" s="31">
        <f>C15</f>
        <v>0.48</v>
      </c>
      <c r="D21" s="27">
        <f>D15</f>
        <v>0.108</v>
      </c>
      <c r="E21" s="24">
        <f>ROUND(C21*D21,4)</f>
        <v>0.0518</v>
      </c>
    </row>
    <row r="22" spans="1:5" ht="12.75">
      <c r="A22" s="14">
        <v>11</v>
      </c>
      <c r="B22" s="3" t="s">
        <v>32</v>
      </c>
      <c r="C22" s="34">
        <f>SUM(C18:C21)</f>
        <v>1</v>
      </c>
      <c r="D22" s="24"/>
      <c r="E22" s="34">
        <f>SUM(E18:E21)</f>
        <v>0.07289999999999999</v>
      </c>
    </row>
    <row r="25" spans="3:5" ht="10.5">
      <c r="C25" s="43"/>
      <c r="D25" s="44"/>
      <c r="E25" s="43"/>
    </row>
    <row r="26" spans="3:5" ht="10.5">
      <c r="C26" s="43"/>
      <c r="D26" s="44"/>
      <c r="E26" s="43"/>
    </row>
    <row r="27" spans="3:5" ht="10.5">
      <c r="C27" s="43"/>
      <c r="D27" s="44"/>
      <c r="E27" s="43"/>
    </row>
    <row r="28" spans="3:5" ht="10.5">
      <c r="C28" s="43"/>
      <c r="D28" s="44"/>
      <c r="E28" s="43"/>
    </row>
    <row r="29" spans="3:5" ht="10.5">
      <c r="C29" s="43"/>
      <c r="D29" s="44"/>
      <c r="E29" s="43"/>
    </row>
    <row r="30" spans="3:5" ht="10.5">
      <c r="C30" s="43"/>
      <c r="D30" s="44"/>
      <c r="E30" s="43"/>
    </row>
    <row r="31" spans="3:5" ht="10.5">
      <c r="C31" s="43"/>
      <c r="D31" s="44"/>
      <c r="E31" s="43"/>
    </row>
    <row r="32" spans="3:5" ht="10.5">
      <c r="C32" s="43"/>
      <c r="D32" s="44"/>
      <c r="E32" s="43"/>
    </row>
    <row r="33" spans="3:5" ht="10.5">
      <c r="C33" s="43"/>
      <c r="D33" s="44"/>
      <c r="E33" s="43"/>
    </row>
    <row r="34" spans="3:5" ht="10.5">
      <c r="C34" s="43"/>
      <c r="D34" s="44"/>
      <c r="E34" s="43"/>
    </row>
    <row r="35" spans="3:5" ht="10.5">
      <c r="C35" s="43"/>
      <c r="D35" s="44"/>
      <c r="E35" s="43"/>
    </row>
    <row r="36" spans="3:5" ht="10.5">
      <c r="C36" s="43"/>
      <c r="D36" s="44"/>
      <c r="E36" s="43"/>
    </row>
    <row r="37" spans="3:5" ht="10.5">
      <c r="C37" s="43"/>
      <c r="D37" s="44"/>
      <c r="E37" s="43"/>
    </row>
    <row r="38" spans="3:5" ht="10.5">
      <c r="C38" s="43"/>
      <c r="D38" s="44"/>
      <c r="E38" s="43"/>
    </row>
    <row r="39" spans="3:5" ht="10.5">
      <c r="C39" s="43"/>
      <c r="D39" s="44"/>
      <c r="E39" s="43"/>
    </row>
    <row r="40" spans="3:5" ht="10.5">
      <c r="C40" s="43"/>
      <c r="D40" s="44"/>
      <c r="E40" s="43"/>
    </row>
    <row r="41" spans="3:5" ht="10.5">
      <c r="C41" s="43"/>
      <c r="D41" s="44"/>
      <c r="E41" s="43"/>
    </row>
    <row r="42" spans="3:5" ht="10.5">
      <c r="C42" s="43"/>
      <c r="D42" s="44"/>
      <c r="E42" s="43"/>
    </row>
    <row r="46" ht="13.5" customHeight="1"/>
  </sheetData>
  <sheetProtection/>
  <printOptions horizontalCentered="1"/>
  <pageMargins left="0.95" right="0.7" top="0.75" bottom="0.75" header="0.3" footer="0.3"/>
  <pageSetup fitToHeight="1" fitToWidth="1" horizontalDpi="600" verticalDpi="600" orientation="portrait" scale="92" r:id="rId1"/>
  <headerFooter>
    <oddFooter>&amp;L&amp;"Times New Roman,Bold Italic"&amp;10Note:  Amounts presented in bold italic type have changed since the June 13 original filing.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E4" sqref="E4"/>
    </sheetView>
  </sheetViews>
  <sheetFormatPr defaultColWidth="19.33203125" defaultRowHeight="10.5"/>
  <cols>
    <col min="1" max="1" width="6.5" style="1" bestFit="1" customWidth="1"/>
    <col min="2" max="2" width="53.33203125" style="1" customWidth="1"/>
    <col min="3" max="16384" width="19.33203125" style="1" customWidth="1"/>
  </cols>
  <sheetData>
    <row r="1" spans="1:5" s="4" customFormat="1" ht="15.75">
      <c r="A1" s="2"/>
      <c r="B1" s="3"/>
      <c r="C1" s="3"/>
      <c r="D1" s="3"/>
      <c r="E1" s="60" t="s">
        <v>35</v>
      </c>
    </row>
    <row r="2" spans="1:5" s="4" customFormat="1" ht="15.75">
      <c r="A2" s="2"/>
      <c r="B2" s="2"/>
      <c r="C2" s="2"/>
      <c r="D2" s="2"/>
      <c r="E2" s="60" t="s">
        <v>40</v>
      </c>
    </row>
    <row r="3" spans="1:5" s="4" customFormat="1" ht="15.75">
      <c r="A3" s="2"/>
      <c r="B3" s="2"/>
      <c r="C3" s="2"/>
      <c r="D3" s="2"/>
      <c r="E3" s="61" t="s">
        <v>41</v>
      </c>
    </row>
    <row r="4" spans="1:5" s="4" customFormat="1" ht="12.75">
      <c r="A4" s="8" t="s">
        <v>0</v>
      </c>
      <c r="B4" s="10"/>
      <c r="C4" s="10"/>
      <c r="D4" s="10"/>
      <c r="E4" s="10"/>
    </row>
    <row r="5" spans="1:5" s="4" customFormat="1" ht="12.75">
      <c r="A5" s="10" t="s">
        <v>3</v>
      </c>
      <c r="B5" s="10"/>
      <c r="C5" s="10"/>
      <c r="D5" s="10"/>
      <c r="E5" s="10"/>
    </row>
    <row r="6" spans="1:5" ht="12.75">
      <c r="A6" s="10" t="s">
        <v>34</v>
      </c>
      <c r="B6" s="10"/>
      <c r="C6" s="10"/>
      <c r="D6" s="10"/>
      <c r="E6" s="10"/>
    </row>
    <row r="7" spans="1:5" ht="12.75">
      <c r="A7" s="8" t="s">
        <v>1</v>
      </c>
      <c r="B7" s="10"/>
      <c r="C7" s="10"/>
      <c r="D7" s="10"/>
      <c r="E7" s="10"/>
    </row>
    <row r="8" spans="1:5" ht="12.75">
      <c r="A8" s="2"/>
      <c r="B8" s="2"/>
      <c r="C8" s="2"/>
      <c r="D8" s="2"/>
      <c r="E8" s="2"/>
    </row>
    <row r="9" spans="1:5" ht="12.75">
      <c r="A9" s="13" t="s">
        <v>4</v>
      </c>
      <c r="B9" s="2"/>
      <c r="C9" s="2"/>
      <c r="D9" s="2"/>
      <c r="E9" s="2"/>
    </row>
    <row r="10" spans="1:5" ht="12.75">
      <c r="A10" s="15" t="s">
        <v>8</v>
      </c>
      <c r="B10" s="18" t="s">
        <v>9</v>
      </c>
      <c r="C10" s="19"/>
      <c r="D10" s="19"/>
      <c r="E10" s="20" t="s">
        <v>14</v>
      </c>
    </row>
    <row r="11" spans="1:5" ht="12.75">
      <c r="A11" s="3"/>
      <c r="B11" s="3"/>
      <c r="C11" s="3"/>
      <c r="D11" s="3"/>
      <c r="E11" s="22"/>
    </row>
    <row r="12" spans="1:5" ht="12.75">
      <c r="A12" s="14">
        <v>1</v>
      </c>
      <c r="B12" s="25" t="s">
        <v>17</v>
      </c>
      <c r="C12" s="3"/>
      <c r="D12" s="3"/>
      <c r="E12" s="26">
        <v>0.004444</v>
      </c>
    </row>
    <row r="13" spans="1:5" ht="12.75">
      <c r="A13" s="14">
        <v>2</v>
      </c>
      <c r="B13" s="25" t="s">
        <v>20</v>
      </c>
      <c r="C13" s="3"/>
      <c r="D13" s="3"/>
      <c r="E13" s="26">
        <v>0.002</v>
      </c>
    </row>
    <row r="14" spans="1:5" ht="12.75">
      <c r="A14" s="14">
        <v>3</v>
      </c>
      <c r="B14" s="25" t="str">
        <f>"STATE UTILITY TAX ( "&amp;D14*100&amp;"% - ( LINE 1 * "&amp;D14*100&amp;"% )  )"</f>
        <v>STATE UTILITY TAX ( 3.873% - ( LINE 1 * 3.873% )  )</v>
      </c>
      <c r="C14" s="3"/>
      <c r="D14" s="28">
        <v>0.03873</v>
      </c>
      <c r="E14" s="29">
        <f>ROUND(D14-(D14*E12),6)</f>
        <v>0.038558</v>
      </c>
    </row>
    <row r="15" spans="1:5" ht="12.75">
      <c r="A15" s="14">
        <v>4</v>
      </c>
      <c r="B15" s="25"/>
      <c r="C15" s="3"/>
      <c r="D15" s="3"/>
      <c r="E15" s="32"/>
    </row>
    <row r="16" spans="1:5" ht="12.75">
      <c r="A16" s="14">
        <v>5</v>
      </c>
      <c r="B16" s="25" t="s">
        <v>25</v>
      </c>
      <c r="C16" s="3"/>
      <c r="D16" s="3"/>
      <c r="E16" s="26">
        <f>ROUND(SUM(E12:E14),6)</f>
        <v>0.045002</v>
      </c>
    </row>
    <row r="17" spans="1:5" ht="12.75">
      <c r="A17" s="14">
        <v>6</v>
      </c>
      <c r="B17" s="3"/>
      <c r="C17" s="3"/>
      <c r="D17" s="3"/>
      <c r="E17" s="26"/>
    </row>
    <row r="18" spans="1:5" ht="12.75">
      <c r="A18" s="14">
        <v>7</v>
      </c>
      <c r="B18" s="3" t="str">
        <f>"CONVERSION FACTOR EXCLUDING FEDERAL INCOME TAX ( 1 - LINE "&amp;$A$16&amp;" )"</f>
        <v>CONVERSION FACTOR EXCLUDING FEDERAL INCOME TAX ( 1 - LINE 5 )</v>
      </c>
      <c r="C18" s="3"/>
      <c r="D18" s="3"/>
      <c r="E18" s="26">
        <f>ROUND(1-E16,6)</f>
        <v>0.954998</v>
      </c>
    </row>
    <row r="19" spans="1:5" ht="12.75">
      <c r="A19" s="14">
        <v>8</v>
      </c>
      <c r="B19" s="25" t="str">
        <f>"FEDERAL INCOME TAX ( LINE "&amp;A18&amp;"  * "&amp;FIT*100&amp;"% )"</f>
        <v>FEDERAL INCOME TAX ( LINE 7  * 35% )</v>
      </c>
      <c r="C19" s="3"/>
      <c r="D19" s="37">
        <v>0.35</v>
      </c>
      <c r="E19" s="26">
        <f>ROUND((E18)*FIT,6)</f>
        <v>0.334249</v>
      </c>
    </row>
    <row r="20" spans="1:5" ht="12.75">
      <c r="A20" s="14">
        <v>9</v>
      </c>
      <c r="B20" s="25" t="str">
        <f>"CONVERSION FACTOR INCL FEDERAL INCOME TAX ( LINE "&amp;A18&amp;" - LINE "&amp;A19&amp;" ) "</f>
        <v>CONVERSION FACTOR INCL FEDERAL INCOME TAX ( LINE 7 - LINE 8 ) </v>
      </c>
      <c r="C20" s="3"/>
      <c r="D20" s="3"/>
      <c r="E20" s="39">
        <f>E18-E19</f>
        <v>0.620749</v>
      </c>
    </row>
    <row r="46" ht="13.5" customHeight="1"/>
  </sheetData>
  <sheetProtection/>
  <printOptions horizontalCentered="1"/>
  <pageMargins left="0.95" right="0.7" top="0.75" bottom="0.75" header="0.3" footer="0.3"/>
  <pageSetup fitToHeight="1" fitToWidth="1" horizontalDpi="600" verticalDpi="600" orientation="portrait" scale="93" r:id="rId1"/>
  <headerFooter>
    <oddFooter>&amp;L&amp;"Times New Roman,Bold Italic"&amp;10Note:  Amounts presented in bold italic type have changed since the June 13 original filing.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sfree</cp:lastModifiedBy>
  <cp:lastPrinted>2011-08-30T05:48:09Z</cp:lastPrinted>
  <dcterms:created xsi:type="dcterms:W3CDTF">2011-08-29T21:35:26Z</dcterms:created>
  <dcterms:modified xsi:type="dcterms:W3CDTF">2011-08-30T05:48:35Z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2011-09-01T00:00:00Z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