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270" tabRatio="718" firstSheet="18" activeTab="26"/>
  </bookViews>
  <sheets>
    <sheet name="Check Sheet" sheetId="1" r:id="rId1"/>
    <sheet name="Item 52" sheetId="2" r:id="rId2"/>
    <sheet name="Item 55 &amp; 60" sheetId="3" r:id="rId3"/>
    <sheet name="Item 70" sheetId="4" r:id="rId4"/>
    <sheet name="Item 80" sheetId="5" r:id="rId5"/>
    <sheet name="Item 90" sheetId="6" r:id="rId6"/>
    <sheet name="Item 100, page 1" sheetId="7" r:id="rId7"/>
    <sheet name="Item 100, page 2" sheetId="8" r:id="rId8"/>
    <sheet name="Item 100, page 3" sheetId="9" r:id="rId9"/>
    <sheet name="Item 100, page 4" sheetId="10" r:id="rId10"/>
    <sheet name="Item 100, page 5" sheetId="11" r:id="rId11"/>
    <sheet name="Item 100, page 6" sheetId="12" r:id="rId12"/>
    <sheet name="Item 105, page 1" sheetId="13" r:id="rId13"/>
    <sheet name="Item 106, page 1 " sheetId="14" r:id="rId14"/>
    <sheet name="Item 106, page 2" sheetId="15" r:id="rId15"/>
    <sheet name="Item 107" sheetId="16" r:id="rId16"/>
    <sheet name="Item 110" sheetId="17" r:id="rId17"/>
    <sheet name="Item 120, 130, 150" sheetId="18" r:id="rId18"/>
    <sheet name="Item 160" sheetId="19" r:id="rId19"/>
    <sheet name="Item 205" sheetId="20" r:id="rId20"/>
    <sheet name="Item 210" sheetId="21" r:id="rId21"/>
    <sheet name="Item 240" sheetId="22" r:id="rId22"/>
    <sheet name="Item 245" sheetId="23" r:id="rId23"/>
    <sheet name="Item 255, page 1" sheetId="24" r:id="rId24"/>
    <sheet name="Item 255, page 2" sheetId="25" r:id="rId25"/>
    <sheet name="Item 260" sheetId="26" r:id="rId26"/>
    <sheet name="Item 275" sheetId="27" r:id="rId27"/>
  </sheets>
  <externalReferences>
    <externalReference r:id="rId30"/>
    <externalReference r:id="rId31"/>
  </externalReferences>
  <definedNames>
    <definedName name="_xlnm.Print_Area" localSheetId="10">'Item 100, page 5'!$A$1:$L$60</definedName>
    <definedName name="_xlnm.Print_Area" localSheetId="12">'Item 105, page 1'!$A$1:$L$64</definedName>
    <definedName name="_xlnm.Print_Area" localSheetId="13">'Item 106, page 1 '!$A$1:$J$60</definedName>
    <definedName name="_xlnm.Print_Area" localSheetId="14">'Item 106, page 2'!$A$1:$J$60</definedName>
    <definedName name="_xlnm.Print_Area" localSheetId="15">'Item 107'!$A$2:$J$62</definedName>
    <definedName name="_xlnm.Print_Area" localSheetId="16">'Item 110'!$A$1:$J$51</definedName>
    <definedName name="_xlnm.Print_Area" localSheetId="18">'Item 160'!$A$1:$J$47</definedName>
    <definedName name="_xlnm.Print_Area" localSheetId="19">'Item 205'!$A$1:$J$58</definedName>
    <definedName name="_xlnm.Print_Area" localSheetId="20">'Item 210'!$A$1:$J$58</definedName>
    <definedName name="_xlnm.Print_Area" localSheetId="21">'Item 240'!$A$1:$M$55</definedName>
    <definedName name="_xlnm.Print_Area" localSheetId="22">'Item 245'!$A$1:$J$56</definedName>
    <definedName name="_xlnm.Print_Area" localSheetId="23">'Item 255, page 1'!$A$1:$J$60</definedName>
    <definedName name="_xlnm.Print_Area" localSheetId="24">'Item 255, page 2'!$A$1:$J$60</definedName>
    <definedName name="_xlnm.Print_Area" localSheetId="25">'Item 260'!$A$1:$J$58</definedName>
    <definedName name="_xlnm.Print_Area" localSheetId="26">'Item 275'!$A$1:$J$53</definedName>
    <definedName name="_xlnm.Print_Area" localSheetId="1">'Item 52'!$A$1:$J$58</definedName>
    <definedName name="_xlnm.Print_Area" localSheetId="2">'Item 55 &amp; 60'!$A$1:$J$57</definedName>
    <definedName name="_xlnm.Print_Area" localSheetId="3">'Item 70'!$A$1:$J$58</definedName>
    <definedName name="_xlnm.Print_Area" localSheetId="4">'Item 80'!$A$1:$J$56</definedName>
    <definedName name="_xlnm.Print_Area" localSheetId="5">'Item 90'!$A$1:$J$58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Christensen, Abby Rose</author>
  </authors>
  <commentList>
    <comment ref="B2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27</t>
        </r>
      </text>
    </comment>
  </commentList>
</comments>
</file>

<file path=xl/comments4.xml><?xml version="1.0" encoding="utf-8"?>
<comments xmlns="http://schemas.openxmlformats.org/spreadsheetml/2006/main">
  <authors>
    <author>Christensen, Abby Rose</author>
  </authors>
  <commentList>
    <comment ref="B2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27</t>
        </r>
      </text>
    </comment>
  </commentList>
</comments>
</file>

<file path=xl/sharedStrings.xml><?xml version="1.0" encoding="utf-8"?>
<sst xmlns="http://schemas.openxmlformats.org/spreadsheetml/2006/main" count="1696" uniqueCount="574">
  <si>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</si>
  <si>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</si>
  <si>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</si>
  <si>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</si>
  <si>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</si>
  <si>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</si>
  <si>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</si>
  <si>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</si>
  <si>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</si>
  <si>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</si>
  <si>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</si>
  <si>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</si>
  <si>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</si>
  <si>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</si>
  <si>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</si>
  <si>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</si>
  <si>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</si>
  <si>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</si>
  <si>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</si>
  <si>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</si>
  <si>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</si>
  <si>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</si>
  <si>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</si>
  <si>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</si>
  <si>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</si>
  <si>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</si>
  <si>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</si>
  <si>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</si>
  <si>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</si>
  <si>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</si>
  <si>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</si>
  <si>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</si>
  <si>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</si>
  <si>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</si>
  <si>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</si>
  <si>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</si>
  <si>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</si>
  <si>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</si>
  <si>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</si>
  <si>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</si>
  <si>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</si>
  <si>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</si>
  <si>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</si>
  <si>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</si>
  <si>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</si>
  <si>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</si>
  <si>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</si>
  <si>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</si>
  <si>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</si>
  <si>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</si>
  <si>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</si>
  <si>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</si>
  <si>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</si>
  <si>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</si>
  <si>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</si>
  <si>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2:  Description/rules related to yardwaste program are shown on page 24.</t>
  </si>
  <si>
    <t>(Notes for this item are continued on next page)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</si>
  <si>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</si>
  <si>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</si>
  <si>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</si>
  <si>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</si>
  <si>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</si>
  <si>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</si>
  <si>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</si>
  <si>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</si>
  <si>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</si>
  <si>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</si>
  <si>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</si>
  <si>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</si>
  <si>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</si>
  <si>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</si>
  <si>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 xml:space="preserve">Yardwaste service is weekly in tariff, but EOW in rate case model 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</si>
  <si>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</si>
  <si>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</si>
  <si>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</si>
  <si>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</si>
  <si>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</si>
  <si>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</si>
  <si>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</si>
  <si>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</si>
  <si>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</si>
  <si>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</si>
  <si>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</si>
  <si>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</si>
  <si>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</si>
  <si>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</si>
  <si>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</si>
  <si>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</si>
  <si>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</si>
  <si>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</si>
  <si>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</si>
  <si>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</si>
  <si>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</si>
  <si>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</si>
  <si>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</si>
  <si>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</si>
  <si>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</si>
  <si>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</si>
  <si>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</si>
  <si>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t>Total LG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</si>
  <si>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</si>
  <si>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</si>
  <si>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</si>
  <si>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</si>
  <si>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</si>
  <si>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</si>
  <si>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</si>
  <si>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</si>
  <si>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</si>
  <si>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</si>
  <si>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</si>
  <si>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</si>
  <si>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</si>
  <si>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</si>
  <si>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</si>
  <si>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</si>
  <si>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</si>
  <si>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</si>
  <si>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</si>
  <si>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</si>
  <si>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</si>
  <si>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</si>
  <si>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</si>
  <si>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</si>
  <si>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</si>
  <si>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</si>
  <si>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</si>
  <si>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</si>
  <si>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</si>
  <si>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</si>
  <si>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</si>
  <si>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</si>
  <si>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</si>
  <si>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</si>
  <si>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</si>
  <si>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</si>
  <si>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</si>
  <si>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</si>
  <si>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</si>
  <si>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</si>
  <si>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</si>
  <si>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</si>
  <si>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</si>
  <si>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</si>
  <si>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</si>
  <si>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</si>
  <si>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</si>
  <si>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</si>
  <si>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</si>
  <si>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</si>
  <si>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</si>
  <si>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</si>
  <si>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</si>
  <si>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</si>
  <si>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</si>
  <si>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</si>
  <si>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</si>
  <si>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</si>
  <si>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</si>
  <si>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</si>
  <si>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</si>
  <si>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</si>
  <si>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</si>
  <si>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</si>
  <si>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</si>
  <si>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</si>
  <si>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</si>
  <si>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</si>
  <si>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</si>
  <si>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</si>
  <si>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</si>
  <si>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</si>
  <si>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</si>
  <si>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&lt;&lt;&lt;&lt;&lt;??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</si>
  <si>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</si>
  <si>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</si>
  <si>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</si>
  <si>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</si>
  <si>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</si>
  <si>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</si>
  <si>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</si>
  <si>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</si>
  <si>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</si>
  <si>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</si>
  <si>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</si>
  <si>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</si>
  <si>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</si>
  <si>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</si>
  <si>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</si>
  <si>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</si>
  <si>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</si>
  <si>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</si>
  <si>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</si>
  <si>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</si>
  <si>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</si>
  <si>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</si>
  <si>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</si>
  <si>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</si>
  <si>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</si>
  <si>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</si>
  <si>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</si>
  <si>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</si>
  <si>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</si>
  <si>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</si>
  <si>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</si>
  <si>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</si>
  <si>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</si>
  <si>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</si>
  <si>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</si>
  <si>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</si>
  <si>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</si>
  <si>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Rates contained in this item include $ 10.55 per yard for recycling services.</t>
  </si>
  <si>
    <t>Add'l Pick-up rate per can/unit.  Service will be rendered on the normal scheduled pickup day for the</t>
  </si>
  <si>
    <t>20 Gal Toter</t>
  </si>
  <si>
    <t>Lock rental  $10.00/mo./locking device</t>
  </si>
  <si>
    <t>28th</t>
  </si>
  <si>
    <t>21st</t>
  </si>
  <si>
    <t>Note 1:  Description/rules related to recycling program are shown on page 23.</t>
  </si>
  <si>
    <r>
      <t xml:space="preserve">              The recycling processing surcharge on this page will expire: </t>
    </r>
    <r>
      <rPr>
        <b/>
        <sz val="10"/>
        <rFont val="Arial"/>
        <family val="2"/>
      </rPr>
      <t>June 30, 2020</t>
    </r>
  </si>
  <si>
    <t>Note 3:  In addition to the recycling rates shown above, a recycling debit/(credit) of $0.22 (A) applies.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</si>
  <si>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</si>
  <si>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</si>
  <si>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</si>
  <si>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</si>
  <si>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</si>
  <si>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</si>
  <si>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</si>
  <si>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</si>
  <si>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</si>
  <si>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</si>
  <si>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</si>
  <si>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</si>
  <si>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</si>
  <si>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</si>
  <si>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Note 8:</t>
  </si>
  <si>
    <t>2nd</t>
  </si>
  <si>
    <t>CITY OF NORMANDY PARK</t>
  </si>
  <si>
    <t>Note 1:  Description/rules related to recycling program are shown on page 27.</t>
  </si>
  <si>
    <t>Note 2:  Description/rules related to yardwaste program are shown on page 28.</t>
  </si>
  <si>
    <t>Note 3:  In addition to the recycling rates shown above, a recycling debit/(credit) of $ n/a applies.</t>
  </si>
  <si>
    <t>5th</t>
  </si>
  <si>
    <t>23rd</t>
  </si>
  <si>
    <r>
      <t xml:space="preserve">Note 4:  Recycling rates shown above are subject to an additional recycling processing surcharge of </t>
    </r>
    <r>
      <rPr>
        <b/>
        <sz val="10"/>
        <rFont val="Arial"/>
        <family val="2"/>
      </rPr>
      <t>$0.35</t>
    </r>
    <r>
      <rPr>
        <sz val="10"/>
        <rFont val="Arial"/>
        <family val="2"/>
      </rPr>
      <t xml:space="preserve"> per month. </t>
    </r>
  </si>
  <si>
    <t>3rd</t>
  </si>
  <si>
    <t>Revised Page No. 15</t>
  </si>
  <si>
    <t>Item 52 - Redelivery Fees</t>
  </si>
  <si>
    <t xml:space="preserve">A redelivery fee of </t>
  </si>
  <si>
    <t>will be assessed to customers whose cart or company</t>
  </si>
  <si>
    <t>owned can was picked up because service was discontinued for non-payment or customers</t>
  </si>
  <si>
    <t>who request re-delivery or exchange or container sizes.</t>
  </si>
  <si>
    <t>Pickup and redelivery charges are assessed to customers who request their containers be</t>
  </si>
  <si>
    <t>per container up to 8 yards will be assessed</t>
  </si>
  <si>
    <t>washed, steam cleaned, or sanitized per item 210.</t>
  </si>
  <si>
    <t>Containers up to 8 yards:</t>
  </si>
  <si>
    <t>Containers over 8 yards:</t>
  </si>
  <si>
    <t>Revised Page No. 16</t>
  </si>
  <si>
    <t>Item 55 - Over-sized or Over-weight Cans or Units</t>
  </si>
  <si>
    <t xml:space="preserve">The company reserves the right to reject pick up of any residential receptacle (can, unit, bag, mini-can, or micro-mini-can) which, upon reasonable inspection exceeds the size and weight limits shown in item 20.
</t>
  </si>
  <si>
    <t>If the receptacle exceeds the size and/or limits stated in item 20, is overfilled, or the top is unable to be closed, but the company transports materials, the following additional charges will apply.</t>
  </si>
  <si>
    <t>Per Unit Per Pickup</t>
  </si>
  <si>
    <t>Note: For charges applying on overweight toters, carts, containers, or drop boxes see item 207.</t>
  </si>
  <si>
    <t>Item 60 - Overtime Periods</t>
  </si>
  <si>
    <t>Companies will assess additional charges when providing services, at custom request, during overtime periods. Overtime periods include Saturdays, Sundays, and the following holidays:</t>
  </si>
  <si>
    <t>New Years Day (January 1)</t>
  </si>
  <si>
    <t>Labor Day</t>
  </si>
  <si>
    <t>Washington's Birthday</t>
  </si>
  <si>
    <t>Vetrans Day</t>
  </si>
  <si>
    <t>Memorial Day</t>
  </si>
  <si>
    <t>Thanksgiving</t>
  </si>
  <si>
    <t>Independence Day (July 4)</t>
  </si>
  <si>
    <t>Christmas Day (December 25)</t>
  </si>
  <si>
    <t>Martin Luther King Day</t>
  </si>
  <si>
    <t xml:space="preserve">Time is to be recorded to the nearest increments of 15 minutes from the time the company's vehicle leaves the terminal until the time he returns to the terminal. </t>
  </si>
  <si>
    <t>No additional charge will be assessed to customer for overtime or holiday work performed solely for the companies convenience.</t>
  </si>
  <si>
    <t>Charge per Hour</t>
  </si>
  <si>
    <t>Minimum Charge</t>
  </si>
  <si>
    <t>Revised Page No. 17</t>
  </si>
  <si>
    <t>Item 70 - Return Trips</t>
  </si>
  <si>
    <t>When a company is required to make a return trip, that does not require the special dispatch of a truck, to pick up material that was unavailable for collection for reasons under the control of the customer, the following additional charges, for pick up, will apply:</t>
  </si>
  <si>
    <t>Type of Receptacle</t>
  </si>
  <si>
    <t>Rate for Return Trip</t>
  </si>
  <si>
    <t>Can, Unit, Mini-Can, or Micro-Mini-Can</t>
  </si>
  <si>
    <t>Drum</t>
  </si>
  <si>
    <t>Bale</t>
  </si>
  <si>
    <t>Litter Receptacle</t>
  </si>
  <si>
    <t>Drop Box</t>
  </si>
  <si>
    <t>Toter, 32 Gallons</t>
  </si>
  <si>
    <t>Toter, 64 Gallons</t>
  </si>
  <si>
    <t>Toter, 96 Gallons</t>
  </si>
  <si>
    <t>Recycling Containers</t>
  </si>
  <si>
    <t>Note: return trips requiring the special dispatch of a truck are considered special pick ups and or charged for under the provisions of item 160 (time rates).</t>
  </si>
  <si>
    <t>Revised Page No. 19</t>
  </si>
  <si>
    <t>Item 80 - Carry-out Service, Drive-ins</t>
  </si>
  <si>
    <t>Companies will assess the following additional charges when customers request that company personnel provide Carrie – out services of can/units not placed at the curb, the alley, or other point where the companies vehicle can be driven to within 5 feet of the cans/units using improve access road commonly available for public use. Driveways are not considered improve access roads commonly available for public use.</t>
  </si>
  <si>
    <t>Charge for Carry-outs</t>
  </si>
  <si>
    <t>Residential / Month</t>
  </si>
  <si>
    <t>Commercial / Unit / Pickup</t>
  </si>
  <si>
    <t>Cans, units, mini-cans, or micro-mini-cans that must be carried out over 5 feet, but not over 25 feet</t>
  </si>
  <si>
    <t>For each additional 25 fees, or fraction of 25 feed, add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</si>
  <si>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the company may elect to drive in at the rate shown above, except they charge will be limited to one can, unit, mini-can, or micro-mini-can. If cans, units, mini-cans, or micro-mini-cans are carried over 125 feet, but are safely accessible to the company's vehicle, the drive-in charge is shown below must be assessed instead.</t>
    </r>
  </si>
  <si>
    <t>Charge for Drive-ins (per pickup)</t>
  </si>
  <si>
    <t>Drive-in on driveways of over 125 feet</t>
  </si>
  <si>
    <t>Note: for the purpose of assessing drive-in fees, a driveway is defined as providing access to a single residence. If a driveway provides access to multiple residences or accounts, no dirve-in fees will be assessed.</t>
  </si>
  <si>
    <t>Revised Page No. 20</t>
  </si>
  <si>
    <t>Item 90 - Can Carriage - Special Services</t>
  </si>
  <si>
    <t>Stairs or steps - for each step up or down</t>
  </si>
  <si>
    <t>Overhead obstructions – for each overhead obstruction less than 8 feet from the ground</t>
  </si>
  <si>
    <t>Sunken or elevated can/units – for cans, units, mini-cans, or micro-mini-cans fully or partially underground or over 4 feet above the ground, but not involving stairs or steps.</t>
  </si>
  <si>
    <t>Recycling (credit)/debit (if applicable) is: $0.00 per yard.</t>
  </si>
  <si>
    <r>
      <t xml:space="preserve">    Rates shown above are subject to an additional recycling processing surcharge of </t>
    </r>
    <r>
      <rPr>
        <b/>
        <sz val="10"/>
        <rFont val="Arial"/>
        <family val="2"/>
      </rPr>
      <t>$0.15</t>
    </r>
    <r>
      <rPr>
        <sz val="10"/>
        <rFont val="Arial"/>
        <family val="2"/>
      </rPr>
      <t xml:space="preserve"> per yard.</t>
    </r>
  </si>
  <si>
    <t>22nd</t>
  </si>
  <si>
    <t>Recycling debit/&lt;credit&gt; (if applicable) is: $0.00 per yard.</t>
  </si>
  <si>
    <r>
      <t xml:space="preserve">Rates shown aboe are subject to an additional recycling processing surcharge of </t>
    </r>
    <r>
      <rPr>
        <b/>
        <sz val="10"/>
        <rFont val="Arial"/>
        <family val="2"/>
      </rPr>
      <t>$0.52</t>
    </r>
    <r>
      <rPr>
        <sz val="10"/>
        <rFont val="Arial"/>
        <family val="2"/>
      </rPr>
      <t xml:space="preserve"> per yard.</t>
    </r>
  </si>
  <si>
    <t>15th</t>
  </si>
  <si>
    <t>Recycling (credit)/debit (if applicable) is: ($0.02) per yard.</t>
  </si>
  <si>
    <r>
      <t xml:space="preserve">              The recycling processing surcharge on this page will expire: </t>
    </r>
    <r>
      <rPr>
        <b/>
        <sz val="10"/>
        <rFont val="Arial"/>
        <family val="2"/>
      </rPr>
      <t>June 30, 2019</t>
    </r>
  </si>
  <si>
    <t>(A)</t>
  </si>
  <si>
    <t>8th</t>
  </si>
  <si>
    <t xml:space="preserve">In addition to Bear Proof cart rental fees in previous page, a rate of </t>
  </si>
  <si>
    <t>will be added per</t>
  </si>
  <si>
    <t xml:space="preserve">month for an unlocking charge. Should a customer supply their own bear cart this fee still applies </t>
  </si>
  <si>
    <t>and customer owned cans are subject to a size maximum equivalent to a 32 gallon toter as that is</t>
  </si>
  <si>
    <t>the largest size that can be safely manually tipped.</t>
  </si>
  <si>
    <t>***</t>
  </si>
  <si>
    <t>(R)</t>
  </si>
  <si>
    <r>
      <t xml:space="preserve">         The recycling processing surcharge on this page will expire: </t>
    </r>
    <r>
      <rPr>
        <b/>
        <sz val="10"/>
        <rFont val="Arial"/>
        <family val="2"/>
      </rPr>
      <t>June 30, 2019</t>
    </r>
  </si>
  <si>
    <t>Rates contained in this item include $ 4.02 per yard for recycling services.</t>
  </si>
  <si>
    <t>$15.96(A)</t>
  </si>
  <si>
    <r>
      <t xml:space="preserve">The recycling processing surcharge on this page will expire: </t>
    </r>
    <r>
      <rPr>
        <b/>
        <sz val="10"/>
        <rFont val="Arial"/>
        <family val="2"/>
      </rPr>
      <t>June 30, 2019</t>
    </r>
  </si>
  <si>
    <t>Rates contained in this item include $ 4.02 (A) per yard for recycling services.</t>
  </si>
  <si>
    <t>16th</t>
  </si>
  <si>
    <r>
      <t xml:space="preserve">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2"/>
      </rPr>
      <t xml:space="preserve"> per yard.</t>
    </r>
  </si>
  <si>
    <t>Recycling debit/&lt;credit&gt; (if applicable) is: ($0.07) per yard.</t>
  </si>
  <si>
    <r>
      <t xml:space="preserve">Rates shown aboe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2"/>
      </rPr>
      <t xml:space="preserve"> per yard.</t>
    </r>
  </si>
  <si>
    <t>4th</t>
  </si>
  <si>
    <t>Revised Page No. 38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</si>
  <si>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</si>
  <si>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</si>
  <si>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</si>
  <si>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</si>
  <si>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</si>
  <si>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</si>
  <si>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</si>
  <si>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Per each 5 ft. over</t>
  </si>
  <si>
    <t>Rate per yard</t>
  </si>
  <si>
    <t>Per Pickup</t>
  </si>
  <si>
    <t>8 feet</t>
  </si>
  <si>
    <t>Bulky Materials</t>
  </si>
  <si>
    <t>$1.01 (A)</t>
  </si>
  <si>
    <t>$0.00 (A)</t>
  </si>
  <si>
    <t>Loose material</t>
  </si>
  <si>
    <t>(customer load)</t>
  </si>
  <si>
    <t>(company load)</t>
  </si>
  <si>
    <t>Revised Page No. 39</t>
  </si>
  <si>
    <t>Item 160 -- Time Rates</t>
  </si>
  <si>
    <t xml:space="preserve">When time rates apply. </t>
  </si>
  <si>
    <t>Time rates named in this item apply:</t>
  </si>
  <si>
    <t>(a) When material must be taken to a special site for dipsosal;</t>
  </si>
  <si>
    <t>(b) When a company's equipment must wait at, or return to, a customer's site to provide scheduled service due</t>
  </si>
  <si>
    <t>to no disability, fault, or negligence on the part of the company. Actual waiting time or time taken in returning</t>
  </si>
  <si>
    <t>to the site will be charged for; or</t>
  </si>
  <si>
    <t xml:space="preserve">(c) When a customer orders a single, special, or emergency pickup, or when other items in this tariff refer to </t>
  </si>
  <si>
    <t>this item.</t>
  </si>
  <si>
    <t xml:space="preserve">How rates are recorded and charged. </t>
  </si>
  <si>
    <t>Time must be recorded and charged for the nearest increment of 15 minutes. Time rates apply for the period</t>
  </si>
  <si>
    <t>from the time the company's vehicle leaves the compnay's terminal until it returns to the terminal, excluding</t>
  </si>
  <si>
    <t>interruptions. An interruption is a situation causing stoppage of service that is in the control of the company and</t>
  </si>
  <si>
    <t xml:space="preserve">not in the control of the customer. Examples include: coffee breaks, lunch breaks, breakdown of equipment, </t>
  </si>
  <si>
    <t>and similar occurrences.</t>
  </si>
  <si>
    <t>Disposal fees in addition to time rates.</t>
  </si>
  <si>
    <t>Item 230 disposal fees for the specific disposal site or facility used will apply in addition to time rates</t>
  </si>
  <si>
    <t>Rate Per Hour</t>
  </si>
  <si>
    <t>Type of Equpment Ordered</t>
  </si>
  <si>
    <t>Truck &amp; Driver</t>
  </si>
  <si>
    <t>Each Extra Person</t>
  </si>
  <si>
    <t>Single rear drive axle:</t>
  </si>
  <si>
    <t>Non-packer truck</t>
  </si>
  <si>
    <t>Packer truck</t>
  </si>
  <si>
    <t>Drop box truck</t>
  </si>
  <si>
    <t>Tandem rear drive axle:</t>
  </si>
  <si>
    <t>Revised Page No. 41</t>
  </si>
  <si>
    <t>Item 205 - Roll-out Charges - Container, Automated Carts, and Toters</t>
  </si>
  <si>
    <r>
      <rPr>
        <b/>
        <sz val="10"/>
        <rFont val="Arial"/>
        <family val="2"/>
      </rPr>
      <t>Charges for containers:</t>
    </r>
    <r>
      <rPr>
        <sz val="10"/>
        <rFont val="Arial"/>
        <family val="2"/>
      </rPr>
      <t xml:space="preserve"> The company will assess roll-out charges where, due to circumstances outside the control of the driver, the driver is required to move a container more than 5 feet in order to reach the truck. The charge for this roll-out service is:</t>
    </r>
  </si>
  <si>
    <t>Per Container Per Pickup</t>
  </si>
  <si>
    <t>Revised Page No. 43</t>
  </si>
  <si>
    <t>Item 210 - Washing and Sanitizing Containers and/or Drop Boxes</t>
  </si>
  <si>
    <t>Upon customer request, the company will provide washing and sanitizing services at the following rates:</t>
  </si>
  <si>
    <t>Type of Service Provided</t>
  </si>
  <si>
    <t>Per Yard</t>
  </si>
  <si>
    <t>Washing</t>
  </si>
  <si>
    <t>Steam Cleaning</t>
  </si>
  <si>
    <t>Sanitizing</t>
  </si>
  <si>
    <t>Revised Page No. 45</t>
  </si>
  <si>
    <t>Item 240 -- Container Service -- Dumped in Company's Vehicle</t>
  </si>
  <si>
    <t>Non-compacted Material (Company-owned container)</t>
  </si>
  <si>
    <t>Service Area:  As defined in appendices A and B.</t>
  </si>
  <si>
    <t>32 Gal</t>
  </si>
  <si>
    <t>64 Gal</t>
  </si>
  <si>
    <t>96 Gal</t>
  </si>
  <si>
    <t>&lt; &lt; &lt; equal to MF rental rates for the same size carts/containers</t>
  </si>
  <si>
    <t>pro-rata basis) will be assessed if containers are filled past their visible full limit, container</t>
  </si>
  <si>
    <t>lids will not close due to overfilling, or additional materials are placed on or near containers.</t>
  </si>
  <si>
    <t>Lock rental $10.00/mo./locking device</t>
  </si>
  <si>
    <t>Revised Page No. 46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</si>
  <si>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</si>
  <si>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</si>
  <si>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</si>
  <si>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</si>
  <si>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</si>
  <si>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</si>
  <si>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47</t>
  </si>
  <si>
    <t>Item 255 -- Container Service -- Dumped in Company's Vehicle</t>
  </si>
  <si>
    <t>Compacted Material (Customer-owned container)</t>
  </si>
  <si>
    <t>Revised Page No. 48</t>
  </si>
  <si>
    <t>Revised Page No. 49</t>
  </si>
  <si>
    <t>Item 260 -- Drop Box Service -- To Disposal Site and Return</t>
  </si>
  <si>
    <t>Non-Compacted Material (Company-owned container)</t>
  </si>
  <si>
    <t>Service Area:  As defined in Appendix A</t>
  </si>
  <si>
    <t>(3) If rent is shown, the rate for the first pickup and each additional pickup must be the same.  I</t>
  </si>
  <si>
    <t xml:space="preserve">In addition to all other applicable charges, a charge of $14.24 per yard (assessed on a </t>
  </si>
  <si>
    <t>Accessorial charges assessed (lids, tarping, unlocking, unlatching, etc.):</t>
  </si>
  <si>
    <t>Lock rental - $10.00/mo./locking device (N)</t>
  </si>
  <si>
    <t>Revised Page No. 50</t>
  </si>
  <si>
    <t>Item 275 -- Drop Box Service -- To Disposal Site and Return</t>
  </si>
  <si>
    <t>Service Area: As defined in Appendix A</t>
  </si>
  <si>
    <t>government ordinances require more frequent service or unles putrescibles are involved.</t>
  </si>
  <si>
    <t>$15.56(A)</t>
  </si>
  <si>
    <t>$22.51(A)</t>
  </si>
  <si>
    <t>$37.82(A)</t>
  </si>
  <si>
    <t>$54.63(A)</t>
  </si>
  <si>
    <t>$72.97(A)</t>
  </si>
  <si>
    <t>$88.87(A)</t>
  </si>
  <si>
    <t>$33.59(A)</t>
  </si>
  <si>
    <t>$47.37(A)</t>
  </si>
  <si>
    <t>$8.67(A)</t>
  </si>
  <si>
    <t>$12.66(A)</t>
  </si>
  <si>
    <t>$14.68(A)</t>
  </si>
  <si>
    <t>$13.44(A)</t>
  </si>
  <si>
    <t>$14.8(A)</t>
  </si>
  <si>
    <t>$0.62(A)</t>
  </si>
  <si>
    <t>$0.78(A)</t>
  </si>
  <si>
    <t>$1.56(A)</t>
  </si>
  <si>
    <t>$2.34(A)</t>
  </si>
  <si>
    <t>$3.12(A)</t>
  </si>
  <si>
    <t>$3.9(A)</t>
  </si>
  <si>
    <t>$1.57(A)</t>
  </si>
  <si>
    <t>$2.35(A)</t>
  </si>
  <si>
    <t>$2.03(A)</t>
  </si>
  <si>
    <t>$5.55 (A)</t>
  </si>
  <si>
    <t>&lt;===RPC goes away with new rates effective July 1st</t>
  </si>
  <si>
    <t>$15.53(A)</t>
  </si>
  <si>
    <t>$16.67(A)</t>
  </si>
  <si>
    <t>$3.15(A)</t>
  </si>
  <si>
    <t>$3.93(A)</t>
  </si>
  <si>
    <t>$19.99(A)</t>
  </si>
  <si>
    <t>$18.03(A)</t>
  </si>
  <si>
    <t>$18.63(A)</t>
  </si>
  <si>
    <t>$4.43 (A)</t>
  </si>
  <si>
    <t>&lt;==== we have to file the commodity credit adj tariff changes by 6/15 with Aug 1st eff date</t>
  </si>
  <si>
    <t>$7.17(A)</t>
  </si>
  <si>
    <t>$12.07(A)</t>
  </si>
  <si>
    <t>$15.95(A)</t>
  </si>
  <si>
    <t>$31.98(A)</t>
  </si>
  <si>
    <t>$43.77(A)</t>
  </si>
  <si>
    <t>$57.3(A)</t>
  </si>
  <si>
    <t>$81.23(A)</t>
  </si>
  <si>
    <t>$115.97(A)</t>
  </si>
  <si>
    <t>$157.82(A)</t>
  </si>
  <si>
    <t>$211.55(A)</t>
  </si>
  <si>
    <t>$16.08(A)</t>
  </si>
  <si>
    <t>$8.01(A)</t>
  </si>
  <si>
    <t>$11.7(A)</t>
  </si>
  <si>
    <t>$35.64(A)</t>
  </si>
  <si>
    <t>$47.53(A)</t>
  </si>
  <si>
    <t>$62.95(A)</t>
  </si>
  <si>
    <t>$88.76(A)</t>
  </si>
  <si>
    <t>$169.08(A)</t>
  </si>
  <si>
    <t>$227.14(A)</t>
  </si>
  <si>
    <t>$11.02(A)</t>
  </si>
  <si>
    <t>$13.38(A)</t>
  </si>
  <si>
    <t>$14.95(A)</t>
  </si>
  <si>
    <t>$18.9(A)</t>
  </si>
  <si>
    <t>$21.65(A)</t>
  </si>
  <si>
    <t>$31.49(A)</t>
  </si>
  <si>
    <t>$37(A)</t>
  </si>
  <si>
    <t>$55.10(A)</t>
  </si>
  <si>
    <t>A gate obstruction charge of $2.23 (A) will be assessed per pick up for opening, unlocking, or closing gates, or moving obstructions in order to pick up solid waste.</t>
  </si>
  <si>
    <t>$358.52(A)</t>
  </si>
  <si>
    <t>$444.7(A)</t>
  </si>
  <si>
    <t>$510.01(A)</t>
  </si>
  <si>
    <t>$604.32(A)</t>
  </si>
  <si>
    <t>$412.78(A)</t>
  </si>
  <si>
    <t>$520.12(A)</t>
  </si>
  <si>
    <t>$593.79(A)</t>
  </si>
  <si>
    <t>$682.95(A)</t>
  </si>
  <si>
    <t>Rates contained in this item include $ 19.24 (A) per yard for recycling services.</t>
  </si>
  <si>
    <t>Rates contained in this item include $ 13.47 (A) per yard for recycling services.</t>
  </si>
  <si>
    <t>$205.66(A)</t>
  </si>
  <si>
    <t>$330.7(A)</t>
  </si>
  <si>
    <t>$430.89(A)</t>
  </si>
  <si>
    <t>$544.27(A)</t>
  </si>
  <si>
    <t>$623.98(A)</t>
  </si>
  <si>
    <t>$719.17(A)</t>
  </si>
  <si>
    <t>$50.25(A)</t>
  </si>
  <si>
    <t>$75.37(A)</t>
  </si>
  <si>
    <t>$100.5(A)</t>
  </si>
  <si>
    <t>$125.62(A)</t>
  </si>
  <si>
    <t>$150.74(A)</t>
  </si>
  <si>
    <t>$200.99(A)</t>
  </si>
  <si>
    <t>$175.87(A)</t>
  </si>
  <si>
    <t>$56.67(A)</t>
  </si>
  <si>
    <t>$69.27(A)</t>
  </si>
  <si>
    <t>$81.87(A)</t>
  </si>
  <si>
    <t>$97.61(A)</t>
  </si>
  <si>
    <t>$110.21(A)</t>
  </si>
  <si>
    <t>$133.81(A)</t>
  </si>
  <si>
    <t>$133.81 (A)</t>
  </si>
  <si>
    <t>$50.25(R)</t>
  </si>
  <si>
    <t>$75.37(R)</t>
  </si>
  <si>
    <t>$100.5(R)</t>
  </si>
  <si>
    <t>$125.62(R)</t>
  </si>
  <si>
    <t>$150.74(R)</t>
  </si>
  <si>
    <t>$175.87(R)</t>
  </si>
  <si>
    <t>$200.99(R)</t>
  </si>
  <si>
    <t>$5.04 (A)</t>
  </si>
  <si>
    <t>$5.50 (A)</t>
  </si>
  <si>
    <t>$5.90 (A)</t>
  </si>
  <si>
    <t>$144.37 (R)</t>
  </si>
  <si>
    <t>$214.80 (R)</t>
  </si>
  <si>
    <t>$288.73 (R)</t>
  </si>
  <si>
    <t>$359.17 (R)</t>
  </si>
  <si>
    <t>$433.10 (R)</t>
  </si>
  <si>
    <t>$503.53 (R)</t>
  </si>
  <si>
    <t>$577.47 (R)</t>
  </si>
  <si>
    <t>$7.17 (A)</t>
  </si>
  <si>
    <t>$6.53(A)</t>
  </si>
  <si>
    <t>$10.78(A)</t>
  </si>
  <si>
    <t>$14.14(A)</t>
  </si>
  <si>
    <t>$27.96(A)</t>
  </si>
  <si>
    <t>$37.73(A)</t>
  </si>
  <si>
    <t>$49.25(A)</t>
  </si>
  <si>
    <t>$69.16(A)</t>
  </si>
  <si>
    <t>$99.87(A)</t>
  </si>
  <si>
    <t>$133.67(A)</t>
  </si>
  <si>
    <t>$179.35(A)</t>
  </si>
  <si>
    <t>$7.36(A)</t>
  </si>
  <si>
    <t>$10.41(A)</t>
  </si>
  <si>
    <t>$14.03(A)</t>
  </si>
  <si>
    <t>$31.62(A)</t>
  </si>
  <si>
    <t>$41.49(A)</t>
  </si>
  <si>
    <t>$54.9(A)</t>
  </si>
  <si>
    <t>$76.69(A)</t>
  </si>
  <si>
    <t>$144.94(A)</t>
  </si>
  <si>
    <t>$194.94(A)</t>
  </si>
  <si>
    <t>$55.10 (A)</t>
  </si>
  <si>
    <t>$1.57 (A)</t>
  </si>
  <si>
    <t>$7.9(A)</t>
  </si>
  <si>
    <t>$11.62(A)</t>
  </si>
  <si>
    <t>$15.83(A)</t>
  </si>
  <si>
    <t>$316.26(A)</t>
  </si>
  <si>
    <t>$388.35(A)</t>
  </si>
  <si>
    <t>$439.58(A)</t>
  </si>
  <si>
    <t>$519.8(A)</t>
  </si>
  <si>
    <t>$370.52(A)</t>
  </si>
  <si>
    <t>$463.78(A)</t>
  </si>
  <si>
    <t>$523.36(A)</t>
  </si>
  <si>
    <t>$598.43(A)</t>
  </si>
  <si>
    <t>$185.54(A)</t>
  </si>
  <si>
    <t>$290.45(A)</t>
  </si>
  <si>
    <t>$210.33 (A)</t>
  </si>
  <si>
    <t>$219.78 (A)</t>
  </si>
  <si>
    <t>$253.54 (A)</t>
  </si>
  <si>
    <t>to the disposal site.  Excess miles will be charged for at $3.93 (A) per mile or fraction of a</t>
  </si>
  <si>
    <t>Sarah Russell, Business Unit Finance Manager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</si>
</sst>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_(* #,##0.000_);_(* \(#,##0.000\);_(* &quot;-&quot;??_);_(@_)"/>
    <numFmt numFmtId="168" formatCode="0.000"/>
    <numFmt numFmtId="169" formatCode="0.0000"/>
    <numFmt numFmtId="170" formatCode="0.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62" applyFill="1">
      <alignment/>
      <protection/>
    </xf>
    <xf numFmtId="164" fontId="0" fillId="0" borderId="0" xfId="66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6" applyFont="1" applyFill="1" applyBorder="1" applyAlignment="1">
      <alignment/>
    </xf>
    <xf numFmtId="44" fontId="0" fillId="0" borderId="22" xfId="46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6" applyFont="1" applyFill="1" applyBorder="1" applyAlignment="1">
      <alignment horizontal="center"/>
    </xf>
    <xf numFmtId="44" fontId="3" fillId="0" borderId="22" xfId="46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6" applyNumberFormat="1" applyFont="1" applyFill="1" applyBorder="1" applyAlignment="1">
      <alignment horizontal="center"/>
    </xf>
    <xf numFmtId="165" fontId="0" fillId="0" borderId="22" xfId="48" applyNumberFormat="1" applyFont="1" applyFill="1" applyBorder="1" applyAlignment="1">
      <alignment horizontal="center"/>
    </xf>
    <xf numFmtId="44" fontId="0" fillId="0" borderId="22" xfId="46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6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8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6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6" applyFont="1" applyFill="1" applyBorder="1" applyAlignment="1">
      <alignment/>
    </xf>
    <xf numFmtId="44" fontId="0" fillId="0" borderId="19" xfId="46" applyFont="1" applyFill="1" applyBorder="1" applyAlignment="1">
      <alignment horizontal="center"/>
    </xf>
    <xf numFmtId="44" fontId="0" fillId="0" borderId="19" xfId="46" applyFont="1" applyFill="1" applyBorder="1" applyAlignment="1">
      <alignment/>
    </xf>
    <xf numFmtId="44" fontId="0" fillId="0" borderId="21" xfId="46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62" applyFill="1" applyBorder="1">
      <alignment/>
      <protection/>
    </xf>
    <xf numFmtId="0" fontId="0" fillId="0" borderId="12" xfId="62" applyFill="1" applyBorder="1">
      <alignment/>
      <protection/>
    </xf>
    <xf numFmtId="0" fontId="0" fillId="0" borderId="23" xfId="62" applyFill="1" applyBorder="1">
      <alignment/>
      <protection/>
    </xf>
    <xf numFmtId="0" fontId="0" fillId="0" borderId="14" xfId="62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Alignment="1">
      <alignment/>
      <protection/>
    </xf>
    <xf numFmtId="0" fontId="0" fillId="0" borderId="15" xfId="62" applyFill="1" applyBorder="1">
      <alignment/>
      <protection/>
    </xf>
    <xf numFmtId="0" fontId="0" fillId="0" borderId="16" xfId="62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8" xfId="62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4" fillId="0" borderId="24" xfId="62" applyFont="1" applyFill="1" applyBorder="1" applyAlignment="1" quotePrefix="1">
      <alignment horizontal="left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13" xfId="62" applyFont="1" applyFill="1" applyBorder="1" applyAlignment="1">
      <alignment horizontal="center"/>
      <protection/>
    </xf>
    <xf numFmtId="0" fontId="0" fillId="0" borderId="22" xfId="62" applyFill="1" applyBorder="1" applyAlignment="1">
      <alignment horizontal="center"/>
      <protection/>
    </xf>
    <xf numFmtId="0" fontId="0" fillId="0" borderId="24" xfId="62" applyFill="1" applyBorder="1" applyAlignment="1">
      <alignment horizontal="left" indent="1"/>
      <protection/>
    </xf>
    <xf numFmtId="0" fontId="0" fillId="0" borderId="11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24" xfId="62" applyFont="1" applyFill="1" applyBorder="1" applyAlignment="1">
      <alignment horizontal="left" indent="1"/>
      <protection/>
    </xf>
    <xf numFmtId="0" fontId="0" fillId="0" borderId="11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4" fillId="0" borderId="24" xfId="62" applyFont="1" applyFill="1" applyBorder="1">
      <alignment/>
      <protection/>
    </xf>
    <xf numFmtId="44" fontId="0" fillId="0" borderId="0" xfId="48" applyFill="1" applyBorder="1" applyAlignment="1">
      <alignment/>
    </xf>
    <xf numFmtId="44" fontId="0" fillId="0" borderId="15" xfId="48" applyFill="1" applyBorder="1" applyAlignment="1">
      <alignment/>
    </xf>
    <xf numFmtId="44" fontId="0" fillId="0" borderId="22" xfId="48" applyFill="1" applyBorder="1" applyAlignment="1">
      <alignment/>
    </xf>
    <xf numFmtId="0" fontId="0" fillId="0" borderId="14" xfId="62" applyFill="1" applyBorder="1" applyAlignment="1">
      <alignment horizontal="left"/>
      <protection/>
    </xf>
    <xf numFmtId="0" fontId="0" fillId="0" borderId="0" xfId="62" applyFill="1" applyBorder="1" applyAlignment="1">
      <alignment horizontal="left"/>
      <protection/>
    </xf>
    <xf numFmtId="0" fontId="0" fillId="0" borderId="14" xfId="62" applyFill="1" applyBorder="1" applyAlignment="1" quotePrefix="1">
      <alignment horizontal="left"/>
      <protection/>
    </xf>
    <xf numFmtId="0" fontId="0" fillId="0" borderId="14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4" fillId="0" borderId="14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right"/>
      <protection/>
    </xf>
    <xf numFmtId="0" fontId="0" fillId="0" borderId="22" xfId="62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62" applyFont="1" applyFill="1" applyBorder="1">
      <alignment/>
      <protection/>
    </xf>
    <xf numFmtId="0" fontId="2" fillId="0" borderId="17" xfId="6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6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8" applyFont="1" applyFill="1" applyBorder="1" applyAlignment="1">
      <alignment horizontal="center"/>
    </xf>
    <xf numFmtId="44" fontId="0" fillId="0" borderId="21" xfId="46" applyNumberFormat="1" applyFont="1" applyFill="1" applyBorder="1" applyAlignment="1">
      <alignment horizontal="center"/>
    </xf>
    <xf numFmtId="0" fontId="0" fillId="0" borderId="17" xfId="62" applyFill="1" applyBorder="1" applyAlignment="1">
      <alignment horizontal="center"/>
      <protection/>
    </xf>
    <xf numFmtId="0" fontId="0" fillId="0" borderId="15" xfId="62" applyFill="1" applyBorder="1" applyAlignment="1">
      <alignment horizontal="right"/>
      <protection/>
    </xf>
    <xf numFmtId="0" fontId="4" fillId="0" borderId="14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8" fontId="0" fillId="0" borderId="22" xfId="48" applyNumberFormat="1" applyFont="1" applyFill="1" applyBorder="1" applyAlignment="1">
      <alignment horizontal="right"/>
    </xf>
    <xf numFmtId="8" fontId="0" fillId="0" borderId="19" xfId="46" applyNumberFormat="1" applyFont="1" applyFill="1" applyBorder="1" applyAlignment="1">
      <alignment/>
    </xf>
    <xf numFmtId="8" fontId="0" fillId="0" borderId="22" xfId="48" applyNumberFormat="1" applyFont="1" applyFill="1" applyBorder="1" applyAlignment="1">
      <alignment horizontal="center"/>
    </xf>
    <xf numFmtId="8" fontId="0" fillId="0" borderId="21" xfId="46" applyNumberFormat="1" applyFont="1" applyFill="1" applyBorder="1" applyAlignment="1">
      <alignment horizontal="center"/>
    </xf>
    <xf numFmtId="8" fontId="0" fillId="0" borderId="22" xfId="46" applyNumberFormat="1" applyFont="1" applyFill="1" applyBorder="1" applyAlignment="1">
      <alignment horizontal="center"/>
    </xf>
    <xf numFmtId="0" fontId="0" fillId="0" borderId="0" xfId="62" applyFill="1" applyBorder="1" applyAlignment="1" quotePrefix="1">
      <alignment horizontal="left"/>
      <protection/>
    </xf>
    <xf numFmtId="0" fontId="0" fillId="0" borderId="24" xfId="62" applyFill="1" applyBorder="1">
      <alignment/>
      <protection/>
    </xf>
    <xf numFmtId="165" fontId="0" fillId="0" borderId="24" xfId="62" applyNumberFormat="1" applyFill="1" applyBorder="1" applyAlignment="1">
      <alignment horizontal="center"/>
      <protection/>
    </xf>
    <xf numFmtId="165" fontId="0" fillId="0" borderId="24" xfId="48" applyNumberFormat="1" applyFont="1" applyFill="1" applyBorder="1" applyAlignment="1">
      <alignment horizontal="center"/>
    </xf>
    <xf numFmtId="0" fontId="3" fillId="0" borderId="14" xfId="62" applyFont="1" applyFill="1" applyBorder="1" applyAlignment="1">
      <alignment horizontal="center"/>
      <protection/>
    </xf>
    <xf numFmtId="165" fontId="0" fillId="0" borderId="0" xfId="48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67" applyNumberFormat="1" applyFont="1" applyFill="1" applyAlignment="1">
      <alignment/>
    </xf>
    <xf numFmtId="0" fontId="0" fillId="0" borderId="0" xfId="62" applyFill="1" applyBorder="1" applyAlignment="1" quotePrefix="1">
      <alignment/>
      <protection/>
    </xf>
    <xf numFmtId="0" fontId="0" fillId="0" borderId="0" xfId="62" applyFill="1" applyBorder="1" applyAlignment="1" quotePrefix="1">
      <alignment horizontal="right"/>
      <protection/>
    </xf>
    <xf numFmtId="44" fontId="0" fillId="0" borderId="0" xfId="48" applyFont="1" applyFill="1" applyAlignment="1">
      <alignment/>
    </xf>
    <xf numFmtId="0" fontId="0" fillId="0" borderId="17" xfId="62" applyFill="1" applyBorder="1" applyAlignment="1">
      <alignment horizontal="right"/>
      <protection/>
    </xf>
    <xf numFmtId="44" fontId="0" fillId="33" borderId="0" xfId="48" applyFont="1" applyFill="1" applyAlignment="1">
      <alignment/>
    </xf>
    <xf numFmtId="0" fontId="0" fillId="33" borderId="0" xfId="62" applyFill="1">
      <alignment/>
      <protection/>
    </xf>
    <xf numFmtId="0" fontId="0" fillId="0" borderId="0" xfId="62" applyFill="1" applyBorder="1" applyAlignment="1">
      <alignment horizontal="left" vertical="top" wrapText="1"/>
      <protection/>
    </xf>
    <xf numFmtId="0" fontId="0" fillId="0" borderId="0" xfId="62" applyFill="1" applyBorder="1" applyAlignment="1" quotePrefix="1">
      <alignment horizontal="center"/>
      <protection/>
    </xf>
    <xf numFmtId="0" fontId="0" fillId="0" borderId="0" xfId="62" applyFill="1" applyBorder="1" applyAlignment="1">
      <alignment horizontal="left" vertical="top"/>
      <protection/>
    </xf>
    <xf numFmtId="0" fontId="0" fillId="0" borderId="0" xfId="62" applyFill="1" applyBorder="1" applyAlignment="1">
      <alignment vertical="top" wrapText="1"/>
      <protection/>
    </xf>
    <xf numFmtId="0" fontId="0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/>
      <protection/>
    </xf>
    <xf numFmtId="44" fontId="0" fillId="0" borderId="0" xfId="62" applyNumberFormat="1" applyFill="1">
      <alignment/>
      <protection/>
    </xf>
    <xf numFmtId="0" fontId="0" fillId="33" borderId="0" xfId="62" applyFill="1" applyBorder="1" applyAlignment="1" quotePrefix="1">
      <alignment horizontal="right"/>
      <protection/>
    </xf>
    <xf numFmtId="0" fontId="0" fillId="0" borderId="10" xfId="62" applyFill="1" applyBorder="1" applyAlignment="1">
      <alignment/>
      <protection/>
    </xf>
    <xf numFmtId="0" fontId="0" fillId="0" borderId="12" xfId="62" applyFill="1" applyBorder="1" applyAlignment="1">
      <alignment/>
      <protection/>
    </xf>
    <xf numFmtId="43" fontId="0" fillId="0" borderId="0" xfId="45" applyFont="1" applyFill="1" applyAlignment="1">
      <alignment/>
    </xf>
    <xf numFmtId="0" fontId="0" fillId="0" borderId="0" xfId="62" applyFill="1" applyBorder="1" applyAlignment="1" quotePrefix="1">
      <alignment vertical="top" wrapText="1"/>
      <protection/>
    </xf>
    <xf numFmtId="43" fontId="0" fillId="33" borderId="0" xfId="45" applyFont="1" applyFill="1" applyAlignment="1">
      <alignment/>
    </xf>
    <xf numFmtId="167" fontId="0" fillId="33" borderId="0" xfId="45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22" xfId="4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 horizontal="center"/>
    </xf>
    <xf numFmtId="0" fontId="0" fillId="0" borderId="14" xfId="62" applyFont="1" applyFill="1" applyBorder="1" applyAlignment="1">
      <alignment horizontal="left"/>
      <protection/>
    </xf>
    <xf numFmtId="165" fontId="0" fillId="0" borderId="0" xfId="48" applyNumberFormat="1" applyFont="1" applyFill="1" applyBorder="1" applyAlignment="1">
      <alignment horizontal="center"/>
    </xf>
    <xf numFmtId="0" fontId="0" fillId="0" borderId="14" xfId="62" applyFont="1" applyFill="1" applyBorder="1">
      <alignment/>
      <protection/>
    </xf>
    <xf numFmtId="165" fontId="0" fillId="0" borderId="24" xfId="4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8" fontId="0" fillId="0" borderId="22" xfId="48" applyNumberFormat="1" applyFont="1" applyFill="1" applyBorder="1" applyAlignment="1">
      <alignment horizontal="right"/>
    </xf>
    <xf numFmtId="8" fontId="0" fillId="0" borderId="24" xfId="0" applyNumberFormat="1" applyFont="1" applyFill="1" applyBorder="1" applyAlignment="1">
      <alignment horizontal="right"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63" applyFill="1" applyBorder="1">
      <alignment/>
      <protection/>
    </xf>
    <xf numFmtId="0" fontId="0" fillId="0" borderId="12" xfId="63" applyFill="1" applyBorder="1">
      <alignment/>
      <protection/>
    </xf>
    <xf numFmtId="0" fontId="0" fillId="0" borderId="23" xfId="63" applyFill="1" applyBorder="1">
      <alignment/>
      <protection/>
    </xf>
    <xf numFmtId="0" fontId="0" fillId="0" borderId="0" xfId="63" applyFill="1">
      <alignment/>
      <protection/>
    </xf>
    <xf numFmtId="0" fontId="0" fillId="0" borderId="14" xfId="63" applyFill="1" applyBorder="1">
      <alignment/>
      <protection/>
    </xf>
    <xf numFmtId="0" fontId="0" fillId="0" borderId="17" xfId="63" applyFill="1" applyBorder="1" applyAlignment="1">
      <alignment horizontal="center"/>
      <protection/>
    </xf>
    <xf numFmtId="0" fontId="0" fillId="0" borderId="0" xfId="63" applyFill="1" applyBorder="1">
      <alignment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Fill="1" applyBorder="1" applyAlignment="1">
      <alignment/>
      <protection/>
    </xf>
    <xf numFmtId="0" fontId="0" fillId="0" borderId="15" xfId="63" applyFill="1" applyBorder="1">
      <alignment/>
      <protection/>
    </xf>
    <xf numFmtId="0" fontId="6" fillId="0" borderId="0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0" fontId="0" fillId="0" borderId="16" xfId="63" applyFill="1" applyBorder="1">
      <alignment/>
      <protection/>
    </xf>
    <xf numFmtId="0" fontId="0" fillId="0" borderId="17" xfId="63" applyFill="1" applyBorder="1">
      <alignment/>
      <protection/>
    </xf>
    <xf numFmtId="0" fontId="2" fillId="0" borderId="17" xfId="63" applyFont="1" applyFill="1" applyBorder="1">
      <alignment/>
      <protection/>
    </xf>
    <xf numFmtId="0" fontId="0" fillId="0" borderId="18" xfId="63" applyFill="1" applyBorder="1">
      <alignment/>
      <protection/>
    </xf>
    <xf numFmtId="0" fontId="3" fillId="0" borderId="14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center"/>
      <protection/>
    </xf>
    <xf numFmtId="0" fontId="3" fillId="0" borderId="23" xfId="63" applyFont="1" applyFill="1" applyBorder="1" applyAlignment="1">
      <alignment horizontal="center"/>
      <protection/>
    </xf>
    <xf numFmtId="0" fontId="4" fillId="0" borderId="14" xfId="63" applyFont="1" applyFill="1" applyBorder="1">
      <alignment/>
      <protection/>
    </xf>
    <xf numFmtId="44" fontId="0" fillId="0" borderId="0" xfId="46" applyFont="1" applyFill="1" applyAlignment="1">
      <alignment/>
    </xf>
    <xf numFmtId="0" fontId="0" fillId="0" borderId="24" xfId="63" applyFill="1" applyBorder="1">
      <alignment/>
      <protection/>
    </xf>
    <xf numFmtId="0" fontId="0" fillId="0" borderId="13" xfId="63" applyFill="1" applyBorder="1">
      <alignment/>
      <protection/>
    </xf>
    <xf numFmtId="44" fontId="0" fillId="33" borderId="0" xfId="46" applyFont="1" applyFill="1" applyAlignment="1">
      <alignment/>
    </xf>
    <xf numFmtId="0" fontId="0" fillId="33" borderId="0" xfId="63" applyFill="1">
      <alignment/>
      <protection/>
    </xf>
    <xf numFmtId="0" fontId="0" fillId="0" borderId="16" xfId="63" applyFill="1" applyBorder="1" applyAlignment="1">
      <alignment horizontal="left" indent="1"/>
      <protection/>
    </xf>
    <xf numFmtId="0" fontId="0" fillId="0" borderId="17" xfId="63" applyFill="1" applyBorder="1" applyAlignment="1">
      <alignment horizontal="right"/>
      <protection/>
    </xf>
    <xf numFmtId="0" fontId="0" fillId="0" borderId="14" xfId="63" applyFill="1" applyBorder="1" applyAlignment="1">
      <alignment horizontal="left" indent="2"/>
      <protection/>
    </xf>
    <xf numFmtId="0" fontId="0" fillId="0" borderId="0" xfId="63" applyFill="1" applyBorder="1" applyAlignment="1">
      <alignment wrapText="1"/>
      <protection/>
    </xf>
    <xf numFmtId="0" fontId="0" fillId="0" borderId="15" xfId="63" applyFill="1" applyBorder="1" applyAlignment="1">
      <alignment wrapText="1"/>
      <protection/>
    </xf>
    <xf numFmtId="0" fontId="3" fillId="0" borderId="17" xfId="63" applyFont="1" applyFill="1" applyBorder="1" applyAlignment="1">
      <alignment horizont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165" fontId="0" fillId="0" borderId="22" xfId="49" applyNumberFormat="1" applyFont="1" applyFill="1" applyBorder="1" applyAlignment="1">
      <alignment horizontal="center"/>
    </xf>
    <xf numFmtId="0" fontId="0" fillId="0" borderId="0" xfId="63" applyFill="1" applyBorder="1" applyAlignment="1" quotePrefix="1">
      <alignment vertical="top" wrapText="1"/>
      <protection/>
    </xf>
    <xf numFmtId="165" fontId="0" fillId="0" borderId="0" xfId="49" applyNumberFormat="1" applyFont="1" applyFill="1" applyBorder="1" applyAlignment="1">
      <alignment horizontal="center"/>
    </xf>
    <xf numFmtId="0" fontId="0" fillId="0" borderId="0" xfId="63" applyFill="1" applyBorder="1" applyAlignment="1" quotePrefix="1">
      <alignment vertical="top"/>
      <protection/>
    </xf>
    <xf numFmtId="0" fontId="0" fillId="0" borderId="14" xfId="63" applyFont="1" applyFill="1" applyBorder="1" applyAlignment="1">
      <alignment horizontal="left"/>
      <protection/>
    </xf>
    <xf numFmtId="0" fontId="0" fillId="0" borderId="0" xfId="63" applyFill="1" applyBorder="1" applyAlignment="1" quotePrefix="1">
      <alignment horizontal="center"/>
      <protection/>
    </xf>
    <xf numFmtId="0" fontId="3" fillId="0" borderId="0" xfId="63" applyFont="1" applyFill="1" applyBorder="1" applyAlignment="1">
      <alignment/>
      <protection/>
    </xf>
    <xf numFmtId="0" fontId="0" fillId="0" borderId="17" xfId="63" applyFill="1" applyBorder="1" applyAlignment="1">
      <alignment/>
      <protection/>
    </xf>
    <xf numFmtId="0" fontId="0" fillId="0" borderId="22" xfId="63" applyFill="1" applyBorder="1" applyAlignment="1">
      <alignment horizontal="center"/>
      <protection/>
    </xf>
    <xf numFmtId="0" fontId="0" fillId="0" borderId="15" xfId="63" applyFill="1" applyBorder="1" applyAlignment="1">
      <alignment/>
      <protection/>
    </xf>
    <xf numFmtId="0" fontId="0" fillId="0" borderId="11" xfId="63" applyFill="1" applyBorder="1">
      <alignment/>
      <protection/>
    </xf>
    <xf numFmtId="0" fontId="4" fillId="0" borderId="24" xfId="63" applyFont="1" applyFill="1" applyBorder="1" applyAlignment="1" quotePrefix="1">
      <alignment horizontal="left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/>
      <protection/>
    </xf>
    <xf numFmtId="0" fontId="0" fillId="0" borderId="24" xfId="63" applyFill="1" applyBorder="1" applyAlignment="1">
      <alignment horizontal="left" indent="1"/>
      <protection/>
    </xf>
    <xf numFmtId="0" fontId="54" fillId="0" borderId="0" xfId="63" applyFont="1" applyFill="1" applyBorder="1">
      <alignment/>
      <protection/>
    </xf>
    <xf numFmtId="44" fontId="0" fillId="0" borderId="22" xfId="49" applyFont="1" applyFill="1" applyBorder="1" applyAlignment="1">
      <alignment horizontal="center"/>
    </xf>
    <xf numFmtId="0" fontId="0" fillId="0" borderId="24" xfId="63" applyFont="1" applyFill="1" applyBorder="1" applyAlignment="1">
      <alignment horizontal="left" indent="1"/>
      <protection/>
    </xf>
    <xf numFmtId="0" fontId="0" fillId="0" borderId="11" xfId="63" applyFont="1" applyFill="1" applyBorder="1" applyAlignment="1">
      <alignment horizontal="center"/>
      <protection/>
    </xf>
    <xf numFmtId="0" fontId="3" fillId="0" borderId="13" xfId="63" applyFont="1" applyFill="1" applyBorder="1" applyAlignment="1">
      <alignment horizontal="center"/>
      <protection/>
    </xf>
    <xf numFmtId="44" fontId="0" fillId="0" borderId="22" xfId="49" applyFont="1" applyFill="1" applyBorder="1" applyAlignment="1">
      <alignment horizontal="right"/>
    </xf>
    <xf numFmtId="0" fontId="4" fillId="0" borderId="24" xfId="63" applyFont="1" applyFill="1" applyBorder="1">
      <alignment/>
      <protection/>
    </xf>
    <xf numFmtId="44" fontId="0" fillId="0" borderId="22" xfId="49" applyFill="1" applyBorder="1" applyAlignment="1">
      <alignment/>
    </xf>
    <xf numFmtId="43" fontId="0" fillId="0" borderId="0" xfId="63" applyNumberFormat="1" applyFill="1">
      <alignment/>
      <protection/>
    </xf>
    <xf numFmtId="0" fontId="0" fillId="0" borderId="22" xfId="63" applyFill="1" applyBorder="1">
      <alignment/>
      <protection/>
    </xf>
    <xf numFmtId="0" fontId="0" fillId="0" borderId="14" xfId="63" applyFill="1" applyBorder="1" applyAlignment="1">
      <alignment horizontal="left"/>
      <protection/>
    </xf>
    <xf numFmtId="0" fontId="0" fillId="0" borderId="0" xfId="63" applyFill="1" applyBorder="1" applyAlignment="1">
      <alignment horizontal="left"/>
      <protection/>
    </xf>
    <xf numFmtId="0" fontId="0" fillId="0" borderId="14" xfId="63" applyFont="1" applyFill="1" applyBorder="1" applyAlignment="1" quotePrefix="1">
      <alignment horizontal="left"/>
      <protection/>
    </xf>
    <xf numFmtId="0" fontId="0" fillId="0" borderId="0" xfId="63" applyFont="1" applyFill="1" applyBorder="1" applyAlignment="1" quotePrefix="1">
      <alignment horizontal="left"/>
      <protection/>
    </xf>
    <xf numFmtId="0" fontId="4" fillId="0" borderId="14" xfId="63" applyFont="1" applyFill="1" applyBorder="1" applyAlignment="1">
      <alignment horizontal="left"/>
      <protection/>
    </xf>
    <xf numFmtId="0" fontId="5" fillId="0" borderId="22" xfId="63" applyFont="1" applyFill="1" applyBorder="1" applyAlignment="1">
      <alignment horizontal="center"/>
      <protection/>
    </xf>
    <xf numFmtId="0" fontId="0" fillId="0" borderId="24" xfId="63" applyFill="1" applyBorder="1" applyAlignment="1" quotePrefix="1">
      <alignment horizontal="left" indent="1"/>
      <protection/>
    </xf>
    <xf numFmtId="44" fontId="0" fillId="0" borderId="22" xfId="49" applyNumberFormat="1" applyFont="1" applyFill="1" applyBorder="1" applyAlignment="1">
      <alignment horizontal="right"/>
    </xf>
    <xf numFmtId="0" fontId="0" fillId="0" borderId="0" xfId="63" applyFont="1" applyFill="1" applyBorder="1" applyAlignment="1">
      <alignment horizontal="left"/>
      <protection/>
    </xf>
    <xf numFmtId="2" fontId="0" fillId="0" borderId="0" xfId="63" applyNumberFormat="1" applyFill="1">
      <alignment/>
      <protection/>
    </xf>
    <xf numFmtId="0" fontId="4" fillId="0" borderId="0" xfId="63" applyFont="1" applyFill="1">
      <alignment/>
      <protection/>
    </xf>
    <xf numFmtId="0" fontId="0" fillId="0" borderId="14" xfId="63" applyFill="1" applyBorder="1" applyAlignment="1" quotePrefix="1">
      <alignment horizontal="left"/>
      <protection/>
    </xf>
    <xf numFmtId="14" fontId="0" fillId="0" borderId="0" xfId="63" applyNumberFormat="1" applyFill="1">
      <alignment/>
      <protection/>
    </xf>
    <xf numFmtId="43" fontId="0" fillId="0" borderId="0" xfId="44" applyFont="1" applyFill="1" applyAlignment="1">
      <alignment/>
    </xf>
    <xf numFmtId="2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2" fontId="0" fillId="0" borderId="0" xfId="62" applyNumberFormat="1" applyFill="1">
      <alignment/>
      <protection/>
    </xf>
    <xf numFmtId="8" fontId="0" fillId="0" borderId="22" xfId="48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6" fillId="0" borderId="10" xfId="62" applyFont="1" applyFill="1" applyBorder="1" applyAlignment="1">
      <alignment horizontal="center"/>
      <protection/>
    </xf>
    <xf numFmtId="0" fontId="6" fillId="0" borderId="12" xfId="62" applyFont="1" applyFill="1" applyBorder="1" applyAlignment="1">
      <alignment horizontal="center"/>
      <protection/>
    </xf>
    <xf numFmtId="0" fontId="6" fillId="0" borderId="23" xfId="62" applyFont="1" applyFill="1" applyBorder="1" applyAlignment="1">
      <alignment horizontal="center"/>
      <protection/>
    </xf>
    <xf numFmtId="0" fontId="0" fillId="0" borderId="0" xfId="62" applyFill="1" applyBorder="1">
      <alignment/>
      <protection/>
    </xf>
    <xf numFmtId="166" fontId="0" fillId="0" borderId="17" xfId="62" applyNumberFormat="1" applyFill="1" applyBorder="1" applyAlignment="1">
      <alignment horizontal="left"/>
      <protection/>
    </xf>
    <xf numFmtId="166" fontId="0" fillId="0" borderId="17" xfId="62" applyNumberFormat="1" applyFill="1" applyBorder="1" applyAlignment="1">
      <alignment/>
      <protection/>
    </xf>
    <xf numFmtId="166" fontId="0" fillId="0" borderId="18" xfId="62" applyNumberFormat="1" applyFill="1" applyBorder="1" applyAlignment="1">
      <alignment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ill="1" applyBorder="1" applyAlignment="1">
      <alignment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/>
      <protection/>
    </xf>
    <xf numFmtId="0" fontId="0" fillId="0" borderId="0" xfId="62" applyFill="1" applyBorder="1" applyAlignment="1" quotePrefix="1">
      <alignment horizontal="left"/>
      <protection/>
    </xf>
    <xf numFmtId="0" fontId="0" fillId="0" borderId="0" xfId="62" applyFill="1" applyBorder="1" applyAlignment="1">
      <alignment horizontal="left" vertical="top" wrapText="1"/>
      <protection/>
    </xf>
    <xf numFmtId="0" fontId="6" fillId="0" borderId="0" xfId="62" applyFont="1" applyFill="1" applyBorder="1" applyAlignment="1">
      <alignment horizontal="left"/>
      <protection/>
    </xf>
    <xf numFmtId="0" fontId="0" fillId="0" borderId="24" xfId="62" applyFill="1" applyBorder="1" applyAlignment="1">
      <alignment horizontal="left" wrapText="1"/>
      <protection/>
    </xf>
    <xf numFmtId="0" fontId="0" fillId="0" borderId="13" xfId="62" applyFill="1" applyBorder="1" applyAlignment="1">
      <alignment horizontal="left" wrapText="1"/>
      <protection/>
    </xf>
    <xf numFmtId="166" fontId="0" fillId="0" borderId="17" xfId="0" applyNumberFormat="1" applyFill="1" applyBorder="1" applyAlignment="1">
      <alignment horizontal="left"/>
    </xf>
    <xf numFmtId="0" fontId="0" fillId="0" borderId="16" xfId="62" applyFill="1" applyBorder="1" applyAlignment="1">
      <alignment horizontal="center" vertical="center"/>
      <protection/>
    </xf>
    <xf numFmtId="0" fontId="0" fillId="0" borderId="18" xfId="62" applyFill="1" applyBorder="1" applyAlignment="1">
      <alignment horizontal="center" vertical="center"/>
      <protection/>
    </xf>
    <xf numFmtId="0" fontId="0" fillId="0" borderId="0" xfId="62" applyFill="1" applyBorder="1" applyAlignment="1" quotePrefix="1">
      <alignment horizontal="left" vertical="top" wrapText="1"/>
      <protection/>
    </xf>
    <xf numFmtId="0" fontId="0" fillId="0" borderId="25" xfId="62" applyFill="1" applyBorder="1" applyAlignment="1">
      <alignment horizontal="center"/>
      <protection/>
    </xf>
    <xf numFmtId="0" fontId="0" fillId="0" borderId="26" xfId="62" applyFill="1" applyBorder="1" applyAlignment="1">
      <alignment horizontal="center"/>
      <protection/>
    </xf>
    <xf numFmtId="0" fontId="0" fillId="0" borderId="16" xfId="62" applyFill="1" applyBorder="1" applyAlignment="1">
      <alignment horizontal="left" wrapText="1"/>
      <protection/>
    </xf>
    <xf numFmtId="0" fontId="0" fillId="0" borderId="18" xfId="62" applyFill="1" applyBorder="1" applyAlignment="1">
      <alignment horizontal="left" wrapText="1"/>
      <protection/>
    </xf>
    <xf numFmtId="0" fontId="0" fillId="0" borderId="22" xfId="62" applyFill="1" applyBorder="1" applyAlignment="1">
      <alignment horizontal="left" vertical="center" wrapText="1"/>
      <protection/>
    </xf>
    <xf numFmtId="0" fontId="0" fillId="0" borderId="22" xfId="62" applyFill="1" applyBorder="1" applyAlignment="1">
      <alignment horizontal="center" vertical="center" wrapText="1"/>
      <protection/>
    </xf>
    <xf numFmtId="0" fontId="0" fillId="0" borderId="11" xfId="62" applyFill="1" applyBorder="1" applyAlignment="1">
      <alignment horizontal="center"/>
      <protection/>
    </xf>
    <xf numFmtId="0" fontId="0" fillId="0" borderId="13" xfId="62" applyFill="1" applyBorder="1" applyAlignment="1">
      <alignment horizontal="center"/>
      <protection/>
    </xf>
    <xf numFmtId="0" fontId="0" fillId="0" borderId="16" xfId="62" applyFill="1" applyBorder="1" applyAlignment="1">
      <alignment horizontal="left"/>
      <protection/>
    </xf>
    <xf numFmtId="0" fontId="0" fillId="0" borderId="17" xfId="62" applyFill="1" applyBorder="1" applyAlignment="1">
      <alignment horizontal="left"/>
      <protection/>
    </xf>
    <xf numFmtId="0" fontId="0" fillId="0" borderId="17" xfId="62" applyFill="1" applyBorder="1" applyAlignment="1">
      <alignment horizontal="center"/>
      <protection/>
    </xf>
    <xf numFmtId="0" fontId="0" fillId="0" borderId="18" xfId="62" applyFill="1" applyBorder="1" applyAlignment="1">
      <alignment horizontal="center"/>
      <protection/>
    </xf>
    <xf numFmtId="0" fontId="0" fillId="0" borderId="22" xfId="62" applyFill="1" applyBorder="1" applyAlignment="1">
      <alignment horizontal="left" vertical="top" wrapText="1"/>
      <protection/>
    </xf>
    <xf numFmtId="0" fontId="0" fillId="0" borderId="10" xfId="62" applyFill="1" applyBorder="1" applyAlignment="1">
      <alignment horizontal="left" vertical="center"/>
      <protection/>
    </xf>
    <xf numFmtId="0" fontId="0" fillId="0" borderId="12" xfId="62" applyFill="1" applyBorder="1" applyAlignment="1">
      <alignment horizontal="left" vertical="center"/>
      <protection/>
    </xf>
    <xf numFmtId="0" fontId="0" fillId="0" borderId="23" xfId="62" applyFill="1" applyBorder="1" applyAlignment="1">
      <alignment horizontal="left" vertical="center"/>
      <protection/>
    </xf>
    <xf numFmtId="0" fontId="0" fillId="0" borderId="14" xfId="62" applyFill="1" applyBorder="1" applyAlignment="1">
      <alignment horizontal="lef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0" fillId="0" borderId="15" xfId="62" applyFill="1" applyBorder="1" applyAlignment="1">
      <alignment horizontal="left" vertical="center"/>
      <protection/>
    </xf>
    <xf numFmtId="0" fontId="0" fillId="0" borderId="16" xfId="62" applyFill="1" applyBorder="1" applyAlignment="1">
      <alignment horizontal="left" vertical="center"/>
      <protection/>
    </xf>
    <xf numFmtId="0" fontId="0" fillId="0" borderId="17" xfId="62" applyFill="1" applyBorder="1" applyAlignment="1">
      <alignment horizontal="left" vertical="center"/>
      <protection/>
    </xf>
    <xf numFmtId="0" fontId="0" fillId="0" borderId="18" xfId="62" applyFill="1" applyBorder="1" applyAlignment="1">
      <alignment horizontal="left" vertical="center"/>
      <protection/>
    </xf>
    <xf numFmtId="0" fontId="0" fillId="0" borderId="12" xfId="62" applyFill="1" applyBorder="1" applyAlignment="1">
      <alignment horizontal="center" vertical="center"/>
      <protection/>
    </xf>
    <xf numFmtId="0" fontId="0" fillId="0" borderId="23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15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10" xfId="62" applyFill="1" applyBorder="1" applyAlignment="1">
      <alignment horizont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16" xfId="62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62" applyFont="1" applyFill="1" applyBorder="1" applyAlignment="1" quotePrefix="1">
      <alignment horizontal="center"/>
      <protection/>
    </xf>
    <xf numFmtId="0" fontId="0" fillId="0" borderId="14" xfId="62" applyFill="1" applyBorder="1" applyAlignment="1" quotePrefix="1">
      <alignment horizont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15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3" fillId="0" borderId="14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23" xfId="63" applyFont="1" applyFill="1" applyBorder="1" applyAlignment="1">
      <alignment horizontal="center"/>
      <protection/>
    </xf>
    <xf numFmtId="0" fontId="0" fillId="0" borderId="14" xfId="63" applyFill="1" applyBorder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center" vertical="center"/>
    </xf>
    <xf numFmtId="165" fontId="0" fillId="0" borderId="23" xfId="49" applyNumberFormat="1" applyFont="1" applyFill="1" applyBorder="1" applyAlignment="1">
      <alignment horizontal="center" vertical="center"/>
    </xf>
    <xf numFmtId="165" fontId="0" fillId="0" borderId="16" xfId="49" applyNumberFormat="1" applyFont="1" applyFill="1" applyBorder="1" applyAlignment="1">
      <alignment horizontal="center" vertical="center"/>
    </xf>
    <xf numFmtId="165" fontId="0" fillId="0" borderId="18" xfId="49" applyNumberFormat="1" applyFont="1" applyFill="1" applyBorder="1" applyAlignment="1">
      <alignment horizontal="center" vertical="center"/>
    </xf>
    <xf numFmtId="0" fontId="0" fillId="0" borderId="16" xfId="63" applyFill="1" applyBorder="1" applyAlignment="1">
      <alignment horizontal="center"/>
      <protection/>
    </xf>
    <xf numFmtId="0" fontId="0" fillId="0" borderId="18" xfId="63" applyFill="1" applyBorder="1" applyAlignment="1">
      <alignment horizontal="center"/>
      <protection/>
    </xf>
    <xf numFmtId="0" fontId="0" fillId="0" borderId="16" xfId="63" applyFill="1" applyBorder="1" applyAlignment="1">
      <alignment horizontal="center" vertical="center"/>
      <protection/>
    </xf>
    <xf numFmtId="0" fontId="0" fillId="0" borderId="18" xfId="63" applyFill="1" applyBorder="1" applyAlignment="1">
      <alignment horizontal="center" vertical="center"/>
      <protection/>
    </xf>
    <xf numFmtId="165" fontId="0" fillId="0" borderId="24" xfId="49" applyNumberFormat="1" applyFont="1" applyFill="1" applyBorder="1" applyAlignment="1">
      <alignment horizontal="center" vertical="center"/>
    </xf>
    <xf numFmtId="165" fontId="0" fillId="0" borderId="13" xfId="49" applyNumberFormat="1" applyFont="1" applyFill="1" applyBorder="1" applyAlignment="1">
      <alignment horizontal="center" vertical="center"/>
    </xf>
    <xf numFmtId="166" fontId="0" fillId="0" borderId="17" xfId="63" applyNumberFormat="1" applyFill="1" applyBorder="1" applyAlignment="1">
      <alignment horizontal="left"/>
      <protection/>
    </xf>
    <xf numFmtId="166" fontId="0" fillId="0" borderId="17" xfId="63" applyNumberFormat="1" applyFill="1" applyBorder="1" applyAlignment="1">
      <alignment/>
      <protection/>
    </xf>
    <xf numFmtId="166" fontId="0" fillId="0" borderId="18" xfId="63" applyNumberFormat="1" applyFill="1" applyBorder="1" applyAlignment="1">
      <alignment/>
      <protection/>
    </xf>
    <xf numFmtId="0" fontId="6" fillId="0" borderId="10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23" xfId="63" applyFont="1" applyFill="1" applyBorder="1" applyAlignment="1">
      <alignment horizontal="center"/>
      <protection/>
    </xf>
    <xf numFmtId="165" fontId="0" fillId="0" borderId="23" xfId="49" applyNumberFormat="1" applyFill="1" applyBorder="1" applyAlignment="1">
      <alignment horizontal="center" vertical="center"/>
    </xf>
    <xf numFmtId="165" fontId="0" fillId="0" borderId="18" xfId="49" applyNumberForma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2" xfId="63" applyFill="1" applyBorder="1">
      <alignment/>
      <protection/>
    </xf>
    <xf numFmtId="0" fontId="0" fillId="0" borderId="22" xfId="63" applyFill="1" applyBorder="1" applyAlignment="1">
      <alignment horizontal="left" indent="2"/>
      <protection/>
    </xf>
    <xf numFmtId="165" fontId="0" fillId="0" borderId="22" xfId="49" applyNumberFormat="1" applyFont="1" applyFill="1" applyBorder="1" applyAlignment="1">
      <alignment horizontal="center"/>
    </xf>
    <xf numFmtId="0" fontId="0" fillId="0" borderId="0" xfId="63" applyFill="1">
      <alignment/>
      <protection/>
    </xf>
    <xf numFmtId="0" fontId="0" fillId="0" borderId="17" xfId="63" applyFill="1" applyBorder="1">
      <alignment/>
      <protection/>
    </xf>
    <xf numFmtId="0" fontId="0" fillId="0" borderId="0" xfId="63" applyFill="1" applyBorder="1" applyAlignment="1" quotePrefix="1">
      <alignment horizontal="left" vertical="top" wrapText="1"/>
      <protection/>
    </xf>
    <xf numFmtId="0" fontId="0" fillId="0" borderId="25" xfId="63" applyFill="1" applyBorder="1" applyAlignment="1" quotePrefix="1">
      <alignment vertical="top" wrapText="1"/>
      <protection/>
    </xf>
    <xf numFmtId="0" fontId="0" fillId="0" borderId="27" xfId="63" applyFill="1" applyBorder="1" applyAlignment="1" quotePrefix="1">
      <alignment vertical="top" wrapText="1"/>
      <protection/>
    </xf>
    <xf numFmtId="0" fontId="0" fillId="0" borderId="26" xfId="63" applyFill="1" applyBorder="1" applyAlignment="1" quotePrefix="1">
      <alignment vertical="top" wrapText="1"/>
      <protection/>
    </xf>
    <xf numFmtId="0" fontId="0" fillId="0" borderId="10" xfId="63" applyFill="1" applyBorder="1" applyAlignment="1" quotePrefix="1">
      <alignment horizontal="center" vertical="top" wrapText="1"/>
      <protection/>
    </xf>
    <xf numFmtId="0" fontId="0" fillId="0" borderId="23" xfId="63" applyFill="1" applyBorder="1" applyAlignment="1" quotePrefix="1">
      <alignment horizontal="center" vertical="top" wrapText="1"/>
      <protection/>
    </xf>
    <xf numFmtId="0" fontId="0" fillId="0" borderId="16" xfId="63" applyFill="1" applyBorder="1" applyAlignment="1">
      <alignment/>
      <protection/>
    </xf>
    <xf numFmtId="0" fontId="0" fillId="0" borderId="17" xfId="63" applyFill="1" applyBorder="1" applyAlignment="1">
      <alignment/>
      <protection/>
    </xf>
    <xf numFmtId="0" fontId="0" fillId="0" borderId="18" xfId="63" applyFill="1" applyBorder="1" applyAlignment="1">
      <alignment/>
      <protection/>
    </xf>
    <xf numFmtId="0" fontId="0" fillId="0" borderId="22" xfId="63" applyFill="1" applyBorder="1" applyAlignment="1">
      <alignment horizontal="center"/>
      <protection/>
    </xf>
    <xf numFmtId="0" fontId="0" fillId="0" borderId="24" xfId="63" applyFill="1" applyBorder="1" applyAlignment="1">
      <alignment/>
      <protection/>
    </xf>
    <xf numFmtId="0" fontId="0" fillId="0" borderId="11" xfId="63" applyFill="1" applyBorder="1" applyAlignment="1">
      <alignment/>
      <protection/>
    </xf>
    <xf numFmtId="0" fontId="0" fillId="0" borderId="13" xfId="63" applyFill="1" applyBorder="1" applyAlignment="1">
      <alignment/>
      <protection/>
    </xf>
    <xf numFmtId="0" fontId="0" fillId="0" borderId="24" xfId="63" applyFill="1" applyBorder="1" applyAlignment="1" quotePrefix="1">
      <alignment horizontal="center" vertical="top" wrapText="1"/>
      <protection/>
    </xf>
    <xf numFmtId="0" fontId="0" fillId="0" borderId="13" xfId="63" applyFill="1" applyBorder="1" applyAlignment="1" quotePrefix="1">
      <alignment horizontal="center" vertical="top" wrapText="1"/>
      <protection/>
    </xf>
    <xf numFmtId="0" fontId="0" fillId="0" borderId="0" xfId="63" applyFill="1" applyBorder="1" applyAlignment="1">
      <alignment horizontal="center"/>
      <protection/>
    </xf>
    <xf numFmtId="0" fontId="0" fillId="0" borderId="24" xfId="63" applyFill="1" applyBorder="1" applyAlignment="1">
      <alignment horizontal="center"/>
      <protection/>
    </xf>
    <xf numFmtId="0" fontId="0" fillId="0" borderId="11" xfId="63" applyFill="1" applyBorder="1" applyAlignment="1">
      <alignment horizontal="center"/>
      <protection/>
    </xf>
    <xf numFmtId="0" fontId="3" fillId="0" borderId="14" xfId="63" applyFont="1" applyFill="1" applyBorder="1" applyAlignment="1" quotePrefix="1">
      <alignment horizontal="center"/>
      <protection/>
    </xf>
    <xf numFmtId="0" fontId="0" fillId="0" borderId="14" xfId="63" applyFill="1" applyBorder="1" applyAlignment="1" quotePrefix="1">
      <alignment horizontal="center"/>
      <protection/>
    </xf>
    <xf numFmtId="0" fontId="0" fillId="0" borderId="0" xfId="63" applyFill="1" applyBorder="1" applyAlignment="1" quotePrefix="1">
      <alignment horizontal="center"/>
      <protection/>
    </xf>
    <xf numFmtId="0" fontId="0" fillId="0" borderId="15" xfId="63" applyFill="1" applyBorder="1" applyAlignment="1" quotePrefix="1">
      <alignment horizontal="center"/>
      <protection/>
    </xf>
    <xf numFmtId="0" fontId="0" fillId="0" borderId="13" xfId="63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strict\~WUTC%20Files~\4.%20Rate%20Cases\Rate%20Cases%20-%20Non%20Protected%20Data\Kent%20Meridian\2019\Tariff%20Pages,%20Letters,%20&amp;%20Other%20-%202019\Kent-Meridian%20Tariff%20Pages%20-%20Submis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-M%20Rate%20Case%20Model%20-%204183%20Final%20Vs%205.06.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Common Svcs"/>
      <sheetName val="Check Sheet"/>
      <sheetName val="Item 52"/>
      <sheetName val="Item 55 &amp; 60"/>
      <sheetName val="Item 70"/>
      <sheetName val="Item 80"/>
      <sheetName val="Item 90"/>
      <sheetName val="Item 100, page 1"/>
      <sheetName val="Item 100, page 2"/>
      <sheetName val="Item 105, page 1"/>
      <sheetName val="Item 106, page 1 "/>
      <sheetName val="Item 106, page 2"/>
      <sheetName val="Item 107"/>
      <sheetName val="Item 110"/>
      <sheetName val="Item 120,130,150"/>
      <sheetName val="Item 205"/>
      <sheetName val="Item 210"/>
      <sheetName val="Item 240"/>
      <sheetName val="Item 245"/>
      <sheetName val="Item 255, page 1"/>
      <sheetName val="Item 255, page 2"/>
      <sheetName val="Item 260"/>
      <sheetName val="Item 275"/>
      <sheetName val="Item XX"/>
      <sheetName val="Item 160"/>
      <sheetName val="Item 100, page 3"/>
      <sheetName val="Item 100, page 4"/>
      <sheetName val="Item 100, page 6b"/>
    </sheetNames>
    <sheetDataSet>
      <sheetData sheetId="2">
        <row r="39">
          <cell r="C39">
            <v>1</v>
          </cell>
        </row>
        <row r="55">
          <cell r="I55">
            <v>43586</v>
          </cell>
        </row>
      </sheetData>
      <sheetData sheetId="18">
        <row r="42">
          <cell r="B42" t="str">
            <v>Lock rental  $10.00/mo./locking device (N)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-12 Cert Financial"/>
      <sheetName val="RS Cap Struct."/>
      <sheetName val="Combined LG 2018 V5.0c"/>
      <sheetName val="Combined LG"/>
      <sheetName val="MSW LG 2018 V5.0c"/>
      <sheetName val="MSW"/>
      <sheetName val="RCY LG 2018 V5.0c"/>
      <sheetName val="RCY"/>
      <sheetName val="YW LG 2018 V5.0c"/>
      <sheetName val="YW"/>
      <sheetName val="MF RCY LG 2018 V5.0c"/>
      <sheetName val="MF RCY"/>
      <sheetName val="Alloc Summary"/>
      <sheetName val="Proforma"/>
      <sheetName val="P&amp;L - ITD3 (Acct Desc)"/>
      <sheetName val="PF Restate"/>
      <sheetName val="PF Adj"/>
      <sheetName val="Disposal Summary (with IC)"/>
      <sheetName val="Recycle Tons"/>
      <sheetName val="YW Tons"/>
      <sheetName val="IC Rev"/>
      <sheetName val="MSW Tons"/>
      <sheetName val="IND TONS Master File"/>
      <sheetName val="Summary Disposal Data"/>
      <sheetName val="Summary Disposal Data Renton"/>
      <sheetName val="PR Narrative"/>
      <sheetName val="Summary &amp; PF"/>
      <sheetName val="PR vs GL"/>
      <sheetName val="P&amp;L - ITD3 (Acct #)"/>
      <sheetName val="Summary Calc &amp; Lookup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Revenue Deductions"/>
      <sheetName val="SQL Revenue Analysis"/>
      <sheetName val="Rev Ref Tables"/>
      <sheetName val="Price Out Summ"/>
      <sheetName val="Resi Price Out"/>
      <sheetName val="183 Tons"/>
      <sheetName val="Comm (+MF) Price Out"/>
      <sheetName val="Com Lift Instructions"/>
      <sheetName val="Com Lifts"/>
      <sheetName val="IND (+MF) Price Out"/>
      <sheetName val="Truck Hrs Sum"/>
      <sheetName val="Resi WUTC Hrs"/>
      <sheetName val="Comm WUTC Hrs"/>
      <sheetName val="COM Rt Hrs Instructions"/>
      <sheetName val="COM Pivot"/>
      <sheetName val="Comm Yards Allocation"/>
      <sheetName val="COM Route Detail"/>
      <sheetName val="IND Hrs Sum"/>
      <sheetName val="IND Data"/>
      <sheetName val="Comm 2018"/>
      <sheetName val="Ind 2018"/>
      <sheetName val="Res 2018"/>
      <sheetName val="IND"/>
      <sheetName val="COM"/>
      <sheetName val="RESI"/>
      <sheetName val="Contract Ref Table"/>
      <sheetName val="Fuel Calc"/>
      <sheetName val="Fuel Invoice Data Entry"/>
      <sheetName val="Disposal Instructions"/>
      <sheetName val="IND Sum Confirm"/>
      <sheetName val="Non-Regulated Operations"/>
      <sheetName val="Disposal Ref Tables"/>
      <sheetName val="Ave Inv. Narrative"/>
      <sheetName val="Ave Inv. Summary"/>
      <sheetName val="Truck Depr Summary"/>
      <sheetName val="AM260 Asset Listing"/>
      <sheetName val="AM260 Data"/>
      <sheetName val="Asset Type Tables"/>
      <sheetName val="Narrative"/>
      <sheetName val="Customer Counts"/>
      <sheetName val="Container Counts"/>
      <sheetName val="Data"/>
      <sheetName val="Cont Ref Tables"/>
      <sheetName val="CoS"/>
      <sheetName val="Meeks"/>
      <sheetName val="Essbase Narrative"/>
      <sheetName val="BS - BTD3"/>
      <sheetName val="Stats - XOST (IND, COM, RES)"/>
      <sheetName val="P&amp;L - ITD2 Aff. Co. MRF"/>
      <sheetName val="BS - BTD2 Aff. Co. MRF"/>
      <sheetName val="G-12 FS"/>
      <sheetName val="2014 BUD CC Pull"/>
      <sheetName val="2014 A53 Division Expense"/>
      <sheetName val="Filing Specific Tabs &gt;"/>
      <sheetName val="176 v 183 CNG Trucks"/>
      <sheetName val="Fuel Alloc"/>
      <sheetName val="4183-SeaTac-AM260"/>
      <sheetName val="L&amp;I RETRO Credit JE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IND TONS Master File (2)"/>
      <sheetName val="DATA Tons"/>
      <sheetName val="Multi Family Counts"/>
      <sheetName val="Comm Counts"/>
      <sheetName val="RESI COUNTS"/>
      <sheetName val="Cedar Grove Disp Tons"/>
      <sheetName val="IC Disp Tons (R)"/>
      <sheetName val="IC Disp Tons (Reg &amp; Unreg)"/>
      <sheetName val="Sheet2"/>
    </sheetNames>
    <sheetDataSet>
      <sheetData sheetId="4">
        <row r="29">
          <cell r="E29">
            <v>0.4574113120073008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="85" zoomScaleNormal="85" zoomScalePageLayoutView="0" workbookViewId="0" topLeftCell="A13">
      <selection activeCell="M50" sqref="M50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6" t="s">
        <v>215</v>
      </c>
      <c r="H2" s="284" t="s">
        <v>1</v>
      </c>
      <c r="I2" s="284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7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8" t="s">
        <v>77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84" t="s">
        <v>78</v>
      </c>
      <c r="D7" s="284"/>
      <c r="E7" s="284"/>
      <c r="F7" s="284"/>
      <c r="G7" s="284"/>
      <c r="H7" s="284"/>
      <c r="I7" s="7"/>
      <c r="J7" s="8"/>
    </row>
    <row r="8" spans="1:10" ht="12.75">
      <c r="A8" s="6"/>
      <c r="B8" s="7" t="s">
        <v>79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80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81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82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83</v>
      </c>
      <c r="C13" s="54" t="s">
        <v>84</v>
      </c>
      <c r="D13" s="21"/>
      <c r="E13" s="54" t="s">
        <v>83</v>
      </c>
      <c r="F13" s="54" t="s">
        <v>84</v>
      </c>
      <c r="G13" s="21"/>
      <c r="H13" s="54" t="s">
        <v>83</v>
      </c>
      <c r="I13" s="54" t="s">
        <v>84</v>
      </c>
      <c r="J13" s="8"/>
    </row>
    <row r="14" spans="1:10" ht="12.75">
      <c r="A14" s="6"/>
      <c r="B14" s="55" t="s">
        <v>85</v>
      </c>
      <c r="C14" s="55" t="s">
        <v>86</v>
      </c>
      <c r="D14" s="21"/>
      <c r="E14" s="55" t="s">
        <v>85</v>
      </c>
      <c r="F14" s="55" t="s">
        <v>86</v>
      </c>
      <c r="G14" s="21"/>
      <c r="H14" s="55" t="s">
        <v>85</v>
      </c>
      <c r="I14" s="55" t="s">
        <v>86</v>
      </c>
      <c r="J14" s="8"/>
    </row>
    <row r="15" spans="1:10" ht="12.75">
      <c r="A15" s="6"/>
      <c r="B15" s="28" t="s">
        <v>87</v>
      </c>
      <c r="C15" s="28">
        <v>2</v>
      </c>
      <c r="D15" s="21"/>
      <c r="E15" s="28">
        <v>25</v>
      </c>
      <c r="F15" s="28">
        <v>22</v>
      </c>
      <c r="G15" s="21"/>
      <c r="H15" s="31">
        <v>51</v>
      </c>
      <c r="I15" s="56" t="s">
        <v>88</v>
      </c>
      <c r="J15" s="8"/>
    </row>
    <row r="16" spans="1:10" ht="12.75">
      <c r="A16" s="6"/>
      <c r="B16" s="28" t="s">
        <v>89</v>
      </c>
      <c r="C16" s="28">
        <v>27</v>
      </c>
      <c r="D16" s="21"/>
      <c r="E16" s="28">
        <v>26</v>
      </c>
      <c r="F16" s="28" t="s">
        <v>209</v>
      </c>
      <c r="G16" s="21"/>
      <c r="H16" s="31"/>
      <c r="I16" s="31"/>
      <c r="J16" s="8"/>
    </row>
    <row r="17" spans="1:10" ht="12.75">
      <c r="A17" s="6"/>
      <c r="B17" s="28" t="s">
        <v>90</v>
      </c>
      <c r="C17" s="28" t="s">
        <v>88</v>
      </c>
      <c r="D17" s="21"/>
      <c r="E17" s="28">
        <v>27</v>
      </c>
      <c r="F17" s="32" t="s">
        <v>88</v>
      </c>
      <c r="G17" s="21"/>
      <c r="H17" s="31"/>
      <c r="I17" s="31"/>
      <c r="J17" s="8"/>
    </row>
    <row r="18" spans="1:10" ht="12.75">
      <c r="A18" s="6"/>
      <c r="B18" s="28" t="s">
        <v>91</v>
      </c>
      <c r="C18" s="28" t="s">
        <v>88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91</v>
      </c>
      <c r="C19" s="28" t="s">
        <v>88</v>
      </c>
      <c r="D19" s="21"/>
      <c r="E19" s="28">
        <v>29</v>
      </c>
      <c r="F19" s="32" t="s">
        <v>88</v>
      </c>
      <c r="G19" s="21"/>
      <c r="H19" s="31"/>
      <c r="I19" s="31"/>
      <c r="J19" s="8"/>
    </row>
    <row r="20" spans="1:10" ht="12.75">
      <c r="A20" s="6"/>
      <c r="B20" s="28" t="s">
        <v>92</v>
      </c>
      <c r="C20" s="28">
        <v>3</v>
      </c>
      <c r="D20" s="21"/>
      <c r="E20" s="28">
        <v>30</v>
      </c>
      <c r="F20" s="32" t="s">
        <v>88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88</v>
      </c>
      <c r="D21" s="21"/>
      <c r="E21" s="28">
        <v>31</v>
      </c>
      <c r="F21" s="28">
        <v>22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88</v>
      </c>
      <c r="D22" s="21"/>
      <c r="E22" s="28">
        <v>32</v>
      </c>
      <c r="F22" s="28" t="s">
        <v>88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88</v>
      </c>
      <c r="D23" s="21"/>
      <c r="E23" s="28">
        <v>33</v>
      </c>
      <c r="F23" s="28" t="s">
        <v>88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88</v>
      </c>
      <c r="D24" s="21"/>
      <c r="E24" s="28">
        <v>34</v>
      </c>
      <c r="F24" s="28">
        <v>21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88</v>
      </c>
      <c r="D25" s="21"/>
      <c r="E25" s="28">
        <v>35</v>
      </c>
      <c r="F25" s="28">
        <v>21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88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88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209</v>
      </c>
      <c r="G28" s="21"/>
      <c r="H28" s="31"/>
      <c r="I28" s="31"/>
      <c r="J28" s="8"/>
    </row>
    <row r="29" spans="1:10" ht="12.75">
      <c r="A29" s="6"/>
      <c r="B29" s="32" t="s">
        <v>93</v>
      </c>
      <c r="C29" s="28" t="s">
        <v>88</v>
      </c>
      <c r="D29" s="21"/>
      <c r="E29" s="28">
        <v>39</v>
      </c>
      <c r="F29" s="28" t="s">
        <v>210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88</v>
      </c>
      <c r="D30" s="21"/>
      <c r="E30" s="28">
        <v>40</v>
      </c>
      <c r="F30" s="32" t="s">
        <v>88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210</v>
      </c>
      <c r="D31" s="21"/>
      <c r="E31" s="28">
        <v>41</v>
      </c>
      <c r="F31" s="28" t="s">
        <v>210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209</v>
      </c>
      <c r="D32" s="21"/>
      <c r="E32" s="28">
        <v>42</v>
      </c>
      <c r="F32" s="32" t="s">
        <v>88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210</v>
      </c>
      <c r="D33" s="21"/>
      <c r="E33" s="28">
        <v>43</v>
      </c>
      <c r="F33" s="28" t="s">
        <v>210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88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210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210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20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9" t="s">
        <v>94</v>
      </c>
      <c r="D39" s="58"/>
      <c r="E39" s="28">
        <v>49</v>
      </c>
      <c r="F39" s="28" t="s">
        <v>209</v>
      </c>
      <c r="G39" s="21"/>
      <c r="H39" s="31"/>
      <c r="I39" s="31"/>
      <c r="J39" s="8"/>
    </row>
    <row r="40" spans="1:10" ht="12.75">
      <c r="A40" s="6"/>
      <c r="B40" s="28">
        <v>24</v>
      </c>
      <c r="C40" s="139" t="s">
        <v>94</v>
      </c>
      <c r="D40" s="21"/>
      <c r="E40" s="28">
        <v>50</v>
      </c>
      <c r="F40" s="28" t="s">
        <v>209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95</v>
      </c>
      <c r="E43" s="7" t="s">
        <v>14</v>
      </c>
      <c r="F43" s="7"/>
      <c r="G43" s="13"/>
      <c r="I43" s="13" t="s">
        <v>96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97</v>
      </c>
      <c r="B52" s="187" t="s">
        <v>573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85">
        <v>43592</v>
      </c>
      <c r="C54" s="285"/>
      <c r="D54" s="10"/>
      <c r="E54" s="10"/>
      <c r="F54" s="10"/>
      <c r="G54" s="10"/>
      <c r="H54" s="46" t="s">
        <v>61</v>
      </c>
      <c r="I54" s="286">
        <v>43647</v>
      </c>
      <c r="J54" s="287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6">
      <selection activeCell="B54" sqref="B5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240</v>
      </c>
      <c r="I1" s="336" t="s">
        <v>1</v>
      </c>
      <c r="J1" s="336"/>
      <c r="K1" s="4">
        <v>24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37" t="s">
        <v>220</v>
      </c>
      <c r="B5" s="338"/>
      <c r="C5" s="338"/>
      <c r="D5" s="338"/>
      <c r="E5" s="338"/>
      <c r="F5" s="338"/>
      <c r="G5" s="338"/>
      <c r="H5" s="338"/>
      <c r="I5" s="338"/>
      <c r="J5" s="338"/>
      <c r="K5" s="339"/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196" t="s">
        <v>128</v>
      </c>
      <c r="B7" s="158" t="s">
        <v>221</v>
      </c>
      <c r="C7" s="105"/>
      <c r="D7" s="105"/>
      <c r="E7" s="105"/>
      <c r="F7" s="105"/>
      <c r="G7" s="105"/>
      <c r="H7" s="105"/>
      <c r="I7" s="105"/>
      <c r="J7" s="105"/>
      <c r="K7" s="8"/>
    </row>
    <row r="8" spans="1:11" ht="12.75">
      <c r="A8" s="104"/>
      <c r="B8" s="158" t="s">
        <v>222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05" t="s">
        <v>223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 t="s">
        <v>132</v>
      </c>
      <c r="B11" s="129" t="s">
        <v>224</v>
      </c>
      <c r="C11" s="113"/>
      <c r="D11" s="105"/>
      <c r="E11" s="113"/>
      <c r="F11" s="113"/>
      <c r="G11" s="105"/>
      <c r="H11" s="113"/>
      <c r="I11" s="113"/>
      <c r="J11" s="105"/>
      <c r="K11" s="8"/>
    </row>
    <row r="12" spans="1:11" ht="12.75">
      <c r="A12" s="104"/>
      <c r="B12" s="129" t="s">
        <v>225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226</v>
      </c>
      <c r="C13" s="105"/>
      <c r="D13" s="105"/>
      <c r="E13" s="105"/>
      <c r="F13" s="105"/>
      <c r="G13" s="105"/>
      <c r="H13" s="105"/>
      <c r="I13" s="105"/>
      <c r="J13" s="105"/>
      <c r="K13" s="8"/>
    </row>
    <row r="14" spans="1:11" ht="12.75">
      <c r="A14" s="104"/>
      <c r="B14" s="129" t="s">
        <v>227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/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 t="s">
        <v>145</v>
      </c>
      <c r="B16" s="132" t="s">
        <v>228</v>
      </c>
      <c r="C16" s="111"/>
      <c r="D16" s="111"/>
      <c r="E16" s="111"/>
      <c r="F16" s="111"/>
      <c r="G16" s="111"/>
      <c r="H16" s="111"/>
      <c r="I16" s="111"/>
      <c r="J16" s="111"/>
      <c r="K16" s="8"/>
    </row>
    <row r="17" spans="1:11" ht="12.75">
      <c r="A17" s="104"/>
      <c r="B17" s="129" t="s">
        <v>229</v>
      </c>
      <c r="C17" s="105"/>
      <c r="D17" s="105"/>
      <c r="E17" s="105"/>
      <c r="F17" s="105"/>
      <c r="G17" s="105"/>
      <c r="H17" s="105"/>
      <c r="I17" s="105"/>
      <c r="J17" s="105"/>
      <c r="K17" s="14"/>
    </row>
    <row r="18" spans="1:11" ht="12.75">
      <c r="A18" s="104"/>
      <c r="B18" s="129"/>
      <c r="C18" s="105"/>
      <c r="D18" s="105"/>
      <c r="E18" s="105"/>
      <c r="F18" s="105"/>
      <c r="G18" s="105"/>
      <c r="H18" s="105"/>
      <c r="I18" s="105"/>
      <c r="J18" s="105"/>
      <c r="K18" s="164"/>
    </row>
    <row r="19" spans="1:11" ht="12.75">
      <c r="A19" s="104"/>
      <c r="B19" s="129"/>
      <c r="C19" s="101"/>
      <c r="D19" s="103"/>
      <c r="E19" s="347" t="s">
        <v>135</v>
      </c>
      <c r="F19" s="348"/>
      <c r="G19" s="105"/>
      <c r="H19" s="105"/>
      <c r="I19" s="105"/>
      <c r="J19" s="105"/>
      <c r="K19" s="164"/>
    </row>
    <row r="20" spans="1:11" ht="12.75">
      <c r="A20" s="104"/>
      <c r="B20" s="129"/>
      <c r="C20" s="349" t="s">
        <v>136</v>
      </c>
      <c r="D20" s="320"/>
      <c r="E20" s="349" t="s">
        <v>230</v>
      </c>
      <c r="F20" s="320"/>
      <c r="G20" s="105"/>
      <c r="H20" s="105"/>
      <c r="I20" s="105"/>
      <c r="J20" s="105"/>
      <c r="K20" s="164"/>
    </row>
    <row r="21" spans="1:11" ht="12.75">
      <c r="A21" s="104"/>
      <c r="B21" s="129"/>
      <c r="C21" s="159" t="s">
        <v>138</v>
      </c>
      <c r="D21" s="120"/>
      <c r="E21" s="189" t="s">
        <v>323</v>
      </c>
      <c r="F21" s="120"/>
      <c r="G21" s="105"/>
      <c r="H21" s="105"/>
      <c r="I21" s="105"/>
      <c r="J21" s="105"/>
      <c r="K21" s="8"/>
    </row>
    <row r="22" spans="1:11" ht="12.75">
      <c r="A22" s="104"/>
      <c r="B22" s="105"/>
      <c r="C22" s="159" t="s">
        <v>141</v>
      </c>
      <c r="D22" s="120"/>
      <c r="E22" s="160"/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9" t="s">
        <v>231</v>
      </c>
      <c r="D23" s="120"/>
      <c r="E23" s="160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9" t="s">
        <v>144</v>
      </c>
      <c r="D24" s="120"/>
      <c r="E24" s="160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9" t="s">
        <v>140</v>
      </c>
      <c r="D25" s="120"/>
      <c r="E25" s="160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9" t="s">
        <v>232</v>
      </c>
      <c r="D26" s="120"/>
      <c r="E26" s="189" t="s">
        <v>323</v>
      </c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9"/>
      <c r="D27" s="120"/>
      <c r="E27" s="160"/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9"/>
      <c r="D28" s="120"/>
      <c r="E28" s="160"/>
      <c r="F28" s="120"/>
      <c r="G28" s="105"/>
      <c r="H28" s="105"/>
      <c r="I28" s="105"/>
      <c r="J28" s="105"/>
      <c r="K28" s="8"/>
    </row>
    <row r="29" spans="1:11" ht="12.75">
      <c r="A29" s="162"/>
      <c r="B29" s="111"/>
      <c r="C29" s="111"/>
      <c r="D29" s="111"/>
      <c r="E29" s="111"/>
      <c r="F29" s="111"/>
      <c r="G29" s="111"/>
      <c r="H29" s="111"/>
      <c r="I29" s="111"/>
      <c r="J29" s="111"/>
      <c r="K29" s="8"/>
    </row>
    <row r="30" spans="1:11" ht="12.75">
      <c r="A30" s="196" t="s">
        <v>149</v>
      </c>
      <c r="B30" s="129" t="s">
        <v>146</v>
      </c>
      <c r="C30" s="105"/>
      <c r="D30" s="105"/>
      <c r="E30" s="105"/>
      <c r="F30" s="105"/>
      <c r="G30" s="105"/>
      <c r="H30" s="105"/>
      <c r="I30" s="105"/>
      <c r="J30" s="105"/>
      <c r="K30" s="14"/>
    </row>
    <row r="31" spans="1:11" ht="12.75">
      <c r="A31" s="150"/>
      <c r="B31" s="129" t="s">
        <v>233</v>
      </c>
      <c r="C31" s="105"/>
      <c r="D31" s="105"/>
      <c r="E31" s="105"/>
      <c r="F31" s="105"/>
      <c r="G31" s="105"/>
      <c r="H31" s="105"/>
      <c r="I31" s="105"/>
      <c r="J31" s="105"/>
      <c r="K31" s="8"/>
    </row>
    <row r="32" spans="1:11" ht="12.75">
      <c r="A32" s="104"/>
      <c r="B32" s="129" t="s">
        <v>147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 outlineLevel="1">
      <c r="A33" s="104"/>
      <c r="B33" s="129" t="s">
        <v>148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/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291"/>
      <c r="C35" s="291"/>
      <c r="D35" s="291"/>
      <c r="E35" s="291"/>
      <c r="F35" s="291"/>
      <c r="G35" s="291"/>
      <c r="H35" s="163"/>
      <c r="I35" s="105"/>
      <c r="J35" s="105"/>
      <c r="K35" s="8"/>
    </row>
    <row r="36" spans="1:11" ht="12.75" outlineLevel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8"/>
    </row>
    <row r="37" spans="1:11" ht="12.7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346"/>
      <c r="J50" s="346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5">
        <f>+'Check Sheet'!$B$54</f>
        <v>43592</v>
      </c>
      <c r="C56" s="305">
        <v>0</v>
      </c>
      <c r="D56" s="10"/>
      <c r="E56" s="10"/>
      <c r="F56" s="10"/>
      <c r="H56" s="10"/>
      <c r="I56" s="46" t="s">
        <v>61</v>
      </c>
      <c r="J56" s="286">
        <f>+'Check Sheet'!I54</f>
        <v>43647</v>
      </c>
      <c r="K56" s="287">
        <v>0</v>
      </c>
    </row>
    <row r="57" spans="1:11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3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10">
    <mergeCell ref="I50:J50"/>
    <mergeCell ref="B56:C56"/>
    <mergeCell ref="J56:K56"/>
    <mergeCell ref="A57:K57"/>
    <mergeCell ref="I1:J1"/>
    <mergeCell ref="A5:K5"/>
    <mergeCell ref="E19:F19"/>
    <mergeCell ref="C20:D20"/>
    <mergeCell ref="E20:F20"/>
    <mergeCell ref="B35:G3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60"/>
  <sheetViews>
    <sheetView showGridLines="0" zoomScale="85" zoomScaleNormal="85" zoomScalePageLayoutView="0" workbookViewId="0" topLeftCell="A10">
      <selection activeCell="B54" sqref="B54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97" t="s">
        <v>241</v>
      </c>
      <c r="J1" s="336" t="s">
        <v>1</v>
      </c>
      <c r="K1" s="336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337" t="s">
        <v>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9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5" ht="12.75">
      <c r="A21" s="28" t="s">
        <v>30</v>
      </c>
      <c r="B21" s="27" t="s">
        <v>70</v>
      </c>
      <c r="C21" s="36" t="s">
        <v>450</v>
      </c>
      <c r="D21" s="37" t="s">
        <v>435</v>
      </c>
      <c r="E21" s="37" t="s">
        <v>451</v>
      </c>
      <c r="F21" s="37" t="s">
        <v>456</v>
      </c>
      <c r="G21" s="7"/>
      <c r="H21" s="31"/>
      <c r="I21" s="31"/>
      <c r="J21" s="36" t="s">
        <v>439</v>
      </c>
      <c r="K21" s="31"/>
      <c r="L21" s="31"/>
      <c r="M21" s="5">
        <v>18.63</v>
      </c>
      <c r="N21" s="190" t="s">
        <v>316</v>
      </c>
      <c r="O21" s="5" t="str">
        <f>CONCATENATE("$",M21,N21)</f>
        <v>$18.63(A)</v>
      </c>
    </row>
    <row r="22" spans="1:15" ht="12.75">
      <c r="A22" s="28" t="s">
        <v>32</v>
      </c>
      <c r="B22" s="27" t="s">
        <v>70</v>
      </c>
      <c r="C22" s="36" t="s">
        <v>427</v>
      </c>
      <c r="D22" s="37" t="str">
        <f>D21</f>
        <v>$12.66(A)</v>
      </c>
      <c r="E22" s="37" t="str">
        <f>E21</f>
        <v>$16.67(A)</v>
      </c>
      <c r="F22" s="37" t="str">
        <f>F21</f>
        <v>$18.63(A)</v>
      </c>
      <c r="G22" s="7"/>
      <c r="H22" s="31"/>
      <c r="I22" s="31"/>
      <c r="J22" s="36" t="s">
        <v>440</v>
      </c>
      <c r="K22" s="31"/>
      <c r="L22" s="31"/>
      <c r="M22" s="5">
        <v>0.78</v>
      </c>
      <c r="N22" s="190" t="s">
        <v>316</v>
      </c>
      <c r="O22" s="5" t="str">
        <f>CONCATENATE("$",M22,N22)</f>
        <v>$0.78(A)</v>
      </c>
    </row>
    <row r="23" spans="1:15" ht="12.75">
      <c r="A23" s="28" t="s">
        <v>33</v>
      </c>
      <c r="B23" s="27" t="s">
        <v>70</v>
      </c>
      <c r="C23" s="36" t="s">
        <v>428</v>
      </c>
      <c r="D23" s="37" t="str">
        <f aca="true" t="shared" si="0" ref="D23:D30">D22</f>
        <v>$12.66(A)</v>
      </c>
      <c r="E23" s="37" t="str">
        <f aca="true" t="shared" si="1" ref="E23:E30">E22</f>
        <v>$16.67(A)</v>
      </c>
      <c r="F23" s="37" t="str">
        <f aca="true" t="shared" si="2" ref="F23:F30">F22</f>
        <v>$18.63(A)</v>
      </c>
      <c r="G23" s="7"/>
      <c r="H23" s="31"/>
      <c r="I23" s="31"/>
      <c r="J23" s="36" t="s">
        <v>445</v>
      </c>
      <c r="K23" s="31"/>
      <c r="L23" s="31"/>
      <c r="M23" s="5">
        <v>1.57</v>
      </c>
      <c r="N23" s="190" t="s">
        <v>316</v>
      </c>
      <c r="O23" s="5" t="str">
        <f aca="true" t="shared" si="3" ref="O23:O33">CONCATENATE("$",M23,N23)</f>
        <v>$1.57(A)</v>
      </c>
    </row>
    <row r="24" spans="1:15" ht="12.75">
      <c r="A24" s="28" t="s">
        <v>34</v>
      </c>
      <c r="B24" s="27" t="s">
        <v>70</v>
      </c>
      <c r="C24" s="36" t="s">
        <v>429</v>
      </c>
      <c r="D24" s="37" t="str">
        <f t="shared" si="0"/>
        <v>$12.66(A)</v>
      </c>
      <c r="E24" s="37" t="str">
        <f t="shared" si="1"/>
        <v>$16.67(A)</v>
      </c>
      <c r="F24" s="37" t="str">
        <f t="shared" si="2"/>
        <v>$18.63(A)</v>
      </c>
      <c r="G24" s="7"/>
      <c r="H24" s="31"/>
      <c r="I24" s="31"/>
      <c r="J24" s="36" t="s">
        <v>446</v>
      </c>
      <c r="K24" s="31"/>
      <c r="L24" s="31"/>
      <c r="M24" s="5">
        <v>2.35</v>
      </c>
      <c r="N24" s="190" t="s">
        <v>316</v>
      </c>
      <c r="O24" s="5" t="str">
        <f t="shared" si="3"/>
        <v>$2.35(A)</v>
      </c>
    </row>
    <row r="25" spans="1:15" ht="12.75">
      <c r="A25" s="28" t="s">
        <v>35</v>
      </c>
      <c r="B25" s="27" t="s">
        <v>70</v>
      </c>
      <c r="C25" s="36" t="s">
        <v>430</v>
      </c>
      <c r="D25" s="37" t="str">
        <f t="shared" si="0"/>
        <v>$12.66(A)</v>
      </c>
      <c r="E25" s="37" t="str">
        <f t="shared" si="1"/>
        <v>$16.67(A)</v>
      </c>
      <c r="F25" s="37" t="str">
        <f t="shared" si="2"/>
        <v>$18.63(A)</v>
      </c>
      <c r="G25" s="7"/>
      <c r="H25" s="31"/>
      <c r="I25" s="31"/>
      <c r="J25" s="36" t="s">
        <v>452</v>
      </c>
      <c r="K25" s="31"/>
      <c r="L25" s="31"/>
      <c r="M25" s="5">
        <v>3.15</v>
      </c>
      <c r="N25" s="190" t="s">
        <v>316</v>
      </c>
      <c r="O25" s="5" t="str">
        <f t="shared" si="3"/>
        <v>$3.15(A)</v>
      </c>
    </row>
    <row r="26" spans="1:15" ht="12.75">
      <c r="A26" s="28" t="s">
        <v>36</v>
      </c>
      <c r="B26" s="27" t="s">
        <v>70</v>
      </c>
      <c r="C26" s="36" t="s">
        <v>431</v>
      </c>
      <c r="D26" s="37" t="str">
        <f t="shared" si="0"/>
        <v>$12.66(A)</v>
      </c>
      <c r="E26" s="37" t="str">
        <f t="shared" si="1"/>
        <v>$16.67(A)</v>
      </c>
      <c r="F26" s="37" t="str">
        <f t="shared" si="2"/>
        <v>$18.63(A)</v>
      </c>
      <c r="G26" s="7"/>
      <c r="H26" s="31"/>
      <c r="I26" s="31"/>
      <c r="J26" s="36" t="s">
        <v>453</v>
      </c>
      <c r="K26" s="31"/>
      <c r="L26" s="31"/>
      <c r="M26" s="5">
        <v>3.93</v>
      </c>
      <c r="N26" s="190" t="s">
        <v>316</v>
      </c>
      <c r="O26" s="5" t="str">
        <f t="shared" si="3"/>
        <v>$3.93(A)</v>
      </c>
    </row>
    <row r="27" spans="1:20" ht="12.75">
      <c r="A27" s="28" t="s">
        <v>37</v>
      </c>
      <c r="B27" s="27" t="s">
        <v>70</v>
      </c>
      <c r="C27" s="36" t="s">
        <v>427</v>
      </c>
      <c r="D27" s="37" t="str">
        <f t="shared" si="0"/>
        <v>$12.66(A)</v>
      </c>
      <c r="E27" s="37" t="str">
        <f t="shared" si="1"/>
        <v>$16.67(A)</v>
      </c>
      <c r="F27" s="37" t="str">
        <f t="shared" si="2"/>
        <v>$18.63(A)</v>
      </c>
      <c r="G27" s="7"/>
      <c r="H27" s="31"/>
      <c r="I27" s="31"/>
      <c r="J27" s="36" t="s">
        <v>445</v>
      </c>
      <c r="K27" s="31"/>
      <c r="L27" s="31"/>
      <c r="M27" s="5">
        <v>1.57</v>
      </c>
      <c r="N27" s="190" t="s">
        <v>316</v>
      </c>
      <c r="O27" s="5" t="str">
        <f t="shared" si="3"/>
        <v>$1.57(A)</v>
      </c>
      <c r="T27" s="142" t="s">
        <v>71</v>
      </c>
    </row>
    <row r="28" spans="1:15" ht="12.75">
      <c r="A28" s="28" t="s">
        <v>38</v>
      </c>
      <c r="B28" s="27" t="s">
        <v>70</v>
      </c>
      <c r="C28" s="36" t="s">
        <v>432</v>
      </c>
      <c r="D28" s="37" t="str">
        <f t="shared" si="0"/>
        <v>$12.66(A)</v>
      </c>
      <c r="E28" s="37" t="str">
        <f t="shared" si="1"/>
        <v>$16.67(A)</v>
      </c>
      <c r="F28" s="37" t="str">
        <f t="shared" si="2"/>
        <v>$18.63(A)</v>
      </c>
      <c r="G28" s="7"/>
      <c r="H28" s="31"/>
      <c r="I28" s="31"/>
      <c r="J28" s="36" t="s">
        <v>446</v>
      </c>
      <c r="K28" s="31"/>
      <c r="L28" s="31"/>
      <c r="M28" s="5">
        <v>2.35</v>
      </c>
      <c r="N28" s="190" t="s">
        <v>316</v>
      </c>
      <c r="O28" s="5" t="str">
        <f t="shared" si="3"/>
        <v>$2.35(A)</v>
      </c>
    </row>
    <row r="29" spans="1:15" ht="12.75">
      <c r="A29" s="28" t="s">
        <v>39</v>
      </c>
      <c r="B29" s="27" t="s">
        <v>70</v>
      </c>
      <c r="C29" s="36" t="s">
        <v>433</v>
      </c>
      <c r="D29" s="37" t="str">
        <f t="shared" si="0"/>
        <v>$12.66(A)</v>
      </c>
      <c r="E29" s="37" t="str">
        <f t="shared" si="1"/>
        <v>$16.67(A)</v>
      </c>
      <c r="F29" s="37" t="str">
        <f t="shared" si="2"/>
        <v>$18.63(A)</v>
      </c>
      <c r="G29" s="7"/>
      <c r="H29" s="31"/>
      <c r="I29" s="31"/>
      <c r="J29" s="36" t="s">
        <v>446</v>
      </c>
      <c r="K29" s="31"/>
      <c r="L29" s="31"/>
      <c r="M29" s="5">
        <v>2.35</v>
      </c>
      <c r="N29" s="190" t="s">
        <v>316</v>
      </c>
      <c r="O29" s="5" t="str">
        <f t="shared" si="3"/>
        <v>$2.35(A)</v>
      </c>
    </row>
    <row r="30" spans="1:15" ht="12.75">
      <c r="A30" s="32" t="s">
        <v>32</v>
      </c>
      <c r="B30" s="27" t="s">
        <v>72</v>
      </c>
      <c r="C30" s="36" t="s">
        <v>434</v>
      </c>
      <c r="D30" s="37" t="str">
        <f t="shared" si="0"/>
        <v>$12.66(A)</v>
      </c>
      <c r="E30" s="37" t="str">
        <f t="shared" si="1"/>
        <v>$16.67(A)</v>
      </c>
      <c r="F30" s="37" t="str">
        <f t="shared" si="2"/>
        <v>$18.63(A)</v>
      </c>
      <c r="G30" s="13"/>
      <c r="H30" s="35"/>
      <c r="I30" s="35"/>
      <c r="J30" s="36" t="s">
        <v>440</v>
      </c>
      <c r="K30" s="35"/>
      <c r="L30" s="35"/>
      <c r="M30" s="5">
        <v>0.78</v>
      </c>
      <c r="N30" s="190" t="s">
        <v>316</v>
      </c>
      <c r="O30" s="5" t="str">
        <f t="shared" si="3"/>
        <v>$0.78(A)</v>
      </c>
    </row>
    <row r="31" spans="1:15" ht="12.75">
      <c r="A31" s="28" t="s">
        <v>41</v>
      </c>
      <c r="B31" s="31"/>
      <c r="C31" s="47"/>
      <c r="D31" s="37" t="s">
        <v>436</v>
      </c>
      <c r="F31" s="38"/>
      <c r="G31" s="7"/>
      <c r="H31" s="31"/>
      <c r="I31" s="31"/>
      <c r="J31" s="47"/>
      <c r="K31" s="31"/>
      <c r="L31" s="31"/>
      <c r="M31" s="5">
        <v>2.03</v>
      </c>
      <c r="N31" s="190" t="s">
        <v>316</v>
      </c>
      <c r="O31" s="5" t="str">
        <f t="shared" si="3"/>
        <v>$2.03(A)</v>
      </c>
    </row>
    <row r="32" spans="1:15" ht="12.75">
      <c r="A32" s="32" t="s">
        <v>42</v>
      </c>
      <c r="B32" s="31"/>
      <c r="C32" s="47"/>
      <c r="D32" s="38"/>
      <c r="E32" s="189" t="s">
        <v>455</v>
      </c>
      <c r="F32" s="189" t="s">
        <v>454</v>
      </c>
      <c r="G32" s="7"/>
      <c r="H32" s="31"/>
      <c r="I32" s="31"/>
      <c r="J32" s="36" t="s">
        <v>447</v>
      </c>
      <c r="K32" s="31"/>
      <c r="L32" s="31"/>
      <c r="N32" s="190" t="s">
        <v>324</v>
      </c>
      <c r="O32" s="5" t="str">
        <f t="shared" si="3"/>
        <v>$(R)</v>
      </c>
    </row>
    <row r="33" spans="1:15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  <c r="N33" s="190" t="s">
        <v>316</v>
      </c>
      <c r="O33" s="5" t="str">
        <f t="shared" si="3"/>
        <v>$(A)</v>
      </c>
    </row>
    <row r="34" spans="1:14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3" t="s">
        <v>47</v>
      </c>
      <c r="K34" s="41" t="s">
        <v>48</v>
      </c>
      <c r="L34" s="31"/>
      <c r="M34" s="142" t="s">
        <v>73</v>
      </c>
      <c r="N34" s="190" t="s">
        <v>316</v>
      </c>
    </row>
    <row r="35" spans="1:14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3" t="s">
        <v>50</v>
      </c>
      <c r="K35" s="41" t="s">
        <v>48</v>
      </c>
      <c r="L35" s="31"/>
      <c r="N35" s="190" t="s">
        <v>316</v>
      </c>
    </row>
    <row r="36" spans="1:14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3" t="s">
        <v>52</v>
      </c>
      <c r="K36" s="41" t="s">
        <v>48</v>
      </c>
      <c r="L36" s="31"/>
      <c r="N36" s="190" t="s">
        <v>316</v>
      </c>
    </row>
    <row r="37" spans="1:14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N37" s="190" t="s">
        <v>316</v>
      </c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4" ht="12.75">
      <c r="A43" s="48" t="s">
        <v>219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N43" s="190" t="s">
        <v>458</v>
      </c>
    </row>
    <row r="44" spans="1:14" ht="12.75">
      <c r="A44" s="48" t="s">
        <v>242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N44" s="190" t="s">
        <v>449</v>
      </c>
    </row>
    <row r="45" spans="1:12" ht="12.75">
      <c r="A45" s="48" t="s">
        <v>218</v>
      </c>
      <c r="B45" s="7" t="s">
        <v>56</v>
      </c>
      <c r="C45" s="7"/>
      <c r="D45" s="13"/>
      <c r="E45" s="13"/>
      <c r="F45" s="13"/>
      <c r="G45" s="13"/>
      <c r="H45" s="13"/>
      <c r="I45" s="7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4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340">
        <f>+'Item 100, page 1'!$I$50</f>
        <v>43677</v>
      </c>
      <c r="K51" s="340" t="s">
        <v>58</v>
      </c>
      <c r="L51" s="8"/>
      <c r="N51" s="190" t="s">
        <v>458</v>
      </c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305">
        <f>+'Check Sheet'!$B$54</f>
        <v>43592</v>
      </c>
      <c r="C56" s="305">
        <v>0</v>
      </c>
      <c r="D56" s="10"/>
      <c r="E56" s="10"/>
      <c r="F56" s="10"/>
      <c r="G56" s="10"/>
      <c r="H56" s="10"/>
      <c r="J56" s="46" t="s">
        <v>61</v>
      </c>
      <c r="K56" s="286">
        <f>+'Check Sheet'!I54</f>
        <v>43647</v>
      </c>
      <c r="L56" s="287">
        <v>0</v>
      </c>
    </row>
    <row r="57" spans="1:12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3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3">
      <selection activeCell="B54" sqref="B5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240</v>
      </c>
      <c r="I1" s="336" t="s">
        <v>1</v>
      </c>
      <c r="J1" s="336"/>
      <c r="K1" s="4">
        <v>26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37" t="s">
        <v>220</v>
      </c>
      <c r="B5" s="338"/>
      <c r="C5" s="338"/>
      <c r="D5" s="338"/>
      <c r="E5" s="338"/>
      <c r="F5" s="338"/>
      <c r="G5" s="338"/>
      <c r="H5" s="338"/>
      <c r="I5" s="338"/>
      <c r="J5" s="338"/>
      <c r="K5" s="339"/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196" t="s">
        <v>128</v>
      </c>
      <c r="B7" s="158" t="s">
        <v>221</v>
      </c>
      <c r="C7" s="105"/>
      <c r="D7" s="105"/>
      <c r="E7" s="105"/>
      <c r="F7" s="105"/>
      <c r="G7" s="105"/>
      <c r="H7" s="105"/>
      <c r="I7" s="105"/>
      <c r="J7" s="105"/>
      <c r="K7" s="8"/>
    </row>
    <row r="8" spans="1:11" ht="12.75">
      <c r="A8" s="104"/>
      <c r="B8" s="158" t="s">
        <v>222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05" t="s">
        <v>223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 t="s">
        <v>132</v>
      </c>
      <c r="B11" s="129" t="s">
        <v>224</v>
      </c>
      <c r="C11" s="113"/>
      <c r="D11" s="105"/>
      <c r="E11" s="113"/>
      <c r="F11" s="113"/>
      <c r="G11" s="105"/>
      <c r="H11" s="113"/>
      <c r="I11" s="113"/>
      <c r="J11" s="105"/>
      <c r="K11" s="8"/>
    </row>
    <row r="12" spans="1:11" ht="12.75">
      <c r="A12" s="104"/>
      <c r="B12" s="129" t="s">
        <v>225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226</v>
      </c>
      <c r="C13" s="105"/>
      <c r="D13" s="105"/>
      <c r="E13" s="105"/>
      <c r="F13" s="105"/>
      <c r="G13" s="105"/>
      <c r="H13" s="105"/>
      <c r="I13" s="105"/>
      <c r="J13" s="105"/>
      <c r="K13" s="8"/>
    </row>
    <row r="14" spans="1:11" ht="12.75">
      <c r="A14" s="104"/>
      <c r="B14" s="129" t="s">
        <v>227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/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 t="s">
        <v>145</v>
      </c>
      <c r="B16" s="132" t="s">
        <v>228</v>
      </c>
      <c r="C16" s="111"/>
      <c r="D16" s="111"/>
      <c r="E16" s="111"/>
      <c r="F16" s="111"/>
      <c r="G16" s="111"/>
      <c r="H16" s="111"/>
      <c r="I16" s="111"/>
      <c r="J16" s="111"/>
      <c r="K16" s="8"/>
    </row>
    <row r="17" spans="1:11" ht="12.75">
      <c r="A17" s="104"/>
      <c r="B17" s="129" t="s">
        <v>229</v>
      </c>
      <c r="C17" s="105"/>
      <c r="D17" s="105"/>
      <c r="E17" s="105"/>
      <c r="F17" s="105"/>
      <c r="G17" s="105"/>
      <c r="H17" s="105"/>
      <c r="I17" s="105"/>
      <c r="J17" s="105"/>
      <c r="K17" s="14"/>
    </row>
    <row r="18" spans="1:11" ht="12.75">
      <c r="A18" s="104"/>
      <c r="B18" s="129"/>
      <c r="C18" s="105"/>
      <c r="D18" s="105"/>
      <c r="E18" s="105"/>
      <c r="F18" s="105"/>
      <c r="G18" s="105"/>
      <c r="H18" s="105"/>
      <c r="I18" s="105"/>
      <c r="J18" s="105"/>
      <c r="K18" s="164"/>
    </row>
    <row r="19" spans="1:11" ht="12.75">
      <c r="A19" s="104"/>
      <c r="B19" s="129"/>
      <c r="C19" s="101"/>
      <c r="D19" s="103"/>
      <c r="E19" s="347" t="s">
        <v>135</v>
      </c>
      <c r="F19" s="348"/>
      <c r="G19" s="105"/>
      <c r="H19" s="105"/>
      <c r="I19" s="105"/>
      <c r="J19" s="105"/>
      <c r="K19" s="164"/>
    </row>
    <row r="20" spans="1:11" ht="12.75">
      <c r="A20" s="104"/>
      <c r="B20" s="129"/>
      <c r="C20" s="349" t="s">
        <v>136</v>
      </c>
      <c r="D20" s="320"/>
      <c r="E20" s="349" t="s">
        <v>230</v>
      </c>
      <c r="F20" s="320"/>
      <c r="G20" s="105"/>
      <c r="H20" s="105"/>
      <c r="I20" s="105"/>
      <c r="J20" s="105"/>
      <c r="K20" s="164"/>
    </row>
    <row r="21" spans="1:11" ht="12.75">
      <c r="A21" s="104"/>
      <c r="B21" s="129"/>
      <c r="C21" s="159" t="s">
        <v>138</v>
      </c>
      <c r="D21" s="120"/>
      <c r="E21" s="197" t="s">
        <v>457</v>
      </c>
      <c r="F21" s="120"/>
      <c r="G21" s="105"/>
      <c r="H21" s="105"/>
      <c r="I21" s="105"/>
      <c r="J21" s="105"/>
      <c r="K21" s="8"/>
    </row>
    <row r="22" spans="1:11" ht="12.75">
      <c r="A22" s="104"/>
      <c r="B22" s="105"/>
      <c r="C22" s="159" t="s">
        <v>141</v>
      </c>
      <c r="D22" s="120"/>
      <c r="E22" s="160"/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9" t="s">
        <v>231</v>
      </c>
      <c r="D23" s="120"/>
      <c r="E23" s="160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9" t="s">
        <v>144</v>
      </c>
      <c r="D24" s="120"/>
      <c r="E24" s="160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9" t="s">
        <v>140</v>
      </c>
      <c r="D25" s="120"/>
      <c r="E25" s="160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9" t="s">
        <v>232</v>
      </c>
      <c r="D26" s="120"/>
      <c r="E26" s="161" t="str">
        <f>+E21</f>
        <v>$4.43 (A)</v>
      </c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9"/>
      <c r="D27" s="120"/>
      <c r="E27" s="160"/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9"/>
      <c r="D28" s="120"/>
      <c r="E28" s="160"/>
      <c r="F28" s="120"/>
      <c r="G28" s="105"/>
      <c r="H28" s="105"/>
      <c r="I28" s="105"/>
      <c r="J28" s="105"/>
      <c r="K28" s="8"/>
    </row>
    <row r="29" spans="1:11" ht="12.75">
      <c r="A29" s="162"/>
      <c r="B29" s="111"/>
      <c r="C29" s="111"/>
      <c r="D29" s="111"/>
      <c r="E29" s="111"/>
      <c r="F29" s="111"/>
      <c r="G29" s="111"/>
      <c r="H29" s="111"/>
      <c r="I29" s="111"/>
      <c r="J29" s="111"/>
      <c r="K29" s="8"/>
    </row>
    <row r="30" spans="1:11" ht="12.75">
      <c r="A30" s="131" t="s">
        <v>149</v>
      </c>
      <c r="B30" s="129" t="s">
        <v>146</v>
      </c>
      <c r="C30" s="105"/>
      <c r="D30" s="105"/>
      <c r="E30" s="105"/>
      <c r="F30" s="105"/>
      <c r="G30" s="105"/>
      <c r="H30" s="105"/>
      <c r="I30" s="105"/>
      <c r="J30" s="105"/>
      <c r="K30" s="14"/>
    </row>
    <row r="31" spans="1:11" ht="12.75">
      <c r="A31" s="150"/>
      <c r="B31" s="129" t="s">
        <v>233</v>
      </c>
      <c r="C31" s="105"/>
      <c r="D31" s="105"/>
      <c r="E31" s="105"/>
      <c r="F31" s="105"/>
      <c r="G31" s="105"/>
      <c r="H31" s="105"/>
      <c r="I31" s="105"/>
      <c r="J31" s="105"/>
      <c r="K31" s="8"/>
    </row>
    <row r="32" spans="1:11" ht="12.75">
      <c r="A32" s="104"/>
      <c r="B32" s="129" t="s">
        <v>147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 outlineLevel="1">
      <c r="A33" s="104"/>
      <c r="B33" s="129" t="s">
        <v>148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/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291"/>
      <c r="C35" s="291"/>
      <c r="D35" s="291"/>
      <c r="E35" s="291"/>
      <c r="F35" s="291"/>
      <c r="G35" s="291"/>
      <c r="H35" s="163"/>
      <c r="I35" s="105"/>
      <c r="J35" s="105"/>
      <c r="K35" s="8"/>
    </row>
    <row r="36" spans="1:11" ht="12.75" outlineLevel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8"/>
    </row>
    <row r="37" spans="1:11" ht="12.75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346"/>
      <c r="J50" s="346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5">
        <f>+'Check Sheet'!$B$54</f>
        <v>43592</v>
      </c>
      <c r="C56" s="305">
        <v>0</v>
      </c>
      <c r="D56" s="10"/>
      <c r="E56" s="10"/>
      <c r="F56" s="10"/>
      <c r="H56" s="10"/>
      <c r="I56" s="46" t="s">
        <v>61</v>
      </c>
      <c r="J56" s="286">
        <f>+'Check Sheet'!I54</f>
        <v>43647</v>
      </c>
      <c r="K56" s="287">
        <v>0</v>
      </c>
    </row>
    <row r="57" spans="1:11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3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10">
    <mergeCell ref="I50:J50"/>
    <mergeCell ref="B56:C56"/>
    <mergeCell ref="J56:K56"/>
    <mergeCell ref="A57:K57"/>
    <mergeCell ref="I1:J1"/>
    <mergeCell ref="A5:K5"/>
    <mergeCell ref="E19:F19"/>
    <mergeCell ref="C20:D20"/>
    <mergeCell ref="E20:F20"/>
    <mergeCell ref="B35:G3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F64"/>
  <sheetViews>
    <sheetView showGridLines="0" zoomScalePageLayoutView="0" workbookViewId="0" topLeftCell="A23">
      <selection activeCell="C58" sqref="C58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36" t="s">
        <v>241</v>
      </c>
      <c r="J2" s="284" t="s">
        <v>1</v>
      </c>
      <c r="K2" s="284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40" t="s">
        <v>76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1" t="s">
        <v>77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350" t="s">
        <v>98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 t="s">
        <v>99</v>
      </c>
      <c r="O8" s="16">
        <f>'Item 52'!M6</f>
        <v>0.4574113120073008</v>
      </c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100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32" ht="12.75">
      <c r="A11" s="31"/>
      <c r="B11" s="64" t="s">
        <v>101</v>
      </c>
      <c r="C11" s="64" t="s">
        <v>102</v>
      </c>
      <c r="D11" s="64" t="s">
        <v>103</v>
      </c>
      <c r="E11" s="64" t="s">
        <v>104</v>
      </c>
      <c r="F11" s="64" t="s">
        <v>105</v>
      </c>
      <c r="G11" s="64" t="s">
        <v>106</v>
      </c>
      <c r="H11" s="64" t="s">
        <v>107</v>
      </c>
      <c r="I11" s="64" t="s">
        <v>108</v>
      </c>
      <c r="J11" s="64" t="s">
        <v>109</v>
      </c>
      <c r="K11" s="64" t="s">
        <v>110</v>
      </c>
      <c r="L11" s="64" t="s">
        <v>111</v>
      </c>
      <c r="O11" s="7"/>
      <c r="P11" s="7"/>
      <c r="Q11" s="7"/>
      <c r="R11" s="7"/>
      <c r="S11" s="7"/>
      <c r="T11" s="7"/>
      <c r="U11" s="7"/>
      <c r="V11" s="199" t="s">
        <v>316</v>
      </c>
      <c r="W11" s="199" t="s">
        <v>316</v>
      </c>
      <c r="X11" s="199" t="s">
        <v>316</v>
      </c>
      <c r="Y11" s="199" t="s">
        <v>316</v>
      </c>
      <c r="Z11" s="199" t="s">
        <v>316</v>
      </c>
      <c r="AA11" s="199" t="s">
        <v>316</v>
      </c>
      <c r="AB11" s="199" t="s">
        <v>316</v>
      </c>
      <c r="AC11" s="199" t="s">
        <v>316</v>
      </c>
      <c r="AD11" s="199" t="s">
        <v>316</v>
      </c>
      <c r="AE11" s="199" t="s">
        <v>316</v>
      </c>
      <c r="AF11" s="199" t="s">
        <v>316</v>
      </c>
    </row>
    <row r="12" spans="1:24" ht="12.75">
      <c r="A12" s="65" t="s">
        <v>112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32" ht="12.75">
      <c r="A13" s="67" t="s">
        <v>113</v>
      </c>
      <c r="B13" s="153" t="s">
        <v>459</v>
      </c>
      <c r="C13" s="153" t="s">
        <v>459</v>
      </c>
      <c r="D13" s="153" t="s">
        <v>460</v>
      </c>
      <c r="E13" s="153" t="s">
        <v>461</v>
      </c>
      <c r="F13" s="153" t="s">
        <v>462</v>
      </c>
      <c r="G13" s="153" t="s">
        <v>463</v>
      </c>
      <c r="H13" s="153" t="s">
        <v>464</v>
      </c>
      <c r="I13" s="153" t="s">
        <v>465</v>
      </c>
      <c r="J13" s="153" t="s">
        <v>466</v>
      </c>
      <c r="K13" s="153" t="s">
        <v>467</v>
      </c>
      <c r="L13" s="153" t="s">
        <v>468</v>
      </c>
      <c r="O13" s="7"/>
      <c r="P13" s="7"/>
      <c r="Q13" s="7"/>
      <c r="R13" s="7"/>
      <c r="S13" s="7">
        <v>35.64490638664527</v>
      </c>
      <c r="T13" s="7">
        <f>ROUND(S13,2)</f>
        <v>35.64</v>
      </c>
      <c r="U13" s="7">
        <v>35.64</v>
      </c>
      <c r="V13" s="7">
        <v>35.64</v>
      </c>
      <c r="W13" s="68">
        <v>47.53</v>
      </c>
      <c r="X13" s="70">
        <v>62.95</v>
      </c>
      <c r="Y13" s="70">
        <v>88.76</v>
      </c>
      <c r="Z13" s="70">
        <v>115.97</v>
      </c>
      <c r="AA13" s="70">
        <v>169.08</v>
      </c>
      <c r="AB13" s="77">
        <v>227.14</v>
      </c>
      <c r="AC13" s="70"/>
      <c r="AD13" s="70"/>
      <c r="AE13" s="70"/>
      <c r="AF13" s="70"/>
    </row>
    <row r="14" spans="1:32" ht="12.75">
      <c r="A14" s="67" t="s">
        <v>114</v>
      </c>
      <c r="B14" s="153" t="s">
        <v>459</v>
      </c>
      <c r="C14" s="153" t="s">
        <v>459</v>
      </c>
      <c r="D14" s="153" t="s">
        <v>460</v>
      </c>
      <c r="E14" s="200" t="s">
        <v>469</v>
      </c>
      <c r="F14" s="153" t="s">
        <v>462</v>
      </c>
      <c r="G14" s="153" t="s">
        <v>463</v>
      </c>
      <c r="H14" s="153" t="s">
        <v>464</v>
      </c>
      <c r="I14" s="153" t="s">
        <v>465</v>
      </c>
      <c r="J14" s="153" t="s">
        <v>466</v>
      </c>
      <c r="K14" s="153" t="s">
        <v>467</v>
      </c>
      <c r="L14" s="153" t="s">
        <v>468</v>
      </c>
      <c r="O14" s="68"/>
      <c r="P14" s="68"/>
      <c r="Q14" s="68"/>
      <c r="R14" s="68"/>
      <c r="S14" s="70">
        <v>47.530601456830446</v>
      </c>
      <c r="T14" s="7">
        <f aca="true" t="shared" si="0" ref="T14:T23">ROUND(S14,2)</f>
        <v>47.53</v>
      </c>
      <c r="U14" s="68">
        <v>47.53</v>
      </c>
      <c r="V14" s="68" t="str">
        <f>CONCATENATE("$",V13,V11)</f>
        <v>$35.64(A)</v>
      </c>
      <c r="W14" s="68" t="str">
        <f aca="true" t="shared" si="1" ref="W14:AF14">CONCATENATE("$",W13,W11)</f>
        <v>$47.53(A)</v>
      </c>
      <c r="X14" s="68" t="str">
        <f t="shared" si="1"/>
        <v>$62.95(A)</v>
      </c>
      <c r="Y14" s="68" t="str">
        <f t="shared" si="1"/>
        <v>$88.76(A)</v>
      </c>
      <c r="Z14" s="68" t="str">
        <f t="shared" si="1"/>
        <v>$115.97(A)</v>
      </c>
      <c r="AA14" s="68" t="str">
        <f t="shared" si="1"/>
        <v>$169.08(A)</v>
      </c>
      <c r="AB14" s="68" t="str">
        <f t="shared" si="1"/>
        <v>$227.14(A)</v>
      </c>
      <c r="AC14" s="68" t="str">
        <f t="shared" si="1"/>
        <v>$(A)</v>
      </c>
      <c r="AD14" s="68" t="str">
        <f t="shared" si="1"/>
        <v>$(A)</v>
      </c>
      <c r="AE14" s="68" t="str">
        <f t="shared" si="1"/>
        <v>$(A)</v>
      </c>
      <c r="AF14" s="68" t="str">
        <f t="shared" si="1"/>
        <v>$(A)</v>
      </c>
    </row>
    <row r="15" spans="1:24" ht="12.75">
      <c r="A15" s="67" t="s">
        <v>115</v>
      </c>
      <c r="B15" s="153" t="s">
        <v>470</v>
      </c>
      <c r="C15" s="153" t="s">
        <v>470</v>
      </c>
      <c r="D15" s="153" t="s">
        <v>471</v>
      </c>
      <c r="E15" s="153" t="s">
        <v>327</v>
      </c>
      <c r="F15" s="153" t="s">
        <v>472</v>
      </c>
      <c r="G15" s="153" t="s">
        <v>473</v>
      </c>
      <c r="H15" s="153" t="s">
        <v>474</v>
      </c>
      <c r="I15" s="153" t="s">
        <v>475</v>
      </c>
      <c r="J15" s="153" t="s">
        <v>466</v>
      </c>
      <c r="K15" s="153" t="s">
        <v>476</v>
      </c>
      <c r="L15" s="153" t="s">
        <v>477</v>
      </c>
      <c r="M15" s="69"/>
      <c r="O15" s="70"/>
      <c r="P15" s="70"/>
      <c r="Q15" s="70"/>
      <c r="R15" s="70"/>
      <c r="S15" s="70">
        <v>62.94856121676766</v>
      </c>
      <c r="T15" s="7">
        <f t="shared" si="0"/>
        <v>62.95</v>
      </c>
      <c r="U15" s="70">
        <v>62.95</v>
      </c>
      <c r="V15" s="70"/>
      <c r="W15" s="70"/>
      <c r="X15" s="70"/>
    </row>
    <row r="16" spans="1:24" ht="12.75">
      <c r="A16" s="71" t="s">
        <v>116</v>
      </c>
      <c r="B16" s="153" t="s">
        <v>440</v>
      </c>
      <c r="C16" s="153" t="s">
        <v>440</v>
      </c>
      <c r="D16" s="153" t="s">
        <v>446</v>
      </c>
      <c r="E16" s="153" t="s">
        <v>446</v>
      </c>
      <c r="F16" s="153" t="s">
        <v>478</v>
      </c>
      <c r="G16" s="153" t="s">
        <v>479</v>
      </c>
      <c r="H16" s="153" t="s">
        <v>480</v>
      </c>
      <c r="I16" s="153" t="s">
        <v>481</v>
      </c>
      <c r="J16" s="153" t="s">
        <v>482</v>
      </c>
      <c r="K16" s="153" t="s">
        <v>483</v>
      </c>
      <c r="L16" s="153" t="s">
        <v>484</v>
      </c>
      <c r="O16" s="70"/>
      <c r="P16" s="70"/>
      <c r="Q16" s="70"/>
      <c r="R16" s="70"/>
      <c r="S16" s="70">
        <v>88.76270684036811</v>
      </c>
      <c r="T16" s="7">
        <f t="shared" si="0"/>
        <v>88.76</v>
      </c>
      <c r="U16" s="70">
        <v>88.76</v>
      </c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>
        <v>115.96706105672237</v>
      </c>
      <c r="T17" s="7">
        <f t="shared" si="0"/>
        <v>115.97</v>
      </c>
      <c r="U17" s="70">
        <v>115.97</v>
      </c>
      <c r="V17" s="7"/>
      <c r="W17" s="7"/>
      <c r="X17" s="7"/>
    </row>
    <row r="18" spans="1:24" ht="12.75">
      <c r="A18" s="65" t="s">
        <v>117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7">
        <v>169.0848615104452</v>
      </c>
      <c r="T18" s="7">
        <f t="shared" si="0"/>
        <v>169.08</v>
      </c>
      <c r="U18" s="70">
        <v>169.08</v>
      </c>
      <c r="V18" s="7"/>
      <c r="W18" s="7"/>
      <c r="X18" s="7"/>
    </row>
    <row r="19" spans="1:24" ht="12.75">
      <c r="A19" s="67" t="s">
        <v>118</v>
      </c>
      <c r="B19" s="67"/>
      <c r="C19" s="72"/>
      <c r="D19" s="72"/>
      <c r="E19" s="75"/>
      <c r="F19" s="200" t="s">
        <v>485</v>
      </c>
      <c r="G19" s="153" t="str">
        <f aca="true" t="shared" si="2" ref="G19:L19">F19</f>
        <v>$55.10(A)</v>
      </c>
      <c r="H19" s="153" t="str">
        <f t="shared" si="2"/>
        <v>$55.10(A)</v>
      </c>
      <c r="I19" s="153" t="str">
        <f t="shared" si="2"/>
        <v>$55.10(A)</v>
      </c>
      <c r="J19" s="153" t="str">
        <f t="shared" si="2"/>
        <v>$55.10(A)</v>
      </c>
      <c r="K19" s="153" t="str">
        <f t="shared" si="2"/>
        <v>$55.10(A)</v>
      </c>
      <c r="L19" s="153" t="str">
        <f t="shared" si="2"/>
        <v>$55.10(A)</v>
      </c>
      <c r="O19" s="7"/>
      <c r="P19" s="7"/>
      <c r="Q19" s="7"/>
      <c r="R19" s="76"/>
      <c r="S19" s="70">
        <v>227.13932104864074</v>
      </c>
      <c r="T19" s="7">
        <f t="shared" si="0"/>
        <v>227.14</v>
      </c>
      <c r="U19" s="77">
        <v>227.14</v>
      </c>
      <c r="V19" s="77"/>
      <c r="W19" s="77"/>
      <c r="X19" s="77"/>
    </row>
    <row r="20" spans="1:25" ht="12.75">
      <c r="A20" s="78" t="s">
        <v>119</v>
      </c>
      <c r="B20" s="78"/>
      <c r="C20" s="30"/>
      <c r="D20" s="30"/>
      <c r="E20" s="30"/>
      <c r="F20" s="153" t="s">
        <v>472</v>
      </c>
      <c r="G20" s="153" t="s">
        <v>473</v>
      </c>
      <c r="H20" s="153" t="s">
        <v>474</v>
      </c>
      <c r="I20" s="153" t="s">
        <v>475</v>
      </c>
      <c r="J20" s="153" t="s">
        <v>466</v>
      </c>
      <c r="K20" s="153" t="s">
        <v>476</v>
      </c>
      <c r="L20" s="153" t="s">
        <v>477</v>
      </c>
      <c r="M20" s="69"/>
      <c r="O20" s="7"/>
      <c r="P20" s="7"/>
      <c r="Q20" s="7"/>
      <c r="R20" s="70"/>
      <c r="S20" s="70">
        <v>18.895488219878363</v>
      </c>
      <c r="T20" s="7">
        <f t="shared" si="0"/>
        <v>18.9</v>
      </c>
      <c r="U20" s="70">
        <v>18.9</v>
      </c>
      <c r="V20" s="70"/>
      <c r="W20" s="70"/>
      <c r="X20" s="70"/>
      <c r="Y20" s="79"/>
    </row>
    <row r="21" spans="1:24" ht="12.75">
      <c r="A21" s="67" t="s">
        <v>120</v>
      </c>
      <c r="B21" s="67"/>
      <c r="C21" s="72"/>
      <c r="D21" s="72"/>
      <c r="E21" s="72"/>
      <c r="F21" s="200" t="s">
        <v>445</v>
      </c>
      <c r="G21" s="153" t="str">
        <f aca="true" t="shared" si="3" ref="G21:L21">F21</f>
        <v>$1.57(A)</v>
      </c>
      <c r="H21" s="153" t="str">
        <f t="shared" si="3"/>
        <v>$1.57(A)</v>
      </c>
      <c r="I21" s="153" t="str">
        <f t="shared" si="3"/>
        <v>$1.57(A)</v>
      </c>
      <c r="J21" s="153" t="str">
        <f t="shared" si="3"/>
        <v>$1.57(A)</v>
      </c>
      <c r="K21" s="153" t="str">
        <f t="shared" si="3"/>
        <v>$1.57(A)</v>
      </c>
      <c r="L21" s="153" t="str">
        <f t="shared" si="3"/>
        <v>$1.57(A)</v>
      </c>
      <c r="M21" s="69"/>
      <c r="O21" s="70"/>
      <c r="P21" s="70"/>
      <c r="Q21" s="70"/>
      <c r="R21" s="70"/>
      <c r="S21" s="70">
        <v>21.647533801452237</v>
      </c>
      <c r="T21" s="7">
        <f t="shared" si="0"/>
        <v>21.65</v>
      </c>
      <c r="U21" s="70">
        <v>21.65</v>
      </c>
      <c r="V21" s="7"/>
      <c r="W21" s="7"/>
      <c r="X21" s="7"/>
    </row>
    <row r="22" spans="1:24" ht="12.75" hidden="1" outlineLevel="1">
      <c r="A22" s="71" t="s">
        <v>121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>
        <v>31.492480366463933</v>
      </c>
      <c r="T22" s="7">
        <f t="shared" si="0"/>
        <v>31.49</v>
      </c>
      <c r="U22" s="70">
        <v>31.49</v>
      </c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">
        <v>36.996571529611685</v>
      </c>
      <c r="T23" s="7">
        <f t="shared" si="0"/>
        <v>37</v>
      </c>
      <c r="U23" s="70">
        <v>37</v>
      </c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122</v>
      </c>
      <c r="B27" s="7"/>
      <c r="C27" s="198" t="s">
        <v>326</v>
      </c>
      <c r="D27" s="7"/>
      <c r="E27" s="7"/>
      <c r="F27" s="7"/>
      <c r="G27" s="7"/>
      <c r="H27" s="7"/>
      <c r="I27" s="7"/>
      <c r="J27" s="7"/>
      <c r="K27" s="7"/>
      <c r="L27" s="8"/>
      <c r="N27" s="5">
        <v>2.84</v>
      </c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123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124</v>
      </c>
      <c r="B29" s="7"/>
      <c r="C29" s="81" t="s">
        <v>125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126</v>
      </c>
      <c r="D30" s="7"/>
      <c r="E30" s="7"/>
      <c r="F30" s="7"/>
      <c r="G30" s="7"/>
      <c r="H30" s="7"/>
      <c r="I30" s="7"/>
      <c r="J30" s="7"/>
      <c r="K30" s="7"/>
      <c r="L30" s="8"/>
    </row>
    <row r="31" spans="1:14" ht="12.75">
      <c r="A31" s="12" t="s">
        <v>127</v>
      </c>
      <c r="B31" s="82"/>
      <c r="C31" s="90" t="s">
        <v>308</v>
      </c>
      <c r="D31" s="13"/>
      <c r="E31" s="13"/>
      <c r="F31" s="13"/>
      <c r="G31" s="13"/>
      <c r="H31" s="13"/>
      <c r="I31" s="13"/>
      <c r="J31" s="13"/>
      <c r="K31" s="13"/>
      <c r="L31" s="14"/>
      <c r="N31" s="5">
        <v>0</v>
      </c>
    </row>
    <row r="32" spans="1:12" ht="12.75">
      <c r="A32" s="17" t="s">
        <v>128</v>
      </c>
      <c r="B32" s="59"/>
      <c r="C32" s="59" t="s">
        <v>129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130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131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132</v>
      </c>
      <c r="B35" s="59"/>
      <c r="C35" s="59" t="s">
        <v>133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134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351" t="s">
        <v>135</v>
      </c>
      <c r="F37" s="352"/>
      <c r="G37" s="21"/>
      <c r="H37" s="7"/>
      <c r="I37" s="85"/>
      <c r="J37" s="51"/>
      <c r="K37" s="351" t="s">
        <v>135</v>
      </c>
      <c r="L37" s="352"/>
    </row>
    <row r="38" spans="1:12" ht="12.75">
      <c r="A38" s="17"/>
      <c r="B38" s="17"/>
      <c r="C38" s="353" t="s">
        <v>136</v>
      </c>
      <c r="D38" s="354"/>
      <c r="E38" s="353" t="s">
        <v>137</v>
      </c>
      <c r="F38" s="354"/>
      <c r="G38" s="21"/>
      <c r="H38" s="7"/>
      <c r="I38" s="353" t="s">
        <v>136</v>
      </c>
      <c r="J38" s="354"/>
      <c r="K38" s="353" t="s">
        <v>137</v>
      </c>
      <c r="L38" s="354"/>
    </row>
    <row r="39" spans="1:16" ht="12.75">
      <c r="A39" s="17"/>
      <c r="B39" s="17"/>
      <c r="C39" s="86" t="s">
        <v>138</v>
      </c>
      <c r="D39" s="87"/>
      <c r="E39" s="201" t="s">
        <v>534</v>
      </c>
      <c r="F39" s="87"/>
      <c r="G39" s="7"/>
      <c r="H39" s="7"/>
      <c r="I39" s="86" t="s">
        <v>140</v>
      </c>
      <c r="J39" s="87"/>
      <c r="K39" s="88" t="s">
        <v>139</v>
      </c>
      <c r="L39" s="87"/>
      <c r="N39" s="5">
        <v>5.02</v>
      </c>
      <c r="P39" s="280"/>
    </row>
    <row r="40" spans="1:12" ht="12.75">
      <c r="A40" s="17"/>
      <c r="B40" s="17"/>
      <c r="C40" s="86" t="s">
        <v>141</v>
      </c>
      <c r="D40" s="87"/>
      <c r="E40" s="88" t="s">
        <v>139</v>
      </c>
      <c r="F40" s="87"/>
      <c r="G40" s="7"/>
      <c r="H40" s="7"/>
      <c r="I40" s="86" t="s">
        <v>142</v>
      </c>
      <c r="J40" s="87"/>
      <c r="K40" s="89"/>
      <c r="L40" s="87"/>
    </row>
    <row r="41" spans="1:12" ht="12.75">
      <c r="A41" s="6"/>
      <c r="B41" s="6"/>
      <c r="C41" s="86" t="s">
        <v>143</v>
      </c>
      <c r="D41" s="87"/>
      <c r="E41" s="88" t="s">
        <v>139</v>
      </c>
      <c r="F41" s="87"/>
      <c r="G41" s="7"/>
      <c r="H41" s="7"/>
      <c r="I41" s="86" t="s">
        <v>142</v>
      </c>
      <c r="J41" s="87"/>
      <c r="K41" s="89"/>
      <c r="L41" s="87"/>
    </row>
    <row r="42" spans="1:12" ht="12.75">
      <c r="A42" s="6"/>
      <c r="B42" s="6"/>
      <c r="C42" s="86" t="s">
        <v>144</v>
      </c>
      <c r="D42" s="87"/>
      <c r="E42" s="88" t="s">
        <v>139</v>
      </c>
      <c r="F42" s="87"/>
      <c r="G42" s="7"/>
      <c r="H42" s="7"/>
      <c r="I42" s="86" t="s">
        <v>142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145</v>
      </c>
      <c r="B44" s="7"/>
      <c r="C44" s="59" t="s">
        <v>146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212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147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148</v>
      </c>
      <c r="D47" s="7"/>
      <c r="E47" s="7"/>
      <c r="F47" s="7"/>
      <c r="G47" s="7"/>
      <c r="H47" s="7"/>
      <c r="I47" s="7"/>
      <c r="J47" s="7"/>
      <c r="K47" s="7"/>
      <c r="L47" s="8"/>
    </row>
    <row r="48" spans="1:21" ht="12.75">
      <c r="A48" s="49" t="s">
        <v>149</v>
      </c>
      <c r="B48" s="90"/>
      <c r="C48" s="90" t="s">
        <v>150</v>
      </c>
      <c r="D48" s="7"/>
      <c r="E48" s="7"/>
      <c r="F48" s="7"/>
      <c r="G48" s="7"/>
      <c r="H48" s="7"/>
      <c r="I48" s="7"/>
      <c r="J48" s="7"/>
      <c r="K48" s="7"/>
      <c r="L48" s="8"/>
      <c r="U48" s="190"/>
    </row>
    <row r="49" spans="1:12" ht="12.75">
      <c r="A49" s="17"/>
      <c r="B49" s="59"/>
      <c r="C49" s="59" t="s">
        <v>151</v>
      </c>
      <c r="D49" s="7"/>
      <c r="E49" s="7"/>
      <c r="F49" s="7"/>
      <c r="G49" s="7"/>
      <c r="H49" s="7"/>
      <c r="I49" s="7"/>
      <c r="J49" s="7"/>
      <c r="K49" s="7"/>
      <c r="L49" s="8"/>
    </row>
    <row r="50" spans="1:21" ht="12.75">
      <c r="A50" s="48" t="s">
        <v>234</v>
      </c>
      <c r="B50" s="7"/>
      <c r="C50" s="82" t="s">
        <v>309</v>
      </c>
      <c r="D50" s="7"/>
      <c r="E50" s="7"/>
      <c r="F50" s="7"/>
      <c r="G50" s="7"/>
      <c r="H50" s="7"/>
      <c r="I50" s="7"/>
      <c r="J50" s="7"/>
      <c r="K50" s="7"/>
      <c r="L50" s="8"/>
      <c r="U50" s="190" t="s">
        <v>449</v>
      </c>
    </row>
    <row r="51" spans="1:12" ht="12.75">
      <c r="A51" s="48"/>
      <c r="B51" s="7"/>
      <c r="C51" s="198" t="s">
        <v>325</v>
      </c>
      <c r="D51" s="7"/>
      <c r="E51" s="7"/>
      <c r="F51" s="7"/>
      <c r="G51" s="7"/>
      <c r="H51" s="7"/>
      <c r="I51" s="7"/>
      <c r="J51" s="7"/>
      <c r="K51" s="7"/>
      <c r="L51" s="8"/>
    </row>
    <row r="52" spans="1:12" ht="12.75">
      <c r="A52" s="17" t="s">
        <v>152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7" ht="12.75">
      <c r="A53" s="17"/>
      <c r="B53" s="59"/>
      <c r="C53" s="355" t="s">
        <v>486</v>
      </c>
      <c r="D53" s="356"/>
      <c r="E53" s="356"/>
      <c r="F53" s="356"/>
      <c r="G53" s="356"/>
      <c r="H53" s="356"/>
      <c r="I53" s="356"/>
      <c r="J53" s="356"/>
      <c r="K53" s="7"/>
      <c r="L53" s="8"/>
      <c r="N53" s="5">
        <v>1.53</v>
      </c>
      <c r="Q53" s="280">
        <f>N53+N53*O8</f>
        <v>2.2298393073711704</v>
      </c>
    </row>
    <row r="54" spans="1:12" ht="12.75">
      <c r="A54" s="17"/>
      <c r="B54" s="59"/>
      <c r="C54" s="356"/>
      <c r="D54" s="356"/>
      <c r="E54" s="356"/>
      <c r="F54" s="356"/>
      <c r="G54" s="356"/>
      <c r="H54" s="356"/>
      <c r="I54" s="356"/>
      <c r="J54" s="356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21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340">
        <f>+'Item 100, page 1'!$I$50</f>
        <v>43677</v>
      </c>
      <c r="K56" s="340" t="s">
        <v>58</v>
      </c>
      <c r="L56" s="8"/>
      <c r="U56" s="190" t="s">
        <v>458</v>
      </c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'Check Sheet'!$B$52</f>
        <v>Sarah Russell, Business Unit Finance Manager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305">
        <f>+'Check Sheet'!B54</f>
        <v>43592</v>
      </c>
      <c r="D60" s="305">
        <v>0</v>
      </c>
      <c r="E60" s="10"/>
      <c r="F60" s="10"/>
      <c r="G60" s="10"/>
      <c r="H60" s="10"/>
      <c r="J60" s="46" t="s">
        <v>61</v>
      </c>
      <c r="K60" s="286">
        <f>+'Check Sheet'!I54</f>
        <v>43647</v>
      </c>
      <c r="L60" s="287">
        <v>0</v>
      </c>
    </row>
    <row r="61" spans="1:12" ht="12.75">
      <c r="A61" s="341" t="s">
        <v>62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3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Z60"/>
  <sheetViews>
    <sheetView showGridLines="0" zoomScale="85" zoomScaleNormal="85" zoomScalePageLayoutView="0" workbookViewId="0" topLeftCell="A13">
      <selection activeCell="P40" sqref="P40:P5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4" t="s">
        <v>310</v>
      </c>
      <c r="I2" s="68" t="s">
        <v>153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 t="s">
        <v>99</v>
      </c>
      <c r="M6" s="16">
        <f>+'Item 105, page 1'!O8</f>
        <v>0.4574113120073008</v>
      </c>
    </row>
    <row r="7" spans="1:10" ht="12.75">
      <c r="A7" s="357" t="s">
        <v>154</v>
      </c>
      <c r="B7" s="344"/>
      <c r="C7" s="344"/>
      <c r="D7" s="344"/>
      <c r="E7" s="344"/>
      <c r="F7" s="344"/>
      <c r="G7" s="344"/>
      <c r="H7" s="344"/>
      <c r="I7" s="344"/>
      <c r="J7" s="345"/>
    </row>
    <row r="8" spans="1:10" ht="12.75">
      <c r="A8" s="358" t="s">
        <v>155</v>
      </c>
      <c r="B8" s="284"/>
      <c r="C8" s="284"/>
      <c r="D8" s="284"/>
      <c r="E8" s="284"/>
      <c r="F8" s="284"/>
      <c r="G8" s="284"/>
      <c r="H8" s="284"/>
      <c r="I8" s="284"/>
      <c r="J8" s="359"/>
    </row>
    <row r="9" spans="1:10" ht="12.75">
      <c r="A9" s="360" t="s">
        <v>156</v>
      </c>
      <c r="B9" s="284"/>
      <c r="C9" s="284"/>
      <c r="D9" s="284"/>
      <c r="E9" s="284"/>
      <c r="F9" s="284"/>
      <c r="G9" s="284"/>
      <c r="H9" s="284"/>
      <c r="I9" s="284"/>
      <c r="J9" s="35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5" t="s">
        <v>208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157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26" ht="12.75">
      <c r="A15" s="6"/>
      <c r="B15" s="21"/>
      <c r="C15" s="21"/>
      <c r="D15" s="361" t="s">
        <v>158</v>
      </c>
      <c r="E15" s="362"/>
      <c r="F15" s="362"/>
      <c r="G15" s="362"/>
      <c r="H15" s="362"/>
      <c r="I15" s="362"/>
      <c r="J15" s="363"/>
      <c r="T15" s="5" t="s">
        <v>316</v>
      </c>
      <c r="U15" s="5" t="s">
        <v>316</v>
      </c>
      <c r="V15" s="5" t="s">
        <v>316</v>
      </c>
      <c r="W15" s="5" t="s">
        <v>316</v>
      </c>
      <c r="X15" s="5" t="s">
        <v>316</v>
      </c>
      <c r="Y15" s="5" t="s">
        <v>316</v>
      </c>
      <c r="Z15" s="5" t="s">
        <v>316</v>
      </c>
    </row>
    <row r="16" spans="1:10" ht="12.75">
      <c r="A16" s="91" t="s">
        <v>159</v>
      </c>
      <c r="B16" s="92"/>
      <c r="C16" s="93"/>
      <c r="D16" s="31"/>
      <c r="E16" s="31"/>
      <c r="F16" s="31" t="s">
        <v>108</v>
      </c>
      <c r="G16" s="31" t="s">
        <v>109</v>
      </c>
      <c r="H16" s="31" t="s">
        <v>160</v>
      </c>
      <c r="I16" s="31" t="s">
        <v>110</v>
      </c>
      <c r="J16" s="31"/>
    </row>
    <row r="17" spans="1:23" ht="12.75">
      <c r="A17" s="94" t="s">
        <v>161</v>
      </c>
      <c r="B17" s="95"/>
      <c r="C17" s="87"/>
      <c r="D17" s="31"/>
      <c r="E17" s="31"/>
      <c r="F17" s="31"/>
      <c r="G17" s="31"/>
      <c r="H17" s="31"/>
      <c r="I17" s="31"/>
      <c r="J17" s="31"/>
      <c r="P17" s="5">
        <v>412.77887649885923</v>
      </c>
      <c r="Q17" s="5">
        <f>ROUND(P17,2)</f>
        <v>412.78</v>
      </c>
      <c r="R17" s="5">
        <v>412.78</v>
      </c>
      <c r="T17" s="5">
        <v>412.78</v>
      </c>
      <c r="U17" s="5">
        <v>520.12</v>
      </c>
      <c r="V17" s="5">
        <v>593.79</v>
      </c>
      <c r="W17" s="5">
        <v>682.95</v>
      </c>
    </row>
    <row r="18" spans="1:23" ht="12.75">
      <c r="A18" s="94" t="s">
        <v>162</v>
      </c>
      <c r="B18" s="95"/>
      <c r="C18" s="87"/>
      <c r="D18" s="146"/>
      <c r="E18" s="146"/>
      <c r="F18" s="155" t="s">
        <v>487</v>
      </c>
      <c r="G18" s="155" t="s">
        <v>488</v>
      </c>
      <c r="H18" s="155" t="s">
        <v>489</v>
      </c>
      <c r="I18" s="155" t="s">
        <v>490</v>
      </c>
      <c r="J18" s="31"/>
      <c r="P18" s="5">
        <v>520.1229769377778</v>
      </c>
      <c r="Q18" s="5">
        <f>ROUND(P18,2)</f>
        <v>520.12</v>
      </c>
      <c r="R18" s="5">
        <v>520.12</v>
      </c>
      <c r="T18" s="5" t="str">
        <f>CONCATENATE("$",T17,T15)</f>
        <v>$412.78(A)</v>
      </c>
      <c r="U18" s="5" t="str">
        <f>CONCATENATE("$",U17,U15)</f>
        <v>$520.12(A)</v>
      </c>
      <c r="V18" s="5" t="str">
        <f>CONCATENATE("$",V17,V15)</f>
        <v>$593.79(A)</v>
      </c>
      <c r="W18" s="5" t="str">
        <f>CONCATENATE("$",W17,W15)</f>
        <v>$682.95(A)</v>
      </c>
    </row>
    <row r="19" spans="1:18" ht="12.75">
      <c r="A19" s="94" t="s">
        <v>163</v>
      </c>
      <c r="B19" s="95"/>
      <c r="C19" s="87"/>
      <c r="D19" s="147"/>
      <c r="E19" s="147"/>
      <c r="F19" s="156" t="str">
        <f>+F18</f>
        <v>$358.52(A)</v>
      </c>
      <c r="G19" s="156" t="str">
        <f>+G18</f>
        <v>$444.7(A)</v>
      </c>
      <c r="H19" s="156" t="str">
        <f>+H18</f>
        <v>$510.01(A)</v>
      </c>
      <c r="I19" s="156" t="str">
        <f>+I18</f>
        <v>$604.32(A)</v>
      </c>
      <c r="J19" s="31"/>
      <c r="P19" s="5">
        <v>593.7899835073337</v>
      </c>
      <c r="Q19" s="5">
        <f>ROUND(P19,2)</f>
        <v>593.79</v>
      </c>
      <c r="R19" s="5">
        <v>593.79</v>
      </c>
    </row>
    <row r="20" spans="1:18" ht="12.75">
      <c r="A20" s="96" t="s">
        <v>164</v>
      </c>
      <c r="B20" s="97"/>
      <c r="C20" s="98"/>
      <c r="D20" s="147"/>
      <c r="E20" s="147"/>
      <c r="F20" s="156" t="s">
        <v>491</v>
      </c>
      <c r="G20" s="156" t="s">
        <v>492</v>
      </c>
      <c r="H20" s="156" t="s">
        <v>493</v>
      </c>
      <c r="I20" s="156" t="s">
        <v>494</v>
      </c>
      <c r="J20" s="31"/>
      <c r="P20" s="5">
        <v>682.9478858247177</v>
      </c>
      <c r="Q20" s="5">
        <f>ROUND(P20,2)</f>
        <v>682.95</v>
      </c>
      <c r="R20" s="5">
        <v>682.95</v>
      </c>
    </row>
    <row r="21" spans="1:10" ht="12.75">
      <c r="A21" s="99" t="s">
        <v>165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118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119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166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121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167</v>
      </c>
      <c r="B28" s="59" t="s">
        <v>168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169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170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171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124</v>
      </c>
      <c r="B33" s="90" t="s">
        <v>172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151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5" ht="12.75">
      <c r="A36" s="17" t="s">
        <v>127</v>
      </c>
      <c r="B36" s="198" t="s">
        <v>496</v>
      </c>
      <c r="C36" s="7"/>
      <c r="D36" s="7"/>
      <c r="E36" s="7"/>
      <c r="F36" s="7"/>
      <c r="G36" s="7"/>
      <c r="H36" s="7"/>
      <c r="I36" s="7"/>
      <c r="J36" s="8"/>
      <c r="L36" s="69" t="s">
        <v>173</v>
      </c>
      <c r="N36" s="5">
        <v>9.24</v>
      </c>
      <c r="O36" s="280">
        <f>N36+N36*M6</f>
        <v>13.46648052294746</v>
      </c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2" ht="12.75">
      <c r="A38" s="12" t="s">
        <v>128</v>
      </c>
      <c r="B38" s="90" t="s">
        <v>311</v>
      </c>
      <c r="C38" s="7"/>
      <c r="D38" s="7"/>
      <c r="E38" s="7"/>
      <c r="F38" s="7"/>
      <c r="G38" s="7"/>
      <c r="H38" s="7"/>
      <c r="I38" s="7"/>
      <c r="J38" s="8"/>
      <c r="L38" s="5">
        <v>0</v>
      </c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6" ht="12.75">
      <c r="A40" s="12" t="s">
        <v>132</v>
      </c>
      <c r="B40" s="82" t="s">
        <v>312</v>
      </c>
      <c r="C40" s="7"/>
      <c r="D40" s="7"/>
      <c r="E40" s="7"/>
      <c r="F40" s="7"/>
      <c r="G40" s="7"/>
      <c r="H40" s="7"/>
      <c r="I40" s="7"/>
      <c r="J40" s="8"/>
      <c r="P40" s="190" t="s">
        <v>449</v>
      </c>
    </row>
    <row r="41" spans="1:10" ht="12.75">
      <c r="A41" s="17"/>
      <c r="B41" s="198" t="s">
        <v>328</v>
      </c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152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3" ht="12.75" customHeight="1">
      <c r="A46" s="17"/>
      <c r="B46" s="355" t="s">
        <v>486</v>
      </c>
      <c r="C46" s="356"/>
      <c r="D46" s="356"/>
      <c r="E46" s="356"/>
      <c r="F46" s="356"/>
      <c r="G46" s="356"/>
      <c r="H46" s="356"/>
      <c r="I46" s="356"/>
      <c r="J46" s="8"/>
      <c r="L46" s="100">
        <v>1.53</v>
      </c>
      <c r="M46" s="281">
        <f>L46*M6+L46</f>
        <v>2.2298393073711704</v>
      </c>
    </row>
    <row r="47" spans="1:10" ht="12.75">
      <c r="A47" s="17"/>
      <c r="B47" s="356"/>
      <c r="C47" s="356"/>
      <c r="D47" s="356"/>
      <c r="E47" s="356"/>
      <c r="F47" s="356"/>
      <c r="G47" s="356"/>
      <c r="H47" s="356"/>
      <c r="I47" s="356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6" ht="12.75">
      <c r="A51" s="6"/>
      <c r="B51" s="7"/>
      <c r="C51" s="7"/>
      <c r="D51" s="7"/>
      <c r="E51" s="7"/>
      <c r="F51" s="7"/>
      <c r="G51" s="7"/>
      <c r="H51" s="45" t="s">
        <v>57</v>
      </c>
      <c r="I51" s="340">
        <f>+'Item 100, page 1'!$I$50</f>
        <v>43677</v>
      </c>
      <c r="J51" s="340" t="s">
        <v>58</v>
      </c>
      <c r="P51" s="190" t="s">
        <v>458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305">
        <f>+'Check Sheet'!B54</f>
        <v>43592</v>
      </c>
      <c r="C56" s="305">
        <v>0</v>
      </c>
      <c r="D56" s="10"/>
      <c r="E56" s="10"/>
      <c r="F56" s="10"/>
      <c r="G56" s="10"/>
      <c r="H56" s="46" t="s">
        <v>61</v>
      </c>
      <c r="I56" s="286">
        <f>+'Check Sheet'!I54</f>
        <v>43647</v>
      </c>
      <c r="J56" s="287">
        <v>0</v>
      </c>
    </row>
    <row r="57" spans="1:10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3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B60"/>
  <sheetViews>
    <sheetView showGridLines="0" zoomScale="85" zoomScaleNormal="85" zoomScalePageLayoutView="0" workbookViewId="0" topLeftCell="A19">
      <selection activeCell="B54" sqref="B54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4" t="s">
        <v>310</v>
      </c>
      <c r="I2" s="68" t="s">
        <v>174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 t="s">
        <v>99</v>
      </c>
      <c r="M6" s="16">
        <f>+'Item 106, page 1 '!M6</f>
        <v>0.4574113120073008</v>
      </c>
    </row>
    <row r="7" spans="1:10" ht="12.75">
      <c r="A7" s="357" t="s">
        <v>154</v>
      </c>
      <c r="B7" s="344"/>
      <c r="C7" s="344"/>
      <c r="D7" s="344"/>
      <c r="E7" s="344"/>
      <c r="F7" s="344"/>
      <c r="G7" s="344"/>
      <c r="H7" s="344"/>
      <c r="I7" s="344"/>
      <c r="J7" s="345"/>
    </row>
    <row r="8" spans="1:10" ht="12.75">
      <c r="A8" s="358" t="s">
        <v>155</v>
      </c>
      <c r="B8" s="284"/>
      <c r="C8" s="284"/>
      <c r="D8" s="284"/>
      <c r="E8" s="284"/>
      <c r="F8" s="284"/>
      <c r="G8" s="284"/>
      <c r="H8" s="284"/>
      <c r="I8" s="284"/>
      <c r="J8" s="359"/>
    </row>
    <row r="9" spans="1:10" ht="12.75">
      <c r="A9" s="360" t="s">
        <v>156</v>
      </c>
      <c r="B9" s="284"/>
      <c r="C9" s="284"/>
      <c r="D9" s="284"/>
      <c r="E9" s="284"/>
      <c r="F9" s="284"/>
      <c r="G9" s="284"/>
      <c r="H9" s="284"/>
      <c r="I9" s="284"/>
      <c r="J9" s="35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5" t="s">
        <v>208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175</v>
      </c>
      <c r="B13" s="7"/>
      <c r="C13" s="7"/>
      <c r="D13" s="7"/>
      <c r="E13" s="7"/>
      <c r="F13" s="7"/>
      <c r="G13" s="7"/>
      <c r="H13" s="7"/>
      <c r="I13" s="7"/>
      <c r="J13" s="8"/>
    </row>
    <row r="14" spans="1:28" ht="12.75">
      <c r="A14" s="6"/>
      <c r="B14" s="7"/>
      <c r="C14" s="7"/>
      <c r="D14" s="7"/>
      <c r="E14" s="7"/>
      <c r="F14" s="7"/>
      <c r="G14" s="7"/>
      <c r="H14" s="7"/>
      <c r="I14" s="7"/>
      <c r="J14" s="8"/>
      <c r="V14" s="5" t="s">
        <v>316</v>
      </c>
      <c r="W14" s="5" t="s">
        <v>316</v>
      </c>
      <c r="X14" s="5" t="s">
        <v>316</v>
      </c>
      <c r="Y14" s="5" t="s">
        <v>316</v>
      </c>
      <c r="Z14" s="5" t="s">
        <v>316</v>
      </c>
      <c r="AA14" s="5" t="s">
        <v>316</v>
      </c>
      <c r="AB14" s="5" t="s">
        <v>316</v>
      </c>
    </row>
    <row r="15" spans="1:10" ht="12.75">
      <c r="A15" s="6"/>
      <c r="B15" s="21"/>
      <c r="C15" s="21"/>
      <c r="D15" s="361" t="s">
        <v>158</v>
      </c>
      <c r="E15" s="362"/>
      <c r="F15" s="362"/>
      <c r="G15" s="362"/>
      <c r="H15" s="362"/>
      <c r="I15" s="362"/>
      <c r="J15" s="363"/>
    </row>
    <row r="16" spans="1:27" ht="12.75">
      <c r="A16" s="91" t="s">
        <v>159</v>
      </c>
      <c r="B16" s="92"/>
      <c r="C16" s="93"/>
      <c r="D16" s="31" t="s">
        <v>105</v>
      </c>
      <c r="E16" s="31" t="s">
        <v>107</v>
      </c>
      <c r="F16" s="31" t="s">
        <v>108</v>
      </c>
      <c r="G16" s="31" t="s">
        <v>109</v>
      </c>
      <c r="H16" s="31" t="s">
        <v>160</v>
      </c>
      <c r="I16" s="31" t="s">
        <v>110</v>
      </c>
      <c r="J16" s="31"/>
      <c r="R16" s="5">
        <v>205.6598729371638</v>
      </c>
      <c r="S16" s="5">
        <f aca="true" t="shared" si="0" ref="S16:S21">ROUND(R16,2)</f>
        <v>205.66</v>
      </c>
      <c r="T16" s="5">
        <v>205.66</v>
      </c>
      <c r="V16" s="5">
        <v>205.66</v>
      </c>
      <c r="W16" s="5">
        <v>330.7</v>
      </c>
      <c r="X16" s="5">
        <v>430.89</v>
      </c>
      <c r="Y16" s="5">
        <v>544.27</v>
      </c>
      <c r="Z16" s="5">
        <v>623.98</v>
      </c>
      <c r="AA16" s="5">
        <v>719.17</v>
      </c>
    </row>
    <row r="17" spans="1:27" ht="12.75">
      <c r="A17" s="94" t="s">
        <v>161</v>
      </c>
      <c r="B17" s="95"/>
      <c r="C17" s="87"/>
      <c r="D17" s="31"/>
      <c r="E17" s="31"/>
      <c r="F17" s="31"/>
      <c r="G17" s="31"/>
      <c r="H17" s="31"/>
      <c r="I17" s="31"/>
      <c r="J17" s="31"/>
      <c r="R17" s="5">
        <v>330.70183329657334</v>
      </c>
      <c r="S17" s="5">
        <f t="shared" si="0"/>
        <v>330.7</v>
      </c>
      <c r="T17" s="5">
        <v>330.7</v>
      </c>
      <c r="V17" s="5" t="str">
        <f aca="true" t="shared" si="1" ref="V17:AA17">CONCATENATE("$",V16,V14)</f>
        <v>$205.66(A)</v>
      </c>
      <c r="W17" s="5" t="str">
        <f t="shared" si="1"/>
        <v>$330.7(A)</v>
      </c>
      <c r="X17" s="5" t="str">
        <f t="shared" si="1"/>
        <v>$430.89(A)</v>
      </c>
      <c r="Y17" s="5" t="str">
        <f t="shared" si="1"/>
        <v>$544.27(A)</v>
      </c>
      <c r="Z17" s="5" t="str">
        <f t="shared" si="1"/>
        <v>$623.98(A)</v>
      </c>
      <c r="AA17" s="5" t="str">
        <f t="shared" si="1"/>
        <v>$719.17(A)</v>
      </c>
    </row>
    <row r="18" spans="1:20" ht="12.75">
      <c r="A18" s="94" t="s">
        <v>162</v>
      </c>
      <c r="B18" s="95"/>
      <c r="C18" s="87"/>
      <c r="D18" s="155" t="s">
        <v>497</v>
      </c>
      <c r="E18" s="155" t="s">
        <v>498</v>
      </c>
      <c r="F18" s="155" t="s">
        <v>499</v>
      </c>
      <c r="G18" s="155" t="s">
        <v>500</v>
      </c>
      <c r="H18" s="155" t="s">
        <v>501</v>
      </c>
      <c r="I18" s="155" t="s">
        <v>502</v>
      </c>
      <c r="J18" s="31"/>
      <c r="R18" s="5">
        <v>430.89026861001673</v>
      </c>
      <c r="S18" s="5">
        <f t="shared" si="0"/>
        <v>430.89</v>
      </c>
      <c r="T18" s="5">
        <v>430.89</v>
      </c>
    </row>
    <row r="19" spans="1:20" ht="12.75">
      <c r="A19" s="94" t="s">
        <v>163</v>
      </c>
      <c r="B19" s="95"/>
      <c r="C19" s="87"/>
      <c r="D19" s="156" t="str">
        <f aca="true" t="shared" si="2" ref="D19:I19">+D18</f>
        <v>$205.66(A)</v>
      </c>
      <c r="E19" s="156" t="str">
        <f t="shared" si="2"/>
        <v>$330.7(A)</v>
      </c>
      <c r="F19" s="156" t="str">
        <f t="shared" si="2"/>
        <v>$430.89(A)</v>
      </c>
      <c r="G19" s="156" t="str">
        <f t="shared" si="2"/>
        <v>$544.27(A)</v>
      </c>
      <c r="H19" s="156" t="str">
        <f t="shared" si="2"/>
        <v>$623.98(A)</v>
      </c>
      <c r="I19" s="156" t="str">
        <f t="shared" si="2"/>
        <v>$719.17(A)</v>
      </c>
      <c r="J19" s="31"/>
      <c r="R19" s="5">
        <v>544.2714997526546</v>
      </c>
      <c r="S19" s="5">
        <f t="shared" si="0"/>
        <v>544.27</v>
      </c>
      <c r="T19" s="5">
        <v>544.27</v>
      </c>
    </row>
    <row r="20" spans="1:20" ht="12.75">
      <c r="A20" s="96" t="s">
        <v>164</v>
      </c>
      <c r="B20" s="97"/>
      <c r="C20" s="98"/>
      <c r="D20" s="156" t="str">
        <f aca="true" t="shared" si="3" ref="D20:I20">+D18</f>
        <v>$205.66(A)</v>
      </c>
      <c r="E20" s="156" t="str">
        <f t="shared" si="3"/>
        <v>$330.7(A)</v>
      </c>
      <c r="F20" s="156" t="str">
        <f t="shared" si="3"/>
        <v>$430.89(A)</v>
      </c>
      <c r="G20" s="156" t="str">
        <f t="shared" si="3"/>
        <v>$544.27(A)</v>
      </c>
      <c r="H20" s="156" t="str">
        <f t="shared" si="3"/>
        <v>$623.98(A)</v>
      </c>
      <c r="I20" s="156" t="str">
        <f t="shared" si="3"/>
        <v>$719.17(A)</v>
      </c>
      <c r="J20" s="31"/>
      <c r="R20" s="5">
        <v>623.9756370259295</v>
      </c>
      <c r="S20" s="5">
        <f t="shared" si="0"/>
        <v>623.98</v>
      </c>
      <c r="T20" s="5">
        <v>623.98</v>
      </c>
    </row>
    <row r="21" spans="1:20" ht="12.75">
      <c r="A21" s="99" t="s">
        <v>165</v>
      </c>
      <c r="B21" s="95"/>
      <c r="C21" s="87"/>
      <c r="D21" s="7"/>
      <c r="E21" s="7"/>
      <c r="F21" s="7"/>
      <c r="G21" s="7"/>
      <c r="H21" s="7"/>
      <c r="I21" s="7"/>
      <c r="J21" s="8"/>
      <c r="R21" s="5">
        <v>719.1706700470327</v>
      </c>
      <c r="S21" s="5">
        <f t="shared" si="0"/>
        <v>719.17</v>
      </c>
      <c r="T21" s="5">
        <v>719.17</v>
      </c>
    </row>
    <row r="22" spans="1:10" ht="12.75">
      <c r="A22" s="94" t="s">
        <v>118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119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166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121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167</v>
      </c>
      <c r="B28" s="59" t="s">
        <v>168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169</v>
      </c>
      <c r="C29" s="7"/>
      <c r="D29" s="7"/>
      <c r="E29" s="7"/>
      <c r="F29" s="7"/>
      <c r="G29" s="7"/>
      <c r="H29" s="7"/>
      <c r="I29" s="7"/>
      <c r="J29" s="8"/>
    </row>
    <row r="30" spans="1:22" ht="12.75">
      <c r="A30" s="17"/>
      <c r="B30" s="59" t="s">
        <v>170</v>
      </c>
      <c r="C30" s="7"/>
      <c r="D30" s="7"/>
      <c r="E30" s="7"/>
      <c r="F30" s="7"/>
      <c r="G30" s="7"/>
      <c r="H30" s="7"/>
      <c r="I30" s="7"/>
      <c r="J30" s="8"/>
      <c r="V30" s="5" t="e">
        <v>#REF!</v>
      </c>
    </row>
    <row r="31" spans="1:10" ht="12.75">
      <c r="A31" s="17"/>
      <c r="B31" s="59" t="s">
        <v>171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124</v>
      </c>
      <c r="B33" s="90" t="s">
        <v>172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151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5" ht="12.75">
      <c r="A36" s="17" t="s">
        <v>127</v>
      </c>
      <c r="B36" s="198" t="s">
        <v>495</v>
      </c>
      <c r="C36" s="7"/>
      <c r="D36" s="7"/>
      <c r="E36" s="7"/>
      <c r="F36" s="7"/>
      <c r="G36" s="7"/>
      <c r="H36" s="7"/>
      <c r="I36" s="7"/>
      <c r="J36" s="8"/>
      <c r="L36" s="69" t="s">
        <v>173</v>
      </c>
      <c r="N36" s="5">
        <v>13.2</v>
      </c>
      <c r="O36" s="280">
        <f>N36+N36*M6</f>
        <v>19.23782931849637</v>
      </c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2" ht="12.75">
      <c r="A38" s="12" t="s">
        <v>128</v>
      </c>
      <c r="B38" s="90" t="s">
        <v>311</v>
      </c>
      <c r="C38" s="7"/>
      <c r="D38" s="7"/>
      <c r="E38" s="7"/>
      <c r="F38" s="7"/>
      <c r="G38" s="7"/>
      <c r="H38" s="7"/>
      <c r="I38" s="7"/>
      <c r="J38" s="8"/>
      <c r="L38" s="5">
        <v>0</v>
      </c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9" ht="12.75">
      <c r="A40" s="12" t="s">
        <v>132</v>
      </c>
      <c r="B40" s="82" t="s">
        <v>312</v>
      </c>
      <c r="C40" s="7"/>
      <c r="D40" s="7"/>
      <c r="E40" s="7"/>
      <c r="F40" s="7"/>
      <c r="G40" s="7"/>
      <c r="H40" s="7"/>
      <c r="I40" s="7"/>
      <c r="J40" s="8"/>
      <c r="S40" s="5" t="s">
        <v>449</v>
      </c>
    </row>
    <row r="41" spans="1:10" ht="12.75">
      <c r="A41" s="17"/>
      <c r="B41" s="198" t="s">
        <v>328</v>
      </c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152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3" ht="12.75" customHeight="1">
      <c r="A46" s="17"/>
      <c r="B46" s="355" t="s">
        <v>486</v>
      </c>
      <c r="C46" s="356"/>
      <c r="D46" s="356"/>
      <c r="E46" s="356"/>
      <c r="F46" s="356"/>
      <c r="G46" s="356"/>
      <c r="H46" s="356"/>
      <c r="I46" s="356"/>
      <c r="J46" s="8"/>
      <c r="L46" s="100">
        <v>1.53</v>
      </c>
      <c r="M46" s="281">
        <f>L46*M6+L46</f>
        <v>2.2298393073711704</v>
      </c>
    </row>
    <row r="47" spans="1:10" ht="12.75">
      <c r="A47" s="17"/>
      <c r="B47" s="356"/>
      <c r="C47" s="356"/>
      <c r="D47" s="356"/>
      <c r="E47" s="356"/>
      <c r="F47" s="356"/>
      <c r="G47" s="356"/>
      <c r="H47" s="356"/>
      <c r="I47" s="356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9" ht="12.75">
      <c r="A51" s="6"/>
      <c r="B51" s="7"/>
      <c r="C51" s="7"/>
      <c r="D51" s="7"/>
      <c r="E51" s="7"/>
      <c r="F51" s="7"/>
      <c r="G51" s="7"/>
      <c r="H51" s="45" t="s">
        <v>57</v>
      </c>
      <c r="I51" s="340">
        <f>+'Item 100, page 1'!$I$50</f>
        <v>43677</v>
      </c>
      <c r="J51" s="340" t="s">
        <v>58</v>
      </c>
      <c r="S51" s="5" t="s">
        <v>458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305">
        <f>+'Check Sheet'!$B$54</f>
        <v>43592</v>
      </c>
      <c r="C56" s="305">
        <v>0</v>
      </c>
      <c r="D56" s="10"/>
      <c r="E56" s="10"/>
      <c r="F56" s="10"/>
      <c r="G56" s="10"/>
      <c r="H56" s="46" t="s">
        <v>61</v>
      </c>
      <c r="I56" s="286">
        <f>'Item 106, page 1 '!I56:J56</f>
        <v>43647</v>
      </c>
      <c r="J56" s="287">
        <v>0</v>
      </c>
    </row>
    <row r="57" spans="1:10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3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E62"/>
  <sheetViews>
    <sheetView showGridLines="0" zoomScale="80" zoomScaleNormal="80" zoomScalePageLayoutView="0" workbookViewId="0" topLeftCell="A16">
      <selection activeCell="B29" sqref="B29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0.28125" style="15" customWidth="1" outlineLevel="1"/>
    <col min="10" max="10" width="14.710937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203" t="s">
        <v>313</v>
      </c>
      <c r="I2" s="106"/>
      <c r="J2" s="149" t="s">
        <v>176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">
        <f>+'Item 106, page 2'!M6</f>
        <v>0.4574113120073008</v>
      </c>
    </row>
    <row r="7" spans="1:10" ht="12.75">
      <c r="A7" s="364" t="s">
        <v>177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365" t="s">
        <v>178</v>
      </c>
      <c r="B8" s="366"/>
      <c r="C8" s="366"/>
      <c r="D8" s="366"/>
      <c r="E8" s="366"/>
      <c r="F8" s="366"/>
      <c r="G8" s="366"/>
      <c r="H8" s="366"/>
      <c r="I8" s="366"/>
      <c r="J8" s="367"/>
    </row>
    <row r="9" spans="1:10" ht="12.75">
      <c r="A9" s="365" t="s">
        <v>179</v>
      </c>
      <c r="B9" s="366"/>
      <c r="C9" s="366"/>
      <c r="D9" s="366"/>
      <c r="E9" s="366"/>
      <c r="F9" s="366"/>
      <c r="G9" s="366"/>
      <c r="H9" s="366"/>
      <c r="I9" s="366"/>
      <c r="J9" s="367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50" t="s">
        <v>208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31" ht="12.75">
      <c r="A13" s="104"/>
      <c r="B13" s="113"/>
      <c r="C13" s="113"/>
      <c r="D13" s="368" t="s">
        <v>158</v>
      </c>
      <c r="E13" s="315"/>
      <c r="F13" s="315"/>
      <c r="G13" s="315"/>
      <c r="H13" s="315"/>
      <c r="I13" s="315"/>
      <c r="J13" s="316"/>
      <c r="L13" s="105"/>
      <c r="M13" s="105"/>
      <c r="N13" s="105"/>
      <c r="O13" s="105"/>
      <c r="P13" s="105"/>
      <c r="Q13" s="105"/>
      <c r="R13" s="105"/>
      <c r="Y13" s="15" t="s">
        <v>316</v>
      </c>
      <c r="Z13" s="15" t="s">
        <v>316</v>
      </c>
      <c r="AA13" s="15" t="s">
        <v>316</v>
      </c>
      <c r="AB13" s="15" t="s">
        <v>316</v>
      </c>
      <c r="AC13" s="15" t="s">
        <v>316</v>
      </c>
      <c r="AD13" s="15" t="s">
        <v>316</v>
      </c>
      <c r="AE13" s="15" t="s">
        <v>316</v>
      </c>
    </row>
    <row r="14" spans="1:18" ht="12.75">
      <c r="A14" s="114" t="s">
        <v>159</v>
      </c>
      <c r="B14" s="115"/>
      <c r="C14" s="116"/>
      <c r="D14" s="117" t="s">
        <v>180</v>
      </c>
      <c r="E14" s="117" t="s">
        <v>181</v>
      </c>
      <c r="F14" s="117" t="s">
        <v>182</v>
      </c>
      <c r="G14" s="117" t="s">
        <v>183</v>
      </c>
      <c r="H14" s="117" t="s">
        <v>184</v>
      </c>
      <c r="I14" s="117" t="s">
        <v>185</v>
      </c>
      <c r="J14" s="117" t="s">
        <v>186</v>
      </c>
      <c r="L14" s="105"/>
      <c r="M14" s="105"/>
      <c r="N14" s="105"/>
      <c r="O14" s="105"/>
      <c r="P14" s="105"/>
      <c r="Q14" s="105"/>
      <c r="R14" s="105"/>
    </row>
    <row r="15" spans="1:31" ht="12.75">
      <c r="A15" s="118" t="s">
        <v>161</v>
      </c>
      <c r="B15" s="119"/>
      <c r="C15" s="120"/>
      <c r="D15" s="155" t="s">
        <v>510</v>
      </c>
      <c r="E15" s="155" t="s">
        <v>511</v>
      </c>
      <c r="F15" s="155" t="s">
        <v>512</v>
      </c>
      <c r="G15" s="155" t="s">
        <v>513</v>
      </c>
      <c r="H15" s="155" t="s">
        <v>514</v>
      </c>
      <c r="I15" s="155" t="s">
        <v>515</v>
      </c>
      <c r="J15" s="155" t="s">
        <v>515</v>
      </c>
      <c r="L15" s="105"/>
      <c r="M15" s="105"/>
      <c r="N15" s="105"/>
      <c r="O15" s="105"/>
      <c r="P15" s="105"/>
      <c r="Q15" s="105"/>
      <c r="R15" s="105"/>
      <c r="U15" s="15">
        <v>50.24753802479451</v>
      </c>
      <c r="V15" s="15">
        <f aca="true" t="shared" si="0" ref="V15:V21">ROUND(U15,2)</f>
        <v>50.25</v>
      </c>
      <c r="W15" s="15">
        <v>50.25</v>
      </c>
      <c r="Y15" s="15">
        <v>50.25</v>
      </c>
      <c r="Z15" s="15">
        <v>75.37</v>
      </c>
      <c r="AA15" s="15">
        <v>100.5</v>
      </c>
      <c r="AB15" s="15">
        <v>125.62</v>
      </c>
      <c r="AC15" s="15">
        <v>150.74</v>
      </c>
      <c r="AD15" s="15">
        <v>175.87</v>
      </c>
      <c r="AE15" s="15">
        <v>200.99</v>
      </c>
    </row>
    <row r="16" spans="1:31" ht="12.75">
      <c r="A16" s="118" t="s">
        <v>162</v>
      </c>
      <c r="B16" s="119"/>
      <c r="C16" s="120"/>
      <c r="D16" s="155" t="s">
        <v>503</v>
      </c>
      <c r="E16" s="155" t="s">
        <v>504</v>
      </c>
      <c r="F16" s="155" t="s">
        <v>505</v>
      </c>
      <c r="G16" s="155" t="s">
        <v>506</v>
      </c>
      <c r="H16" s="155" t="s">
        <v>507</v>
      </c>
      <c r="I16" s="155" t="s">
        <v>509</v>
      </c>
      <c r="J16" s="155" t="s">
        <v>508</v>
      </c>
      <c r="L16" s="105"/>
      <c r="M16" s="105"/>
      <c r="N16" s="105"/>
      <c r="O16" s="105"/>
      <c r="P16" s="105"/>
      <c r="Q16" s="105"/>
      <c r="R16" s="105"/>
      <c r="U16" s="15">
        <v>75.37130703719176</v>
      </c>
      <c r="V16" s="15">
        <f t="shared" si="0"/>
        <v>75.37</v>
      </c>
      <c r="W16" s="15">
        <v>75.37</v>
      </c>
      <c r="Y16" s="15" t="str">
        <f aca="true" t="shared" si="1" ref="Y16:AE16">CONCATENATE("$",Y15,Y13)</f>
        <v>$50.25(A)</v>
      </c>
      <c r="Z16" s="15" t="str">
        <f t="shared" si="1"/>
        <v>$75.37(A)</v>
      </c>
      <c r="AA16" s="15" t="str">
        <f t="shared" si="1"/>
        <v>$100.5(A)</v>
      </c>
      <c r="AB16" s="15" t="str">
        <f t="shared" si="1"/>
        <v>$125.62(A)</v>
      </c>
      <c r="AC16" s="15" t="str">
        <f t="shared" si="1"/>
        <v>$150.74(A)</v>
      </c>
      <c r="AD16" s="15" t="str">
        <f t="shared" si="1"/>
        <v>$175.87(A)</v>
      </c>
      <c r="AE16" s="15" t="str">
        <f t="shared" si="1"/>
        <v>$200.99(A)</v>
      </c>
    </row>
    <row r="17" spans="1:23" ht="12.75">
      <c r="A17" s="118" t="s">
        <v>163</v>
      </c>
      <c r="B17" s="119"/>
      <c r="C17" s="120"/>
      <c r="D17" s="157" t="str">
        <f>D16</f>
        <v>$50.25(A)</v>
      </c>
      <c r="E17" s="157" t="str">
        <f aca="true" t="shared" si="2" ref="E17:J17">E16</f>
        <v>$75.37(A)</v>
      </c>
      <c r="F17" s="157" t="str">
        <f t="shared" si="2"/>
        <v>$100.5(A)</v>
      </c>
      <c r="G17" s="157" t="str">
        <f t="shared" si="2"/>
        <v>$125.62(A)</v>
      </c>
      <c r="H17" s="157" t="str">
        <f t="shared" si="2"/>
        <v>$150.74(A)</v>
      </c>
      <c r="I17" s="157" t="str">
        <f t="shared" si="2"/>
        <v>$175.87(A)</v>
      </c>
      <c r="J17" s="157" t="str">
        <f t="shared" si="2"/>
        <v>$200.99(A)</v>
      </c>
      <c r="L17" s="68"/>
      <c r="M17" s="68"/>
      <c r="N17" s="68"/>
      <c r="O17" s="68"/>
      <c r="P17" s="68"/>
      <c r="Q17" s="68"/>
      <c r="R17" s="68"/>
      <c r="U17" s="15">
        <v>100.49507604958902</v>
      </c>
      <c r="V17" s="15">
        <f t="shared" si="0"/>
        <v>100.5</v>
      </c>
      <c r="W17" s="15">
        <v>100.5</v>
      </c>
    </row>
    <row r="18" spans="1:23" ht="12.75">
      <c r="A18" s="121" t="s">
        <v>164</v>
      </c>
      <c r="B18" s="122"/>
      <c r="C18" s="123"/>
      <c r="D18" s="155" t="str">
        <f>D16</f>
        <v>$50.25(A)</v>
      </c>
      <c r="E18" s="155" t="str">
        <f aca="true" t="shared" si="3" ref="E18:J18">E16</f>
        <v>$75.37(A)</v>
      </c>
      <c r="F18" s="155" t="str">
        <f t="shared" si="3"/>
        <v>$100.5(A)</v>
      </c>
      <c r="G18" s="155" t="str">
        <f t="shared" si="3"/>
        <v>$125.62(A)</v>
      </c>
      <c r="H18" s="155" t="str">
        <f t="shared" si="3"/>
        <v>$150.74(A)</v>
      </c>
      <c r="I18" s="155" t="str">
        <f t="shared" si="3"/>
        <v>$175.87(A)</v>
      </c>
      <c r="J18" s="155" t="str">
        <f t="shared" si="3"/>
        <v>$200.99(A)</v>
      </c>
      <c r="L18" s="70"/>
      <c r="M18" s="70"/>
      <c r="N18" s="70"/>
      <c r="O18" s="70"/>
      <c r="P18" s="70"/>
      <c r="Q18" s="70"/>
      <c r="R18" s="70"/>
      <c r="U18" s="15">
        <v>125.61884506198626</v>
      </c>
      <c r="V18" s="15">
        <f t="shared" si="0"/>
        <v>125.62</v>
      </c>
      <c r="W18" s="15">
        <v>125.62</v>
      </c>
    </row>
    <row r="19" spans="1:23" ht="12.75">
      <c r="A19" s="124" t="s">
        <v>165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  <c r="U19" s="15">
        <v>150.7426140743835</v>
      </c>
      <c r="V19" s="15">
        <f t="shared" si="0"/>
        <v>150.74</v>
      </c>
      <c r="W19" s="15">
        <v>150.74</v>
      </c>
    </row>
    <row r="20" spans="1:23" ht="12.75">
      <c r="A20" s="118" t="s">
        <v>118</v>
      </c>
      <c r="B20" s="119"/>
      <c r="C20" s="120"/>
      <c r="D20" s="283" t="s">
        <v>516</v>
      </c>
      <c r="E20" s="155" t="str">
        <f aca="true" t="shared" si="4" ref="E20:J20">D20</f>
        <v>$133.81 (A)</v>
      </c>
      <c r="F20" s="155" t="str">
        <f t="shared" si="4"/>
        <v>$133.81 (A)</v>
      </c>
      <c r="G20" s="155" t="str">
        <f t="shared" si="4"/>
        <v>$133.81 (A)</v>
      </c>
      <c r="H20" s="155" t="str">
        <f t="shared" si="4"/>
        <v>$133.81 (A)</v>
      </c>
      <c r="I20" s="156" t="str">
        <f t="shared" si="4"/>
        <v>$133.81 (A)</v>
      </c>
      <c r="J20" s="155" t="str">
        <f t="shared" si="4"/>
        <v>$133.81 (A)</v>
      </c>
      <c r="L20" s="105"/>
      <c r="M20" s="105"/>
      <c r="N20" s="105"/>
      <c r="O20" s="105"/>
      <c r="P20" s="105"/>
      <c r="Q20" s="105"/>
      <c r="R20" s="105"/>
      <c r="U20" s="15">
        <v>175.86638308678076</v>
      </c>
      <c r="V20" s="15">
        <f t="shared" si="0"/>
        <v>175.87</v>
      </c>
      <c r="W20" s="15">
        <v>175.87</v>
      </c>
    </row>
    <row r="21" spans="1:23" ht="12.75">
      <c r="A21" s="118" t="s">
        <v>119</v>
      </c>
      <c r="B21" s="119"/>
      <c r="C21" s="120"/>
      <c r="D21" s="283" t="s">
        <v>517</v>
      </c>
      <c r="E21" s="283" t="s">
        <v>518</v>
      </c>
      <c r="F21" s="283" t="s">
        <v>519</v>
      </c>
      <c r="G21" s="283" t="s">
        <v>520</v>
      </c>
      <c r="H21" s="283" t="s">
        <v>521</v>
      </c>
      <c r="I21" s="283" t="s">
        <v>522</v>
      </c>
      <c r="J21" s="283" t="s">
        <v>523</v>
      </c>
      <c r="L21" s="105"/>
      <c r="M21" s="105"/>
      <c r="N21" s="105"/>
      <c r="O21" s="105"/>
      <c r="P21" s="105"/>
      <c r="Q21" s="105"/>
      <c r="R21" s="105"/>
      <c r="U21" s="15">
        <v>200.99015209917803</v>
      </c>
      <c r="V21" s="15">
        <f t="shared" si="0"/>
        <v>200.99</v>
      </c>
      <c r="W21" s="15">
        <v>200.99</v>
      </c>
    </row>
    <row r="22" spans="1:18" ht="12.75">
      <c r="A22" s="118" t="s">
        <v>166</v>
      </c>
      <c r="B22" s="119"/>
      <c r="C22" s="120"/>
      <c r="D22" s="283" t="s">
        <v>524</v>
      </c>
      <c r="E22" s="155" t="str">
        <f>D22</f>
        <v>$5.04 (A)</v>
      </c>
      <c r="F22" s="155" t="str">
        <f>E22</f>
        <v>$5.04 (A)</v>
      </c>
      <c r="G22" s="155" t="str">
        <f>F22</f>
        <v>$5.04 (A)</v>
      </c>
      <c r="H22" s="283" t="s">
        <v>525</v>
      </c>
      <c r="I22" s="283" t="s">
        <v>526</v>
      </c>
      <c r="J22" s="155" t="str">
        <f>I22</f>
        <v>$5.90 (A)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121</v>
      </c>
      <c r="B23" s="119"/>
      <c r="C23" s="120"/>
      <c r="D23" s="127" t="s">
        <v>187</v>
      </c>
      <c r="E23" s="127" t="s">
        <v>187</v>
      </c>
      <c r="F23" s="127" t="s">
        <v>187</v>
      </c>
      <c r="G23" s="127" t="s">
        <v>187</v>
      </c>
      <c r="H23" s="127" t="s">
        <v>187</v>
      </c>
      <c r="I23" s="127" t="s">
        <v>187</v>
      </c>
      <c r="J23" s="127" t="s">
        <v>187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167</v>
      </c>
      <c r="B26" s="129" t="s">
        <v>188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189</v>
      </c>
      <c r="B27" s="129" t="s">
        <v>203</v>
      </c>
      <c r="C27" s="105"/>
      <c r="D27" s="105"/>
      <c r="E27" s="105"/>
      <c r="F27" s="105"/>
      <c r="G27" s="105"/>
      <c r="H27" s="105"/>
      <c r="I27" s="105"/>
      <c r="J27" s="107"/>
    </row>
    <row r="28" spans="1:13" ht="12.75">
      <c r="A28" s="128"/>
      <c r="B28" s="202" t="s">
        <v>572</v>
      </c>
      <c r="C28" s="105"/>
      <c r="D28" s="105"/>
      <c r="E28" s="105"/>
      <c r="F28" s="105"/>
      <c r="G28" s="105"/>
      <c r="H28" s="105"/>
      <c r="I28" s="105"/>
      <c r="J28" s="107"/>
      <c r="L28" s="15">
        <v>2.77</v>
      </c>
      <c r="M28" s="282">
        <f>L28*M6+L28</f>
        <v>4.0370293342602235</v>
      </c>
    </row>
    <row r="29" spans="1:10" ht="12.75">
      <c r="A29" s="128"/>
      <c r="B29" s="129" t="s">
        <v>190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127</v>
      </c>
      <c r="B30" s="129" t="s">
        <v>191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192</v>
      </c>
      <c r="B31" s="132" t="s">
        <v>193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194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195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196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192</v>
      </c>
      <c r="B35" s="129" t="s">
        <v>197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198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199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2" ht="12.75">
      <c r="A39" s="128" t="s">
        <v>128</v>
      </c>
      <c r="B39" s="90" t="s">
        <v>314</v>
      </c>
      <c r="C39" s="105"/>
      <c r="D39" s="105"/>
      <c r="E39" s="105"/>
      <c r="F39" s="105"/>
      <c r="G39" s="105"/>
      <c r="H39" s="105"/>
      <c r="I39" s="105"/>
      <c r="J39" s="107"/>
      <c r="L39" s="15">
        <v>-0.02</v>
      </c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3" ht="12.75">
      <c r="A41" s="128" t="s">
        <v>132</v>
      </c>
      <c r="B41" s="198" t="s">
        <v>329</v>
      </c>
      <c r="C41" s="105"/>
      <c r="D41" s="105"/>
      <c r="E41" s="105"/>
      <c r="F41" s="105"/>
      <c r="G41" s="105"/>
      <c r="H41" s="105"/>
      <c r="I41" s="105"/>
      <c r="J41" s="107"/>
      <c r="L41" s="15">
        <v>2.64</v>
      </c>
      <c r="M41" s="282">
        <f>L41+L41*M6</f>
        <v>3.8475658636992742</v>
      </c>
    </row>
    <row r="42" spans="1:10" ht="12.75">
      <c r="A42" s="128"/>
      <c r="B42" s="82"/>
      <c r="C42" s="105"/>
      <c r="D42" s="105"/>
      <c r="E42" s="105"/>
      <c r="F42" s="105"/>
      <c r="G42" s="105"/>
      <c r="H42" s="105"/>
      <c r="I42" s="105"/>
      <c r="J42" s="107"/>
    </row>
    <row r="43" spans="1:17" ht="12.75">
      <c r="A43" s="12" t="s">
        <v>132</v>
      </c>
      <c r="B43" s="198" t="s">
        <v>331</v>
      </c>
      <c r="C43" s="105"/>
      <c r="D43" s="105"/>
      <c r="E43" s="105"/>
      <c r="F43" s="105"/>
      <c r="G43" s="105"/>
      <c r="H43" s="105"/>
      <c r="I43" s="105"/>
      <c r="J43" s="107"/>
      <c r="L43" s="15">
        <v>0.18</v>
      </c>
      <c r="Q43" s="5" t="s">
        <v>449</v>
      </c>
    </row>
    <row r="44" spans="1:17" ht="12.75">
      <c r="A44" s="17"/>
      <c r="B44" s="198" t="s">
        <v>328</v>
      </c>
      <c r="C44" s="105"/>
      <c r="D44" s="105"/>
      <c r="E44" s="105"/>
      <c r="F44" s="105"/>
      <c r="G44" s="105"/>
      <c r="H44" s="105"/>
      <c r="I44" s="105"/>
      <c r="J44" s="107"/>
      <c r="Q44" s="5"/>
    </row>
    <row r="45" spans="1:17" ht="12.75">
      <c r="A45" s="128"/>
      <c r="B45" s="129"/>
      <c r="C45" s="105"/>
      <c r="D45" s="105"/>
      <c r="E45" s="105"/>
      <c r="F45" s="105"/>
      <c r="G45" s="105"/>
      <c r="H45" s="105"/>
      <c r="I45" s="105"/>
      <c r="J45" s="107"/>
      <c r="Q45" s="5"/>
    </row>
    <row r="46" spans="1:17" ht="12.75">
      <c r="A46" s="128" t="s">
        <v>152</v>
      </c>
      <c r="B46" s="129"/>
      <c r="C46" s="105"/>
      <c r="D46" s="105"/>
      <c r="E46" s="105"/>
      <c r="F46" s="105"/>
      <c r="G46" s="105"/>
      <c r="H46" s="105"/>
      <c r="I46" s="105"/>
      <c r="J46" s="107"/>
      <c r="Q46" s="5"/>
    </row>
    <row r="47" spans="1:17" ht="12.75">
      <c r="A47" s="129"/>
      <c r="B47" s="129"/>
      <c r="C47" s="105"/>
      <c r="D47" s="105"/>
      <c r="E47" s="105"/>
      <c r="F47" s="105"/>
      <c r="G47" s="105"/>
      <c r="H47" s="105"/>
      <c r="I47" s="105"/>
      <c r="J47" s="107"/>
      <c r="Q47" s="5"/>
    </row>
    <row r="48" spans="2:17" ht="12.75">
      <c r="B48" s="129" t="s">
        <v>214</v>
      </c>
      <c r="C48" s="105"/>
      <c r="D48" s="105"/>
      <c r="E48" s="105"/>
      <c r="F48" s="105"/>
      <c r="G48" s="105"/>
      <c r="H48" s="105"/>
      <c r="I48" s="105"/>
      <c r="J48" s="107"/>
      <c r="Q48" s="5"/>
    </row>
    <row r="49" spans="1:17" ht="12.75" customHeight="1">
      <c r="A49" s="128"/>
      <c r="B49" s="355" t="s">
        <v>486</v>
      </c>
      <c r="C49" s="356"/>
      <c r="D49" s="356"/>
      <c r="E49" s="356"/>
      <c r="F49" s="356"/>
      <c r="G49" s="356"/>
      <c r="H49" s="356"/>
      <c r="I49" s="356"/>
      <c r="J49" s="107"/>
      <c r="Q49" s="5"/>
    </row>
    <row r="50" spans="1:17" ht="12.75">
      <c r="A50" s="128"/>
      <c r="B50" s="356"/>
      <c r="C50" s="356"/>
      <c r="D50" s="356"/>
      <c r="E50" s="356"/>
      <c r="F50" s="356"/>
      <c r="G50" s="356"/>
      <c r="H50" s="356"/>
      <c r="I50" s="356"/>
      <c r="J50" s="107"/>
      <c r="Q50" s="5"/>
    </row>
    <row r="51" spans="1:17" ht="12.75">
      <c r="A51" s="128"/>
      <c r="B51" s="129"/>
      <c r="C51" s="105"/>
      <c r="D51" s="105"/>
      <c r="E51" s="105"/>
      <c r="F51" s="105"/>
      <c r="G51" s="105"/>
      <c r="H51" s="105"/>
      <c r="I51" s="105"/>
      <c r="J51" s="107"/>
      <c r="Q51" s="5"/>
    </row>
    <row r="52" spans="1:17" ht="12.75">
      <c r="A52" s="104"/>
      <c r="B52" s="105"/>
      <c r="C52" s="105"/>
      <c r="D52" s="105"/>
      <c r="E52" s="105"/>
      <c r="F52" s="105"/>
      <c r="G52" s="105"/>
      <c r="H52" s="105"/>
      <c r="I52" s="105"/>
      <c r="J52" s="107"/>
      <c r="Q52" s="5"/>
    </row>
    <row r="53" spans="1:17" ht="12.75">
      <c r="A53" s="104"/>
      <c r="B53" s="105"/>
      <c r="C53" s="105"/>
      <c r="D53" s="105"/>
      <c r="E53" s="105"/>
      <c r="F53" s="105"/>
      <c r="G53" s="105"/>
      <c r="H53" s="134" t="s">
        <v>57</v>
      </c>
      <c r="I53" s="340">
        <f>+'Item 100, page 1'!$I$50</f>
        <v>43677</v>
      </c>
      <c r="J53" s="340" t="s">
        <v>58</v>
      </c>
      <c r="Q53" s="5" t="s">
        <v>458</v>
      </c>
    </row>
    <row r="54" spans="1:10" ht="12.75">
      <c r="A54" s="104"/>
      <c r="B54" s="105"/>
      <c r="C54" s="105"/>
      <c r="D54" s="105"/>
      <c r="E54" s="105"/>
      <c r="F54" s="105"/>
      <c r="G54" s="105"/>
      <c r="H54" s="105"/>
      <c r="I54" s="105"/>
      <c r="J54" s="107"/>
    </row>
    <row r="55" spans="1:10" ht="12.75">
      <c r="A55" s="108"/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6" t="s">
        <v>59</v>
      </c>
      <c r="B56" s="7" t="str">
        <f>+'Check Sheet'!$B$52</f>
        <v>Sarah Russell, Business Unit Finance Manager</v>
      </c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6"/>
      <c r="B57" s="7"/>
      <c r="C57" s="7"/>
      <c r="D57" s="105"/>
      <c r="E57" s="105"/>
      <c r="F57" s="105"/>
      <c r="G57" s="105"/>
      <c r="H57" s="105"/>
      <c r="I57" s="105"/>
      <c r="J57" s="107"/>
    </row>
    <row r="58" spans="1:10" ht="12.75">
      <c r="A58" s="9" t="s">
        <v>60</v>
      </c>
      <c r="B58" s="305">
        <f>+'Check Sheet'!$B$54</f>
        <v>43592</v>
      </c>
      <c r="C58" s="305">
        <v>0</v>
      </c>
      <c r="D58" s="109"/>
      <c r="E58" s="109"/>
      <c r="F58" s="109"/>
      <c r="G58" s="109"/>
      <c r="H58" s="46" t="s">
        <v>61</v>
      </c>
      <c r="I58" s="286">
        <f>'Item 106, page 2'!I56:J56</f>
        <v>43647</v>
      </c>
      <c r="J58" s="287">
        <v>0</v>
      </c>
    </row>
    <row r="59" spans="1:10" ht="12.75">
      <c r="A59" s="288" t="s">
        <v>62</v>
      </c>
      <c r="B59" s="289"/>
      <c r="C59" s="289"/>
      <c r="D59" s="289"/>
      <c r="E59" s="289"/>
      <c r="F59" s="289"/>
      <c r="G59" s="289"/>
      <c r="H59" s="289"/>
      <c r="I59" s="289"/>
      <c r="J59" s="290"/>
    </row>
    <row r="60" spans="1:10" ht="12.75">
      <c r="A60" s="104"/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4" t="s">
        <v>63</v>
      </c>
      <c r="B61" s="105"/>
      <c r="C61" s="105"/>
      <c r="D61" s="105"/>
      <c r="E61" s="105"/>
      <c r="F61" s="105"/>
      <c r="G61" s="105"/>
      <c r="H61" s="105"/>
      <c r="I61" s="105"/>
      <c r="J61" s="107"/>
    </row>
    <row r="62" spans="1:10" ht="12.75">
      <c r="A62" s="108"/>
      <c r="B62" s="109"/>
      <c r="C62" s="109"/>
      <c r="D62" s="109"/>
      <c r="E62" s="109"/>
      <c r="F62" s="109"/>
      <c r="G62" s="109"/>
      <c r="H62" s="109"/>
      <c r="I62" s="109"/>
      <c r="J62" s="110"/>
    </row>
  </sheetData>
  <sheetProtection/>
  <mergeCells count="9">
    <mergeCell ref="B58:C58"/>
    <mergeCell ref="I58:J58"/>
    <mergeCell ref="A59:J59"/>
    <mergeCell ref="A7:J7"/>
    <mergeCell ref="A8:J8"/>
    <mergeCell ref="A9:J9"/>
    <mergeCell ref="D13:J13"/>
    <mergeCell ref="B49:I50"/>
    <mergeCell ref="I53:J5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51"/>
  <sheetViews>
    <sheetView showGridLines="0" zoomScale="80" zoomScaleNormal="80" zoomScalePageLayoutView="0" workbookViewId="0" topLeftCell="A1">
      <selection activeCell="B24" sqref="B24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203" t="s">
        <v>330</v>
      </c>
      <c r="I2" s="106" t="s">
        <v>200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1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2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">
        <f>'Item 107'!M6</f>
        <v>0.4574113120073008</v>
      </c>
    </row>
    <row r="7" spans="1:10" ht="12.75">
      <c r="A7" s="364" t="s">
        <v>201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365" t="s">
        <v>202</v>
      </c>
      <c r="B8" s="366"/>
      <c r="C8" s="366"/>
      <c r="D8" s="366"/>
      <c r="E8" s="366"/>
      <c r="F8" s="366"/>
      <c r="G8" s="366"/>
      <c r="H8" s="366"/>
      <c r="I8" s="366"/>
      <c r="J8" s="367"/>
    </row>
    <row r="9" spans="1:10" ht="12.75">
      <c r="A9" s="365" t="s">
        <v>179</v>
      </c>
      <c r="B9" s="366"/>
      <c r="C9" s="366"/>
      <c r="D9" s="366"/>
      <c r="E9" s="366"/>
      <c r="F9" s="366"/>
      <c r="G9" s="366"/>
      <c r="H9" s="366"/>
      <c r="I9" s="366"/>
      <c r="J9" s="367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50" t="s">
        <v>208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68" t="s">
        <v>158</v>
      </c>
      <c r="E13" s="315"/>
      <c r="F13" s="315"/>
      <c r="G13" s="315"/>
      <c r="H13" s="315"/>
      <c r="I13" s="315"/>
      <c r="J13" s="316"/>
    </row>
    <row r="14" spans="1:10" ht="12.75">
      <c r="A14" s="114" t="s">
        <v>159</v>
      </c>
      <c r="B14" s="115"/>
      <c r="C14" s="116"/>
      <c r="D14" s="117" t="s">
        <v>180</v>
      </c>
      <c r="E14" s="117" t="s">
        <v>181</v>
      </c>
      <c r="F14" s="117" t="s">
        <v>182</v>
      </c>
      <c r="G14" s="117" t="s">
        <v>183</v>
      </c>
      <c r="H14" s="117" t="s">
        <v>184</v>
      </c>
      <c r="I14" s="117" t="s">
        <v>185</v>
      </c>
      <c r="J14" s="117" t="s">
        <v>186</v>
      </c>
    </row>
    <row r="15" spans="1:10" ht="12.75">
      <c r="A15" s="118" t="s">
        <v>162</v>
      </c>
      <c r="B15" s="119"/>
      <c r="C15" s="120"/>
      <c r="D15" s="283" t="s">
        <v>527</v>
      </c>
      <c r="E15" s="283" t="s">
        <v>528</v>
      </c>
      <c r="F15" s="283" t="s">
        <v>529</v>
      </c>
      <c r="G15" s="283" t="s">
        <v>530</v>
      </c>
      <c r="H15" s="283" t="s">
        <v>531</v>
      </c>
      <c r="I15" s="283" t="s">
        <v>532</v>
      </c>
      <c r="J15" s="283" t="s">
        <v>533</v>
      </c>
    </row>
    <row r="16" spans="1:10" ht="12.75">
      <c r="A16" s="118" t="s">
        <v>163</v>
      </c>
      <c r="B16" s="119"/>
      <c r="C16" s="120"/>
      <c r="D16" s="157" t="str">
        <f aca="true" t="shared" si="0" ref="D16:I16">D15</f>
        <v>$144.37 (R)</v>
      </c>
      <c r="E16" s="157" t="str">
        <f t="shared" si="0"/>
        <v>$214.80 (R)</v>
      </c>
      <c r="F16" s="157" t="str">
        <f t="shared" si="0"/>
        <v>$288.73 (R)</v>
      </c>
      <c r="G16" s="157" t="str">
        <f t="shared" si="0"/>
        <v>$359.17 (R)</v>
      </c>
      <c r="H16" s="157" t="str">
        <f t="shared" si="0"/>
        <v>$433.10 (R)</v>
      </c>
      <c r="I16" s="157" t="str">
        <f t="shared" si="0"/>
        <v>$503.53 (R)</v>
      </c>
      <c r="J16" s="157" t="str">
        <f>J15</f>
        <v>$577.47 (R)</v>
      </c>
    </row>
    <row r="17" spans="1:10" ht="12.75">
      <c r="A17" s="124" t="s">
        <v>165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119</v>
      </c>
      <c r="B18" s="119"/>
      <c r="C18" s="120"/>
      <c r="D18" s="135" t="s">
        <v>187</v>
      </c>
      <c r="E18" s="135" t="s">
        <v>187</v>
      </c>
      <c r="F18" s="135" t="s">
        <v>187</v>
      </c>
      <c r="G18" s="135" t="s">
        <v>187</v>
      </c>
      <c r="H18" s="135" t="s">
        <v>187</v>
      </c>
      <c r="I18" s="135" t="s">
        <v>187</v>
      </c>
      <c r="J18" s="135" t="s">
        <v>187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167</v>
      </c>
      <c r="B21" s="129" t="s">
        <v>188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189</v>
      </c>
      <c r="B22" s="129" t="s">
        <v>203</v>
      </c>
      <c r="C22" s="105"/>
      <c r="D22" s="105"/>
      <c r="E22" s="105"/>
      <c r="F22" s="105"/>
      <c r="G22" s="105"/>
      <c r="H22" s="105"/>
      <c r="I22" s="105"/>
      <c r="J22" s="107"/>
    </row>
    <row r="23" spans="1:13" ht="12.75">
      <c r="A23" s="128"/>
      <c r="B23" s="202" t="s">
        <v>572</v>
      </c>
      <c r="C23" s="105"/>
      <c r="D23" s="105"/>
      <c r="E23" s="105"/>
      <c r="F23" s="105"/>
      <c r="G23" s="105"/>
      <c r="H23" s="105"/>
      <c r="I23" s="105"/>
      <c r="J23" s="107"/>
      <c r="L23" s="15">
        <v>2.85</v>
      </c>
      <c r="M23" s="15">
        <v>0</v>
      </c>
    </row>
    <row r="24" spans="1:10" ht="12.75">
      <c r="A24" s="128"/>
      <c r="B24" s="129" t="s">
        <v>204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205</v>
      </c>
      <c r="B25" s="129" t="s">
        <v>206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192</v>
      </c>
      <c r="B26" s="132" t="s">
        <v>207</v>
      </c>
      <c r="C26" s="111"/>
      <c r="D26" s="111"/>
      <c r="E26" s="111"/>
      <c r="F26" s="111"/>
      <c r="G26" s="111"/>
      <c r="H26" s="111"/>
      <c r="I26" s="111"/>
      <c r="J26" s="112" t="s">
        <v>192</v>
      </c>
    </row>
    <row r="27" spans="1:10" ht="12.75">
      <c r="A27" s="128" t="s">
        <v>128</v>
      </c>
      <c r="B27" s="204" t="s">
        <v>332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132</v>
      </c>
      <c r="B29" s="59" t="s">
        <v>211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04"/>
      <c r="B30" s="129"/>
      <c r="C30" s="105"/>
      <c r="D30" s="105"/>
      <c r="E30" s="105"/>
      <c r="F30" s="105"/>
      <c r="G30" s="105"/>
      <c r="H30" s="105"/>
      <c r="I30" s="105"/>
      <c r="J30" s="107"/>
    </row>
    <row r="31" spans="1:16" ht="12.75">
      <c r="A31" s="205" t="s">
        <v>145</v>
      </c>
      <c r="B31" s="198" t="s">
        <v>333</v>
      </c>
      <c r="C31" s="105"/>
      <c r="D31" s="105"/>
      <c r="E31" s="105"/>
      <c r="F31" s="105"/>
      <c r="G31" s="105"/>
      <c r="H31" s="105"/>
      <c r="I31" s="105"/>
      <c r="J31" s="107"/>
      <c r="P31" s="15" t="s">
        <v>449</v>
      </c>
    </row>
    <row r="32" spans="1:10" ht="12.75">
      <c r="A32" s="17"/>
      <c r="B32" s="198" t="s">
        <v>328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04"/>
      <c r="B33" s="105"/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 t="s">
        <v>152</v>
      </c>
      <c r="B34" s="129"/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/>
      <c r="B35" s="129"/>
      <c r="C35" s="105"/>
      <c r="D35" s="111"/>
      <c r="E35" s="111"/>
      <c r="F35" s="111"/>
      <c r="G35" s="111"/>
      <c r="H35" s="105"/>
      <c r="I35" s="105"/>
      <c r="J35" s="107"/>
    </row>
    <row r="36" spans="1:10" ht="12.75">
      <c r="A36" s="128"/>
      <c r="B36" s="129" t="s">
        <v>214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9"/>
      <c r="B37" s="129"/>
      <c r="C37" s="105"/>
      <c r="D37" s="105"/>
      <c r="E37" s="105"/>
      <c r="F37" s="105"/>
      <c r="G37" s="105"/>
      <c r="H37" s="105"/>
      <c r="I37" s="105"/>
      <c r="J37" s="107"/>
    </row>
    <row r="38" spans="2:10" ht="12.75" customHeight="1">
      <c r="B38" s="355" t="s">
        <v>486</v>
      </c>
      <c r="C38" s="356"/>
      <c r="D38" s="356"/>
      <c r="E38" s="356"/>
      <c r="F38" s="356"/>
      <c r="G38" s="356"/>
      <c r="H38" s="356"/>
      <c r="I38" s="356"/>
      <c r="J38" s="107"/>
    </row>
    <row r="39" spans="1:10" ht="12.75">
      <c r="A39" s="128"/>
      <c r="B39" s="356"/>
      <c r="C39" s="356"/>
      <c r="D39" s="356"/>
      <c r="E39" s="356"/>
      <c r="F39" s="356"/>
      <c r="G39" s="356"/>
      <c r="H39" s="356"/>
      <c r="I39" s="356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05"/>
      <c r="I40" s="105"/>
      <c r="J40" s="107"/>
    </row>
    <row r="41" spans="1:16" ht="12.75">
      <c r="A41" s="104"/>
      <c r="B41" s="129"/>
      <c r="C41" s="105"/>
      <c r="D41" s="105"/>
      <c r="E41" s="105"/>
      <c r="F41" s="105"/>
      <c r="G41" s="105"/>
      <c r="H41" s="105"/>
      <c r="I41" s="105"/>
      <c r="J41" s="107"/>
      <c r="P41" s="15" t="s">
        <v>458</v>
      </c>
    </row>
    <row r="42" spans="1:10" ht="12.75">
      <c r="A42" s="104"/>
      <c r="B42" s="105"/>
      <c r="C42" s="105"/>
      <c r="D42" s="105"/>
      <c r="E42" s="105"/>
      <c r="F42" s="105"/>
      <c r="G42" s="105"/>
      <c r="H42" s="134" t="s">
        <v>57</v>
      </c>
      <c r="I42" s="340">
        <f>+'Item 100, page 1'!$I$50</f>
        <v>43677</v>
      </c>
      <c r="J42" s="340" t="s">
        <v>58</v>
      </c>
    </row>
    <row r="43" spans="1:10" ht="12.75">
      <c r="A43" s="104"/>
      <c r="B43" s="105"/>
      <c r="C43" s="105"/>
      <c r="D43" s="105"/>
      <c r="E43" s="105"/>
      <c r="F43" s="105"/>
      <c r="G43" s="105"/>
      <c r="H43" s="105"/>
      <c r="I43" s="105"/>
      <c r="J43" s="107"/>
    </row>
    <row r="44" spans="1:10" ht="12.75">
      <c r="A44" s="108"/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ht="12.75">
      <c r="A45" s="6" t="s">
        <v>59</v>
      </c>
      <c r="B45" s="7" t="str">
        <f>+'Check Sheet'!$B$52</f>
        <v>Sarah Russell, Business Unit Finance Manager</v>
      </c>
      <c r="C45" s="7"/>
      <c r="D45" s="105"/>
      <c r="E45" s="105"/>
      <c r="F45" s="105"/>
      <c r="G45" s="105"/>
      <c r="H45" s="105"/>
      <c r="I45" s="105"/>
      <c r="J45" s="107"/>
    </row>
    <row r="46" spans="1:10" ht="12.75">
      <c r="A46" s="6"/>
      <c r="B46" s="7"/>
      <c r="C46" s="7"/>
      <c r="D46" s="105"/>
      <c r="E46" s="105"/>
      <c r="F46" s="105"/>
      <c r="J46" s="107"/>
    </row>
    <row r="47" spans="1:10" ht="12.75">
      <c r="A47" s="9" t="s">
        <v>60</v>
      </c>
      <c r="B47" s="305">
        <f>+'Check Sheet'!$B$54</f>
        <v>43592</v>
      </c>
      <c r="C47" s="305">
        <v>0</v>
      </c>
      <c r="D47" s="109"/>
      <c r="E47" s="109"/>
      <c r="F47" s="109"/>
      <c r="H47" s="46" t="s">
        <v>61</v>
      </c>
      <c r="I47" s="286">
        <f>'Item 106, page 2'!I56:J56</f>
        <v>43647</v>
      </c>
      <c r="J47" s="287" t="s">
        <v>96</v>
      </c>
    </row>
    <row r="48" spans="1:10" ht="12.75">
      <c r="A48" s="288" t="s">
        <v>62</v>
      </c>
      <c r="B48" s="289"/>
      <c r="C48" s="289"/>
      <c r="D48" s="289"/>
      <c r="E48" s="289"/>
      <c r="F48" s="289"/>
      <c r="G48" s="289"/>
      <c r="H48" s="289"/>
      <c r="I48" s="289"/>
      <c r="J48" s="290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 t="s">
        <v>63</v>
      </c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</sheetData>
  <sheetProtection/>
  <mergeCells count="9">
    <mergeCell ref="B47:C47"/>
    <mergeCell ref="I47:J47"/>
    <mergeCell ref="A48:J48"/>
    <mergeCell ref="A7:J7"/>
    <mergeCell ref="A8:J8"/>
    <mergeCell ref="A9:J9"/>
    <mergeCell ref="D13:J13"/>
    <mergeCell ref="B38:I39"/>
    <mergeCell ref="I42:J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N44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2" width="9.140625" style="209" customWidth="1"/>
    <col min="3" max="3" width="11.140625" style="209" customWidth="1"/>
    <col min="4" max="7" width="9.140625" style="209" customWidth="1"/>
    <col min="8" max="8" width="9.8515625" style="209" customWidth="1"/>
    <col min="9" max="9" width="11.00390625" style="209" customWidth="1"/>
    <col min="10" max="10" width="10.0039062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334</v>
      </c>
      <c r="I2" s="214" t="s">
        <v>335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6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107'!M6</f>
        <v>0.4574113120073008</v>
      </c>
    </row>
    <row r="7" spans="1:10" ht="12.75">
      <c r="A7" s="210"/>
      <c r="B7" s="212"/>
      <c r="C7" s="212"/>
      <c r="D7" s="212"/>
      <c r="E7" s="212"/>
      <c r="F7" s="212"/>
      <c r="G7" s="212"/>
      <c r="H7" s="212"/>
      <c r="I7" s="212"/>
      <c r="J7" s="215"/>
    </row>
    <row r="8" spans="1:10" ht="12.75">
      <c r="A8" s="369" t="s">
        <v>336</v>
      </c>
      <c r="B8" s="370"/>
      <c r="C8" s="370"/>
      <c r="D8" s="370"/>
      <c r="E8" s="370"/>
      <c r="F8" s="370"/>
      <c r="G8" s="370"/>
      <c r="H8" s="370"/>
      <c r="I8" s="370"/>
      <c r="J8" s="371"/>
    </row>
    <row r="9" spans="1:10" ht="12.75">
      <c r="A9" s="210"/>
      <c r="B9" s="212"/>
      <c r="C9" s="212"/>
      <c r="D9" s="212"/>
      <c r="E9" s="212"/>
      <c r="F9" s="212"/>
      <c r="G9" s="212"/>
      <c r="H9" s="212"/>
      <c r="I9" s="212"/>
      <c r="J9" s="215"/>
    </row>
    <row r="10" spans="1:10" ht="12.75">
      <c r="A10" s="210" t="s">
        <v>337</v>
      </c>
      <c r="B10" s="212"/>
      <c r="C10" s="212"/>
      <c r="D10" s="212"/>
      <c r="E10" s="212"/>
      <c r="F10" s="212"/>
      <c r="G10" s="212"/>
      <c r="H10" s="212"/>
      <c r="I10" s="212"/>
      <c r="J10" s="215"/>
    </row>
    <row r="11" spans="1:10" ht="12.75">
      <c r="A11" s="210"/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10" ht="12.75">
      <c r="A12" s="210" t="s">
        <v>338</v>
      </c>
      <c r="B12" s="212"/>
      <c r="C12" s="212"/>
      <c r="D12" s="212"/>
      <c r="E12" s="212"/>
      <c r="F12" s="212"/>
      <c r="G12" s="212"/>
      <c r="H12" s="212"/>
      <c r="I12" s="212"/>
      <c r="J12" s="215"/>
    </row>
    <row r="13" spans="1:10" ht="12.75">
      <c r="A13" s="222"/>
      <c r="B13" s="223"/>
      <c r="C13" s="225"/>
      <c r="D13" s="226"/>
      <c r="E13" s="372" t="s">
        <v>339</v>
      </c>
      <c r="F13" s="373"/>
      <c r="G13" s="225"/>
      <c r="H13" s="226"/>
      <c r="I13" s="372" t="s">
        <v>340</v>
      </c>
      <c r="J13" s="373"/>
    </row>
    <row r="14" spans="1:10" ht="12.75">
      <c r="A14" s="210"/>
      <c r="B14" s="212"/>
      <c r="C14" s="374" t="s">
        <v>341</v>
      </c>
      <c r="D14" s="375"/>
      <c r="E14" s="374" t="s">
        <v>342</v>
      </c>
      <c r="F14" s="375"/>
      <c r="G14" s="374" t="s">
        <v>275</v>
      </c>
      <c r="H14" s="375"/>
      <c r="I14" s="374" t="s">
        <v>343</v>
      </c>
      <c r="J14" s="375"/>
    </row>
    <row r="15" spans="1:13" ht="12.75">
      <c r="A15" s="227"/>
      <c r="B15" s="212"/>
      <c r="C15" s="380" t="s">
        <v>344</v>
      </c>
      <c r="D15" s="381"/>
      <c r="E15" s="380" t="s">
        <v>344</v>
      </c>
      <c r="F15" s="381"/>
      <c r="G15" s="380" t="s">
        <v>345</v>
      </c>
      <c r="H15" s="381"/>
      <c r="I15" s="380" t="s">
        <v>346</v>
      </c>
      <c r="J15" s="381"/>
      <c r="L15" s="228"/>
      <c r="M15" s="228"/>
    </row>
    <row r="16" spans="1:14" ht="19.5" customHeight="1">
      <c r="A16" s="229" t="s">
        <v>347</v>
      </c>
      <c r="B16" s="230"/>
      <c r="C16" s="382" t="str">
        <f>TEXT(L16*(1+$M$6),"$0.00 (A)")</f>
        <v>$21.69 (A)</v>
      </c>
      <c r="D16" s="383" t="s">
        <v>348</v>
      </c>
      <c r="E16" s="384" t="str">
        <f>C16</f>
        <v>$21.69 (A)</v>
      </c>
      <c r="F16" s="385"/>
      <c r="G16" s="384" t="str">
        <f>E16</f>
        <v>$21.69 (A)</v>
      </c>
      <c r="H16" s="385"/>
      <c r="I16" s="382" t="str">
        <f>TEXT(M16*(1+M6)+N16,"$0.00 (A)")</f>
        <v>$1.35 (A)</v>
      </c>
      <c r="J16" s="383" t="s">
        <v>349</v>
      </c>
      <c r="L16" s="231">
        <v>14.88</v>
      </c>
      <c r="M16" s="231">
        <v>0.92</v>
      </c>
      <c r="N16" s="232">
        <v>0.01</v>
      </c>
    </row>
    <row r="17" spans="1:13" ht="12.75">
      <c r="A17" s="206" t="s">
        <v>350</v>
      </c>
      <c r="B17" s="208"/>
      <c r="C17" s="376"/>
      <c r="D17" s="392"/>
      <c r="E17" s="376"/>
      <c r="F17" s="377"/>
      <c r="G17" s="376"/>
      <c r="H17" s="377"/>
      <c r="I17" s="376"/>
      <c r="J17" s="377"/>
      <c r="L17" s="228"/>
      <c r="M17" s="228"/>
    </row>
    <row r="18" spans="1:13" ht="12.75">
      <c r="A18" s="233" t="s">
        <v>351</v>
      </c>
      <c r="B18" s="221"/>
      <c r="C18" s="378"/>
      <c r="D18" s="393"/>
      <c r="E18" s="378"/>
      <c r="F18" s="379"/>
      <c r="G18" s="378"/>
      <c r="H18" s="379"/>
      <c r="I18" s="378"/>
      <c r="J18" s="379"/>
      <c r="L18" s="228"/>
      <c r="M18" s="228"/>
    </row>
    <row r="19" spans="1:10" ht="12.75">
      <c r="A19" s="206" t="s">
        <v>350</v>
      </c>
      <c r="B19" s="208"/>
      <c r="C19" s="376" t="str">
        <f>C16</f>
        <v>$21.69 (A)</v>
      </c>
      <c r="D19" s="377"/>
      <c r="E19" s="376" t="str">
        <f>C19</f>
        <v>$21.69 (A)</v>
      </c>
      <c r="F19" s="377"/>
      <c r="G19" s="376" t="str">
        <f>E19</f>
        <v>$21.69 (A)</v>
      </c>
      <c r="H19" s="377"/>
      <c r="I19" s="376" t="str">
        <f>I16</f>
        <v>$1.35 (A)</v>
      </c>
      <c r="J19" s="377"/>
    </row>
    <row r="20" spans="1:10" ht="12.75">
      <c r="A20" s="233" t="s">
        <v>352</v>
      </c>
      <c r="B20" s="221"/>
      <c r="C20" s="378"/>
      <c r="D20" s="379"/>
      <c r="E20" s="378"/>
      <c r="F20" s="379"/>
      <c r="G20" s="378"/>
      <c r="H20" s="379"/>
      <c r="I20" s="378"/>
      <c r="J20" s="379"/>
    </row>
    <row r="21" spans="1:10" ht="12.75">
      <c r="A21" s="210"/>
      <c r="B21" s="212"/>
      <c r="C21" s="212"/>
      <c r="D21" s="223"/>
      <c r="E21" s="223"/>
      <c r="F21" s="223"/>
      <c r="G21" s="223"/>
      <c r="H21" s="212"/>
      <c r="I21" s="212"/>
      <c r="J21" s="215"/>
    </row>
    <row r="22" spans="1:10" ht="12.75">
      <c r="A22" s="210"/>
      <c r="B22" s="212"/>
      <c r="C22" s="212"/>
      <c r="D22" s="223"/>
      <c r="E22" s="223"/>
      <c r="F22" s="223"/>
      <c r="G22" s="223"/>
      <c r="H22" s="212"/>
      <c r="I22" s="212"/>
      <c r="J22" s="215"/>
    </row>
    <row r="23" spans="1:10" ht="12.75">
      <c r="A23" s="210"/>
      <c r="B23" s="212"/>
      <c r="C23" s="212"/>
      <c r="D23" s="223"/>
      <c r="E23" s="223"/>
      <c r="F23" s="223"/>
      <c r="G23" s="223"/>
      <c r="H23" s="212"/>
      <c r="I23" s="212"/>
      <c r="J23" s="215"/>
    </row>
    <row r="24" spans="1:10" ht="12.75">
      <c r="A24" s="210"/>
      <c r="B24" s="212"/>
      <c r="C24" s="212"/>
      <c r="D24" s="223"/>
      <c r="E24" s="223"/>
      <c r="F24" s="223"/>
      <c r="G24" s="223"/>
      <c r="H24" s="212"/>
      <c r="I24" s="212"/>
      <c r="J24" s="215"/>
    </row>
    <row r="25" spans="1:10" ht="12.75">
      <c r="A25" s="210"/>
      <c r="B25" s="212"/>
      <c r="C25" s="212"/>
      <c r="D25" s="223"/>
      <c r="E25" s="223"/>
      <c r="F25" s="223"/>
      <c r="G25" s="223"/>
      <c r="H25" s="212"/>
      <c r="I25" s="212"/>
      <c r="J25" s="215"/>
    </row>
    <row r="26" spans="1:10" ht="12.75">
      <c r="A26" s="210"/>
      <c r="B26" s="212"/>
      <c r="C26" s="212"/>
      <c r="D26" s="223"/>
      <c r="E26" s="223"/>
      <c r="F26" s="223"/>
      <c r="G26" s="223"/>
      <c r="H26" s="212"/>
      <c r="I26" s="212"/>
      <c r="J26" s="215"/>
    </row>
    <row r="27" spans="1:10" ht="12.75">
      <c r="A27" s="210"/>
      <c r="B27" s="212"/>
      <c r="C27" s="212"/>
      <c r="D27" s="223"/>
      <c r="E27" s="223"/>
      <c r="F27" s="223"/>
      <c r="G27" s="223"/>
      <c r="H27" s="212"/>
      <c r="I27" s="212"/>
      <c r="J27" s="215"/>
    </row>
    <row r="28" spans="1:10" ht="12.75">
      <c r="A28" s="210"/>
      <c r="B28" s="212"/>
      <c r="C28" s="212"/>
      <c r="D28" s="223"/>
      <c r="E28" s="223"/>
      <c r="F28" s="223"/>
      <c r="G28" s="223"/>
      <c r="H28" s="212"/>
      <c r="I28" s="212"/>
      <c r="J28" s="215"/>
    </row>
    <row r="29" spans="1:10" ht="12.75">
      <c r="A29" s="210"/>
      <c r="B29" s="212"/>
      <c r="C29" s="212"/>
      <c r="D29" s="223"/>
      <c r="E29" s="223"/>
      <c r="F29" s="223"/>
      <c r="G29" s="223"/>
      <c r="H29" s="212"/>
      <c r="I29" s="212"/>
      <c r="J29" s="215"/>
    </row>
    <row r="30" spans="1:10" ht="12.75">
      <c r="A30" s="210"/>
      <c r="B30" s="212"/>
      <c r="C30" s="212"/>
      <c r="D30" s="212"/>
      <c r="E30" s="212"/>
      <c r="F30" s="212"/>
      <c r="G30" s="212"/>
      <c r="H30" s="212"/>
      <c r="I30" s="212"/>
      <c r="J30" s="215"/>
    </row>
    <row r="31" spans="1:10" ht="12.75">
      <c r="A31" s="210"/>
      <c r="B31" s="212"/>
      <c r="C31" s="212"/>
      <c r="D31" s="212"/>
      <c r="E31" s="212"/>
      <c r="F31" s="212"/>
      <c r="G31" s="212"/>
      <c r="H31" s="212"/>
      <c r="I31" s="212"/>
      <c r="J31" s="215"/>
    </row>
    <row r="32" spans="1:10" ht="12.75">
      <c r="A32" s="210"/>
      <c r="B32" s="212"/>
      <c r="C32" s="212"/>
      <c r="D32" s="212"/>
      <c r="E32" s="212"/>
      <c r="F32" s="212"/>
      <c r="G32" s="212"/>
      <c r="H32" s="212"/>
      <c r="I32" s="212"/>
      <c r="J32" s="215"/>
    </row>
    <row r="33" spans="1:10" ht="12.75">
      <c r="A33" s="210"/>
      <c r="B33" s="212"/>
      <c r="C33" s="212"/>
      <c r="D33" s="212"/>
      <c r="E33" s="212"/>
      <c r="F33" s="212"/>
      <c r="G33" s="212"/>
      <c r="H33" s="212"/>
      <c r="I33" s="212"/>
      <c r="J33" s="215"/>
    </row>
    <row r="34" spans="1:10" ht="12.75">
      <c r="A34" s="210"/>
      <c r="B34" s="212"/>
      <c r="C34" s="212"/>
      <c r="D34" s="212"/>
      <c r="E34" s="212"/>
      <c r="F34" s="212"/>
      <c r="G34" s="212"/>
      <c r="H34" s="212"/>
      <c r="I34" s="212"/>
      <c r="J34" s="215"/>
    </row>
    <row r="35" spans="1:10" ht="12.75">
      <c r="A35" s="210"/>
      <c r="B35" s="212"/>
      <c r="C35" s="212"/>
      <c r="D35" s="212"/>
      <c r="E35" s="212"/>
      <c r="F35" s="212"/>
      <c r="G35" s="212"/>
      <c r="H35" s="212"/>
      <c r="I35" s="212"/>
      <c r="J35" s="215"/>
    </row>
    <row r="36" spans="1:10" ht="12.75">
      <c r="A36" s="218"/>
      <c r="B36" s="219"/>
      <c r="C36" s="219"/>
      <c r="D36" s="219"/>
      <c r="E36" s="219"/>
      <c r="F36" s="219"/>
      <c r="G36" s="219"/>
      <c r="H36" s="219"/>
      <c r="I36" s="219"/>
      <c r="J36" s="221"/>
    </row>
    <row r="37" spans="1:10" ht="12.75">
      <c r="A37" s="210" t="s">
        <v>59</v>
      </c>
      <c r="B37" s="7" t="str">
        <f>+'Check Sheet'!$B$52</f>
        <v>Sarah Russell, Business Unit Finance Manager</v>
      </c>
      <c r="C37" s="212"/>
      <c r="D37" s="212"/>
      <c r="E37" s="212"/>
      <c r="F37" s="212"/>
      <c r="G37" s="212"/>
      <c r="H37" s="212"/>
      <c r="I37" s="212"/>
      <c r="J37" s="215"/>
    </row>
    <row r="38" spans="1:10" ht="12.75">
      <c r="A38" s="210"/>
      <c r="B38" s="212"/>
      <c r="C38" s="212"/>
      <c r="D38" s="212"/>
      <c r="E38" s="212"/>
      <c r="F38" s="212"/>
      <c r="J38" s="215"/>
    </row>
    <row r="39" spans="1:10" ht="12.75">
      <c r="A39" s="218" t="s">
        <v>60</v>
      </c>
      <c r="B39" s="386">
        <f>+'Check Sheet'!$B$54</f>
        <v>43592</v>
      </c>
      <c r="C39" s="386">
        <f>+'[1]Check Sheet'!C39</f>
        <v>1</v>
      </c>
      <c r="D39" s="219"/>
      <c r="E39" s="219"/>
      <c r="F39" s="219"/>
      <c r="H39" s="234" t="s">
        <v>61</v>
      </c>
      <c r="I39" s="387">
        <f>'Item 106, page 2'!I56:J56</f>
        <v>43647</v>
      </c>
      <c r="J39" s="388">
        <f>+'[1]Check Sheet'!I39</f>
        <v>0</v>
      </c>
    </row>
    <row r="40" spans="1:10" ht="12.75">
      <c r="A40" s="389" t="s">
        <v>62</v>
      </c>
      <c r="B40" s="390"/>
      <c r="C40" s="390"/>
      <c r="D40" s="390"/>
      <c r="E40" s="390"/>
      <c r="F40" s="390"/>
      <c r="G40" s="390"/>
      <c r="H40" s="390"/>
      <c r="I40" s="390"/>
      <c r="J40" s="391"/>
    </row>
    <row r="41" spans="1:10" ht="12.75">
      <c r="A41" s="218"/>
      <c r="B41" s="219"/>
      <c r="C41" s="219"/>
      <c r="D41" s="219"/>
      <c r="E41" s="219"/>
      <c r="F41" s="219"/>
      <c r="G41" s="219"/>
      <c r="H41" s="219"/>
      <c r="I41" s="219"/>
      <c r="J41" s="221"/>
    </row>
    <row r="42" spans="1:10" ht="12.75">
      <c r="A42" s="210"/>
      <c r="B42" s="212"/>
      <c r="C42" s="212"/>
      <c r="D42" s="212"/>
      <c r="E42" s="212"/>
      <c r="F42" s="212"/>
      <c r="G42" s="212"/>
      <c r="H42" s="212"/>
      <c r="I42" s="212"/>
      <c r="J42" s="215"/>
    </row>
    <row r="43" spans="1:10" ht="12.75">
      <c r="A43" s="210" t="s">
        <v>63</v>
      </c>
      <c r="B43" s="212"/>
      <c r="C43" s="212"/>
      <c r="D43" s="212"/>
      <c r="E43" s="212"/>
      <c r="F43" s="212"/>
      <c r="G43" s="212"/>
      <c r="H43" s="212"/>
      <c r="I43" s="212"/>
      <c r="J43" s="215"/>
    </row>
    <row r="44" spans="1:10" ht="12.75">
      <c r="A44" s="218"/>
      <c r="B44" s="219"/>
      <c r="C44" s="219"/>
      <c r="D44" s="219"/>
      <c r="E44" s="219"/>
      <c r="F44" s="219"/>
      <c r="G44" s="219"/>
      <c r="H44" s="219"/>
      <c r="I44" s="219"/>
      <c r="J44" s="221"/>
    </row>
  </sheetData>
  <sheetProtection/>
  <mergeCells count="27">
    <mergeCell ref="B39:C39"/>
    <mergeCell ref="I39:J39"/>
    <mergeCell ref="A40:J40"/>
    <mergeCell ref="C17:C18"/>
    <mergeCell ref="D17:D18"/>
    <mergeCell ref="E17:F18"/>
    <mergeCell ref="G17:H18"/>
    <mergeCell ref="I17:J18"/>
    <mergeCell ref="C19:D20"/>
    <mergeCell ref="E19:F20"/>
    <mergeCell ref="G19:H20"/>
    <mergeCell ref="I19:J20"/>
    <mergeCell ref="C15:D15"/>
    <mergeCell ref="E15:F15"/>
    <mergeCell ref="G15:H15"/>
    <mergeCell ref="I15:J15"/>
    <mergeCell ref="C16:D16"/>
    <mergeCell ref="E16:F16"/>
    <mergeCell ref="G16:H16"/>
    <mergeCell ref="I16:J16"/>
    <mergeCell ref="A8:J8"/>
    <mergeCell ref="E13:F13"/>
    <mergeCell ref="I13:J13"/>
    <mergeCell ref="C14:D14"/>
    <mergeCell ref="E14:F14"/>
    <mergeCell ref="G14:H14"/>
    <mergeCell ref="I14:J1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47"/>
  <sheetViews>
    <sheetView showGridLines="0" zoomScalePageLayoutView="0" workbookViewId="0" topLeftCell="A16">
      <selection activeCell="E32" sqref="E32"/>
    </sheetView>
  </sheetViews>
  <sheetFormatPr defaultColWidth="9.140625" defaultRowHeight="12.75"/>
  <cols>
    <col min="1" max="2" width="9.140625" style="209" customWidth="1"/>
    <col min="3" max="3" width="11.140625" style="209" customWidth="1"/>
    <col min="4" max="7" width="9.140625" style="209" customWidth="1"/>
    <col min="8" max="8" width="9.8515625" style="209" customWidth="1"/>
    <col min="9" max="9" width="11.00390625" style="209" customWidth="1"/>
    <col min="10" max="10" width="10.0039062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235</v>
      </c>
      <c r="I2" s="214" t="s">
        <v>353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6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107'!M6</f>
        <v>0.4574113120073008</v>
      </c>
    </row>
    <row r="7" spans="1:10" ht="12.75">
      <c r="A7" s="210"/>
      <c r="B7" s="212"/>
      <c r="C7" s="212"/>
      <c r="D7" s="212"/>
      <c r="E7" s="212"/>
      <c r="F7" s="212"/>
      <c r="G7" s="212"/>
      <c r="H7" s="212"/>
      <c r="I7" s="212"/>
      <c r="J7" s="215"/>
    </row>
    <row r="8" spans="1:10" ht="12.75">
      <c r="A8" s="369" t="s">
        <v>354</v>
      </c>
      <c r="B8" s="370"/>
      <c r="C8" s="370"/>
      <c r="D8" s="370"/>
      <c r="E8" s="370"/>
      <c r="F8" s="370"/>
      <c r="G8" s="370"/>
      <c r="H8" s="370"/>
      <c r="I8" s="370"/>
      <c r="J8" s="371"/>
    </row>
    <row r="9" spans="1:10" ht="12.75">
      <c r="A9" s="210"/>
      <c r="B9" s="212"/>
      <c r="C9" s="212"/>
      <c r="D9" s="212"/>
      <c r="E9" s="212"/>
      <c r="F9" s="212"/>
      <c r="G9" s="212"/>
      <c r="H9" s="212"/>
      <c r="I9" s="212"/>
      <c r="J9" s="215"/>
    </row>
    <row r="10" spans="1:10" ht="12.75">
      <c r="A10" s="227" t="s">
        <v>355</v>
      </c>
      <c r="B10" s="212"/>
      <c r="C10" s="212"/>
      <c r="D10" s="212"/>
      <c r="E10" s="212"/>
      <c r="F10" s="212"/>
      <c r="G10" s="212"/>
      <c r="H10" s="212"/>
      <c r="I10" s="212"/>
      <c r="J10" s="215"/>
    </row>
    <row r="11" spans="1:10" ht="12.75">
      <c r="A11" s="210" t="s">
        <v>356</v>
      </c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10" ht="12.75">
      <c r="A12" s="210" t="s">
        <v>357</v>
      </c>
      <c r="B12" s="212"/>
      <c r="C12" s="212"/>
      <c r="D12" s="212"/>
      <c r="E12" s="212"/>
      <c r="F12" s="212"/>
      <c r="G12" s="212"/>
      <c r="H12" s="212"/>
      <c r="I12" s="212"/>
      <c r="J12" s="215"/>
    </row>
    <row r="13" spans="1:10" ht="12.75">
      <c r="A13" s="210" t="s">
        <v>358</v>
      </c>
      <c r="B13" s="212"/>
      <c r="C13" s="212"/>
      <c r="D13" s="212"/>
      <c r="E13" s="212"/>
      <c r="F13" s="212"/>
      <c r="G13" s="212"/>
      <c r="H13" s="212"/>
      <c r="I13" s="212"/>
      <c r="J13" s="215"/>
    </row>
    <row r="14" spans="1:10" ht="12.75">
      <c r="A14" s="235" t="s">
        <v>359</v>
      </c>
      <c r="B14" s="212"/>
      <c r="C14" s="212"/>
      <c r="D14" s="212"/>
      <c r="E14" s="212"/>
      <c r="F14" s="212"/>
      <c r="G14" s="212"/>
      <c r="H14" s="212"/>
      <c r="I14" s="212"/>
      <c r="J14" s="215"/>
    </row>
    <row r="15" spans="1:13" ht="12.75">
      <c r="A15" s="235" t="s">
        <v>360</v>
      </c>
      <c r="B15" s="212"/>
      <c r="C15" s="212"/>
      <c r="D15" s="212"/>
      <c r="E15" s="212"/>
      <c r="F15" s="212"/>
      <c r="G15" s="212"/>
      <c r="H15" s="212"/>
      <c r="I15" s="212"/>
      <c r="J15" s="215"/>
      <c r="L15" s="228"/>
      <c r="M15" s="228"/>
    </row>
    <row r="16" spans="1:13" ht="12.75">
      <c r="A16" s="210" t="s">
        <v>361</v>
      </c>
      <c r="B16" s="212"/>
      <c r="C16" s="212"/>
      <c r="D16" s="212"/>
      <c r="E16" s="212"/>
      <c r="F16" s="212"/>
      <c r="G16" s="212"/>
      <c r="H16" s="212"/>
      <c r="I16" s="212"/>
      <c r="J16" s="215"/>
      <c r="L16" s="228">
        <v>14.49</v>
      </c>
      <c r="M16" s="228">
        <v>0.99</v>
      </c>
    </row>
    <row r="17" spans="1:13" ht="12.75">
      <c r="A17" s="235" t="s">
        <v>362</v>
      </c>
      <c r="B17" s="212"/>
      <c r="C17" s="212"/>
      <c r="D17" s="212"/>
      <c r="E17" s="212"/>
      <c r="F17" s="212"/>
      <c r="G17" s="212"/>
      <c r="H17" s="212"/>
      <c r="I17" s="212"/>
      <c r="J17" s="215"/>
      <c r="L17" s="228"/>
      <c r="M17" s="228"/>
    </row>
    <row r="18" spans="2:13" ht="12.75">
      <c r="B18" s="212"/>
      <c r="C18" s="212"/>
      <c r="D18" s="212"/>
      <c r="E18" s="212"/>
      <c r="F18" s="212"/>
      <c r="G18" s="212"/>
      <c r="H18" s="212"/>
      <c r="I18" s="212"/>
      <c r="J18" s="215"/>
      <c r="L18" s="228"/>
      <c r="M18" s="228"/>
    </row>
    <row r="19" spans="1:10" ht="12.75">
      <c r="A19" s="227" t="s">
        <v>363</v>
      </c>
      <c r="B19" s="212"/>
      <c r="C19" s="212"/>
      <c r="D19" s="212"/>
      <c r="E19" s="212"/>
      <c r="F19" s="212"/>
      <c r="G19" s="212"/>
      <c r="H19" s="212"/>
      <c r="I19" s="212"/>
      <c r="J19" s="215"/>
    </row>
    <row r="20" spans="1:10" ht="12.75">
      <c r="A20" s="210" t="s">
        <v>364</v>
      </c>
      <c r="B20" s="212"/>
      <c r="C20" s="212"/>
      <c r="D20" s="212"/>
      <c r="E20" s="212"/>
      <c r="F20" s="212"/>
      <c r="G20" s="212"/>
      <c r="H20" s="212"/>
      <c r="I20" s="212"/>
      <c r="J20" s="215"/>
    </row>
    <row r="21" spans="1:10" ht="12.75">
      <c r="A21" s="210" t="s">
        <v>365</v>
      </c>
      <c r="B21" s="212"/>
      <c r="C21" s="212"/>
      <c r="D21" s="212"/>
      <c r="E21" s="212"/>
      <c r="F21" s="212"/>
      <c r="G21" s="212"/>
      <c r="H21" s="212"/>
      <c r="I21" s="212"/>
      <c r="J21" s="215"/>
    </row>
    <row r="22" spans="1:10" ht="12.75">
      <c r="A22" s="210" t="s">
        <v>366</v>
      </c>
      <c r="B22" s="212"/>
      <c r="C22" s="212"/>
      <c r="D22" s="212"/>
      <c r="E22" s="212"/>
      <c r="F22" s="212"/>
      <c r="G22" s="212"/>
      <c r="H22" s="212"/>
      <c r="I22" s="212"/>
      <c r="J22" s="215"/>
    </row>
    <row r="23" spans="1:10" ht="12.75">
      <c r="A23" s="210" t="s">
        <v>367</v>
      </c>
      <c r="B23" s="212"/>
      <c r="C23" s="212"/>
      <c r="D23" s="212"/>
      <c r="E23" s="212"/>
      <c r="F23" s="212"/>
      <c r="G23" s="212"/>
      <c r="H23" s="212"/>
      <c r="I23" s="212"/>
      <c r="J23" s="215"/>
    </row>
    <row r="24" spans="1:10" ht="12.75">
      <c r="A24" s="210" t="s">
        <v>368</v>
      </c>
      <c r="B24" s="212"/>
      <c r="C24" s="212"/>
      <c r="D24" s="223"/>
      <c r="E24" s="223"/>
      <c r="F24" s="223"/>
      <c r="G24" s="223"/>
      <c r="H24" s="212"/>
      <c r="I24" s="212"/>
      <c r="J24" s="215"/>
    </row>
    <row r="25" spans="1:10" ht="12.75">
      <c r="A25" s="210"/>
      <c r="B25" s="212"/>
      <c r="C25" s="212"/>
      <c r="D25" s="223"/>
      <c r="E25" s="223"/>
      <c r="F25" s="223"/>
      <c r="G25" s="223"/>
      <c r="H25" s="212"/>
      <c r="I25" s="212"/>
      <c r="J25" s="215"/>
    </row>
    <row r="26" spans="1:10" ht="12.75">
      <c r="A26" s="227" t="s">
        <v>369</v>
      </c>
      <c r="B26" s="212"/>
      <c r="C26" s="212"/>
      <c r="D26" s="223"/>
      <c r="E26" s="223"/>
      <c r="F26" s="223"/>
      <c r="G26" s="223"/>
      <c r="H26" s="212"/>
      <c r="I26" s="212"/>
      <c r="J26" s="215"/>
    </row>
    <row r="27" spans="1:10" ht="12.75">
      <c r="A27" s="210" t="s">
        <v>370</v>
      </c>
      <c r="B27" s="212"/>
      <c r="C27" s="212"/>
      <c r="D27" s="223"/>
      <c r="E27" s="223"/>
      <c r="F27" s="223"/>
      <c r="G27" s="223"/>
      <c r="H27" s="212"/>
      <c r="I27" s="212"/>
      <c r="J27" s="215"/>
    </row>
    <row r="28" spans="1:10" ht="12.75">
      <c r="A28" s="210"/>
      <c r="B28" s="212"/>
      <c r="C28" s="212"/>
      <c r="D28" s="223"/>
      <c r="E28" s="223"/>
      <c r="F28" s="223"/>
      <c r="G28" s="223"/>
      <c r="H28" s="212"/>
      <c r="I28" s="212"/>
      <c r="J28" s="215"/>
    </row>
    <row r="29" spans="1:10" ht="12.75">
      <c r="A29" s="210"/>
      <c r="E29" s="394" t="s">
        <v>371</v>
      </c>
      <c r="F29" s="394"/>
      <c r="G29" s="394"/>
      <c r="H29" s="394"/>
      <c r="I29" s="236"/>
      <c r="J29" s="237"/>
    </row>
    <row r="30" spans="1:10" ht="25.5">
      <c r="A30" s="210"/>
      <c r="B30" s="219" t="s">
        <v>372</v>
      </c>
      <c r="C30" s="219"/>
      <c r="D30" s="238"/>
      <c r="E30" s="239" t="s">
        <v>373</v>
      </c>
      <c r="F30" s="395" t="s">
        <v>374</v>
      </c>
      <c r="G30" s="395"/>
      <c r="H30" s="239" t="s">
        <v>275</v>
      </c>
      <c r="I30" s="212"/>
      <c r="J30" s="215"/>
    </row>
    <row r="31" spans="1:10" ht="12.75">
      <c r="A31" s="210"/>
      <c r="B31" s="396" t="s">
        <v>375</v>
      </c>
      <c r="C31" s="396"/>
      <c r="D31" s="396"/>
      <c r="E31" s="212"/>
      <c r="F31" s="212"/>
      <c r="G31" s="212"/>
      <c r="H31" s="212"/>
      <c r="I31" s="212"/>
      <c r="J31" s="215"/>
    </row>
    <row r="32" spans="1:15" ht="12.75">
      <c r="A32" s="210"/>
      <c r="B32" s="397" t="s">
        <v>376</v>
      </c>
      <c r="C32" s="397"/>
      <c r="D32" s="397"/>
      <c r="E32" s="240">
        <f>+L32</f>
        <v>81.9</v>
      </c>
      <c r="F32" s="398">
        <f>+M32</f>
        <v>38.22</v>
      </c>
      <c r="G32" s="398"/>
      <c r="H32" s="240">
        <f>+O32</f>
        <v>81.9</v>
      </c>
      <c r="I32" s="212"/>
      <c r="J32" s="215"/>
      <c r="L32" s="231">
        <v>81.9</v>
      </c>
      <c r="M32" s="231">
        <v>38.22</v>
      </c>
      <c r="N32" s="231"/>
      <c r="O32" s="231">
        <f>L32</f>
        <v>81.9</v>
      </c>
    </row>
    <row r="33" spans="1:15" ht="12.75">
      <c r="A33" s="210"/>
      <c r="B33" s="397" t="s">
        <v>377</v>
      </c>
      <c r="C33" s="397"/>
      <c r="D33" s="397"/>
      <c r="E33" s="240">
        <f>E32</f>
        <v>81.9</v>
      </c>
      <c r="F33" s="398">
        <f>F32</f>
        <v>38.22</v>
      </c>
      <c r="G33" s="398"/>
      <c r="H33" s="240">
        <f>H32</f>
        <v>81.9</v>
      </c>
      <c r="I33" s="212"/>
      <c r="J33" s="215"/>
      <c r="L33" s="231">
        <f>L32</f>
        <v>81.9</v>
      </c>
      <c r="M33" s="231">
        <f>M32</f>
        <v>38.22</v>
      </c>
      <c r="N33" s="231"/>
      <c r="O33" s="231">
        <f>O32</f>
        <v>81.9</v>
      </c>
    </row>
    <row r="34" spans="1:15" ht="12.75">
      <c r="A34" s="210"/>
      <c r="B34" s="397" t="s">
        <v>378</v>
      </c>
      <c r="C34" s="397"/>
      <c r="D34" s="397"/>
      <c r="E34" s="240">
        <f>E33</f>
        <v>81.9</v>
      </c>
      <c r="F34" s="398">
        <f>F33</f>
        <v>38.22</v>
      </c>
      <c r="G34" s="398"/>
      <c r="H34" s="240">
        <f>H33</f>
        <v>81.9</v>
      </c>
      <c r="I34" s="212"/>
      <c r="J34" s="215"/>
      <c r="L34" s="231">
        <f>L33</f>
        <v>81.9</v>
      </c>
      <c r="M34" s="231">
        <f>M33</f>
        <v>38.22</v>
      </c>
      <c r="N34" s="231"/>
      <c r="O34" s="231">
        <f>O33</f>
        <v>81.9</v>
      </c>
    </row>
    <row r="35" spans="1:15" ht="12.75">
      <c r="A35" s="210"/>
      <c r="B35" s="399" t="s">
        <v>379</v>
      </c>
      <c r="C35" s="399"/>
      <c r="D35" s="399"/>
      <c r="E35" s="212"/>
      <c r="F35" s="400"/>
      <c r="G35" s="400"/>
      <c r="H35" s="212"/>
      <c r="I35" s="212"/>
      <c r="J35" s="215"/>
      <c r="L35" s="231"/>
      <c r="M35" s="231"/>
      <c r="N35" s="231"/>
      <c r="O35" s="231"/>
    </row>
    <row r="36" spans="1:15" ht="12.75">
      <c r="A36" s="210"/>
      <c r="B36" s="397" t="s">
        <v>376</v>
      </c>
      <c r="C36" s="397"/>
      <c r="D36" s="397"/>
      <c r="E36" s="240">
        <f>E32</f>
        <v>81.9</v>
      </c>
      <c r="F36" s="398">
        <f>F34</f>
        <v>38.22</v>
      </c>
      <c r="G36" s="398"/>
      <c r="H36" s="240">
        <f>H32</f>
        <v>81.9</v>
      </c>
      <c r="I36" s="212"/>
      <c r="J36" s="215"/>
      <c r="L36" s="231">
        <f>L34</f>
        <v>81.9</v>
      </c>
      <c r="M36" s="231">
        <f>M34</f>
        <v>38.22</v>
      </c>
      <c r="N36" s="231"/>
      <c r="O36" s="231">
        <f>O34</f>
        <v>81.9</v>
      </c>
    </row>
    <row r="37" spans="1:15" ht="12.75">
      <c r="A37" s="210"/>
      <c r="B37" s="397" t="s">
        <v>377</v>
      </c>
      <c r="C37" s="397"/>
      <c r="D37" s="397"/>
      <c r="E37" s="240">
        <f>E36</f>
        <v>81.9</v>
      </c>
      <c r="F37" s="398">
        <f>F36</f>
        <v>38.22</v>
      </c>
      <c r="G37" s="398"/>
      <c r="H37" s="240">
        <f>H36</f>
        <v>81.9</v>
      </c>
      <c r="I37" s="212"/>
      <c r="J37" s="215"/>
      <c r="L37" s="231">
        <f>L36</f>
        <v>81.9</v>
      </c>
      <c r="M37" s="231">
        <f>M36</f>
        <v>38.22</v>
      </c>
      <c r="N37" s="231"/>
      <c r="O37" s="231">
        <f>O36</f>
        <v>81.9</v>
      </c>
    </row>
    <row r="38" spans="1:15" ht="12.75">
      <c r="A38" s="210"/>
      <c r="B38" s="397" t="s">
        <v>378</v>
      </c>
      <c r="C38" s="397"/>
      <c r="D38" s="397"/>
      <c r="E38" s="240">
        <f>E37</f>
        <v>81.9</v>
      </c>
      <c r="F38" s="398">
        <f>F37</f>
        <v>38.22</v>
      </c>
      <c r="G38" s="398"/>
      <c r="H38" s="240">
        <f>H37</f>
        <v>81.9</v>
      </c>
      <c r="I38" s="212"/>
      <c r="J38" s="215"/>
      <c r="L38" s="231">
        <f>L37</f>
        <v>81.9</v>
      </c>
      <c r="M38" s="231">
        <f>M37</f>
        <v>38.22</v>
      </c>
      <c r="N38" s="231"/>
      <c r="O38" s="231">
        <f>O37</f>
        <v>81.9</v>
      </c>
    </row>
    <row r="39" spans="1:15" ht="12.75">
      <c r="A39" s="218"/>
      <c r="B39" s="219"/>
      <c r="C39" s="219"/>
      <c r="D39" s="219"/>
      <c r="E39" s="219"/>
      <c r="F39" s="219"/>
      <c r="G39" s="219"/>
      <c r="H39" s="219"/>
      <c r="I39" s="219"/>
      <c r="J39" s="221"/>
      <c r="L39" s="228"/>
      <c r="M39" s="228"/>
      <c r="N39" s="228"/>
      <c r="O39" s="228"/>
    </row>
    <row r="40" spans="1:10" ht="12.75">
      <c r="A40" s="210" t="s">
        <v>59</v>
      </c>
      <c r="B40" s="7" t="str">
        <f>+'Check Sheet'!$B$52</f>
        <v>Sarah Russell, Business Unit Finance Manager</v>
      </c>
      <c r="C40" s="212"/>
      <c r="D40" s="212"/>
      <c r="E40" s="212"/>
      <c r="F40" s="212"/>
      <c r="G40" s="212"/>
      <c r="H40" s="212"/>
      <c r="I40" s="212"/>
      <c r="J40" s="215"/>
    </row>
    <row r="41" spans="1:10" ht="12.75">
      <c r="A41" s="210"/>
      <c r="B41" s="212"/>
      <c r="C41" s="212"/>
      <c r="D41" s="212"/>
      <c r="E41" s="212"/>
      <c r="F41" s="212"/>
      <c r="J41" s="215"/>
    </row>
    <row r="42" spans="1:10" ht="12.75">
      <c r="A42" s="218" t="s">
        <v>60</v>
      </c>
      <c r="B42" s="386">
        <f>+'Check Sheet'!$B$54</f>
        <v>43592</v>
      </c>
      <c r="C42" s="386">
        <f>+'[1]Check Sheet'!C39</f>
        <v>1</v>
      </c>
      <c r="D42" s="219"/>
      <c r="E42" s="219"/>
      <c r="F42" s="219"/>
      <c r="H42" s="234" t="s">
        <v>61</v>
      </c>
      <c r="I42" s="387">
        <f>+'Check Sheet'!I54</f>
        <v>43647</v>
      </c>
      <c r="J42" s="388">
        <f>+'[1]Check Sheet'!I39</f>
        <v>0</v>
      </c>
    </row>
    <row r="43" spans="1:10" ht="12.75">
      <c r="A43" s="389" t="s">
        <v>62</v>
      </c>
      <c r="B43" s="390"/>
      <c r="C43" s="390"/>
      <c r="D43" s="390"/>
      <c r="E43" s="390"/>
      <c r="F43" s="390"/>
      <c r="G43" s="390"/>
      <c r="H43" s="390"/>
      <c r="I43" s="390"/>
      <c r="J43" s="391"/>
    </row>
    <row r="44" spans="1:10" ht="12.75">
      <c r="A44" s="218"/>
      <c r="B44" s="219"/>
      <c r="C44" s="219"/>
      <c r="D44" s="219"/>
      <c r="E44" s="219"/>
      <c r="F44" s="219"/>
      <c r="G44" s="219"/>
      <c r="H44" s="219"/>
      <c r="I44" s="219"/>
      <c r="J44" s="221"/>
    </row>
    <row r="45" spans="1:10" ht="12.75">
      <c r="A45" s="210"/>
      <c r="B45" s="212"/>
      <c r="C45" s="212"/>
      <c r="D45" s="212"/>
      <c r="E45" s="212"/>
      <c r="F45" s="212"/>
      <c r="G45" s="212"/>
      <c r="H45" s="212"/>
      <c r="I45" s="212"/>
      <c r="J45" s="215"/>
    </row>
    <row r="46" spans="1:10" ht="12.75">
      <c r="A46" s="210" t="s">
        <v>63</v>
      </c>
      <c r="B46" s="212"/>
      <c r="C46" s="212"/>
      <c r="D46" s="212"/>
      <c r="E46" s="212"/>
      <c r="F46" s="212"/>
      <c r="G46" s="212"/>
      <c r="H46" s="212"/>
      <c r="I46" s="212"/>
      <c r="J46" s="215"/>
    </row>
    <row r="47" spans="1:10" ht="12.75">
      <c r="A47" s="218"/>
      <c r="B47" s="219"/>
      <c r="C47" s="219"/>
      <c r="D47" s="219"/>
      <c r="E47" s="219"/>
      <c r="F47" s="219"/>
      <c r="G47" s="219"/>
      <c r="H47" s="219"/>
      <c r="I47" s="219"/>
      <c r="J47" s="221"/>
    </row>
  </sheetData>
  <sheetProtection/>
  <mergeCells count="21">
    <mergeCell ref="B42:C42"/>
    <mergeCell ref="I42:J42"/>
    <mergeCell ref="A43:J43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A8:J8"/>
    <mergeCell ref="E29:H29"/>
    <mergeCell ref="F30:G30"/>
    <mergeCell ref="B31:D31"/>
    <mergeCell ref="B32:D32"/>
    <mergeCell ref="F32:G3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8"/>
  <sheetViews>
    <sheetView showGridLines="0" zoomScale="85" zoomScaleNormal="85" zoomScalePageLayoutView="0" workbookViewId="0" topLeftCell="A16">
      <selection activeCell="B53" sqref="B5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244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'[2]Combined LG'!$E$29</f>
        <v>0.4574113120073008</v>
      </c>
    </row>
    <row r="7" spans="1:10" ht="12.75">
      <c r="A7" s="298" t="s">
        <v>245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00"/>
      <c r="C9" s="300"/>
      <c r="D9" s="300"/>
      <c r="E9" s="300"/>
      <c r="F9" s="300"/>
      <c r="G9" s="300"/>
      <c r="H9" s="300"/>
      <c r="I9" s="300"/>
      <c r="J9" s="107"/>
    </row>
    <row r="10" spans="1:17" ht="12.75">
      <c r="A10" s="104"/>
      <c r="B10" s="167" t="s">
        <v>246</v>
      </c>
      <c r="C10" s="167"/>
      <c r="D10" s="168" t="str">
        <f>+TEXT($L10*(1+$M$6)+M10,"$0.00")&amp;" (A)"</f>
        <v>$18.53 (A)</v>
      </c>
      <c r="E10" s="167" t="s">
        <v>247</v>
      </c>
      <c r="F10" s="167"/>
      <c r="G10" s="167"/>
      <c r="H10" s="167"/>
      <c r="I10" s="167"/>
      <c r="J10" s="107"/>
      <c r="L10" s="171">
        <v>12.71</v>
      </c>
      <c r="M10" s="171">
        <v>0.01</v>
      </c>
      <c r="N10" s="172"/>
      <c r="O10" s="172"/>
      <c r="P10" s="172"/>
      <c r="Q10" s="172"/>
    </row>
    <row r="11" spans="1:17" ht="12.75">
      <c r="A11" s="104"/>
      <c r="B11" s="291" t="s">
        <v>248</v>
      </c>
      <c r="C11" s="291"/>
      <c r="D11" s="291"/>
      <c r="E11" s="291"/>
      <c r="F11" s="291"/>
      <c r="G11" s="291"/>
      <c r="H11" s="291"/>
      <c r="I11" s="291"/>
      <c r="J11" s="107"/>
      <c r="L11" s="171"/>
      <c r="M11" s="171"/>
      <c r="N11" s="172"/>
      <c r="O11" s="172"/>
      <c r="P11" s="172"/>
      <c r="Q11" s="172"/>
    </row>
    <row r="12" spans="1:17" ht="12.75">
      <c r="A12" s="104"/>
      <c r="B12" s="291" t="s">
        <v>249</v>
      </c>
      <c r="C12" s="291"/>
      <c r="D12" s="291"/>
      <c r="E12" s="291"/>
      <c r="F12" s="291"/>
      <c r="G12" s="291"/>
      <c r="H12" s="291"/>
      <c r="I12" s="291"/>
      <c r="J12" s="107"/>
      <c r="L12" s="171"/>
      <c r="M12" s="171"/>
      <c r="N12" s="172"/>
      <c r="O12" s="172"/>
      <c r="P12" s="172"/>
      <c r="Q12" s="172"/>
    </row>
    <row r="13" spans="1:17" ht="12.75">
      <c r="A13" s="104"/>
      <c r="B13" s="295"/>
      <c r="C13" s="295"/>
      <c r="D13" s="295"/>
      <c r="E13" s="295"/>
      <c r="F13" s="295"/>
      <c r="G13" s="295"/>
      <c r="H13" s="295"/>
      <c r="I13" s="295"/>
      <c r="J13" s="107"/>
      <c r="L13" s="171"/>
      <c r="M13" s="171"/>
      <c r="N13" s="172"/>
      <c r="O13" s="172"/>
      <c r="P13" s="172"/>
      <c r="Q13" s="172"/>
    </row>
    <row r="14" spans="1:17" ht="12.75">
      <c r="A14" s="104"/>
      <c r="B14" s="295" t="s">
        <v>250</v>
      </c>
      <c r="C14" s="295"/>
      <c r="D14" s="295"/>
      <c r="E14" s="295"/>
      <c r="F14" s="295" t="s">
        <v>251</v>
      </c>
      <c r="G14" s="295"/>
      <c r="H14" s="295"/>
      <c r="I14" s="295"/>
      <c r="J14" s="107"/>
      <c r="L14" s="171"/>
      <c r="M14" s="171"/>
      <c r="N14" s="172"/>
      <c r="O14" s="172"/>
      <c r="P14" s="172"/>
      <c r="Q14" s="172"/>
    </row>
    <row r="15" spans="1:17" ht="12.75">
      <c r="A15" s="104"/>
      <c r="B15" s="295" t="s">
        <v>252</v>
      </c>
      <c r="C15" s="295"/>
      <c r="D15" s="295"/>
      <c r="E15" s="295"/>
      <c r="F15" s="295"/>
      <c r="G15" s="295"/>
      <c r="H15" s="295"/>
      <c r="I15" s="295"/>
      <c r="J15" s="107"/>
      <c r="L15" s="171"/>
      <c r="M15" s="171"/>
      <c r="N15" s="172"/>
      <c r="O15" s="172"/>
      <c r="P15" s="172"/>
      <c r="Q15" s="172"/>
    </row>
    <row r="16" spans="1:17" ht="12.75">
      <c r="A16" s="104"/>
      <c r="B16" s="106"/>
      <c r="C16" s="106"/>
      <c r="D16" s="106"/>
      <c r="F16" s="106"/>
      <c r="G16" s="106"/>
      <c r="H16" s="106"/>
      <c r="I16" s="106"/>
      <c r="J16" s="107"/>
      <c r="L16" s="171"/>
      <c r="M16" s="171"/>
      <c r="N16" s="172"/>
      <c r="O16" s="172"/>
      <c r="P16" s="172"/>
      <c r="Q16" s="172"/>
    </row>
    <row r="17" spans="1:17" ht="12.75">
      <c r="A17" s="104"/>
      <c r="B17" s="106"/>
      <c r="C17" s="106" t="s">
        <v>253</v>
      </c>
      <c r="D17" s="106"/>
      <c r="F17" s="168" t="str">
        <f>+TEXT($L17*(1+$M$6)+M17,"$0.00")&amp;" (A)"</f>
        <v>$55.30 (A)</v>
      </c>
      <c r="G17" s="106"/>
      <c r="H17" s="106"/>
      <c r="I17" s="106"/>
      <c r="J17" s="107"/>
      <c r="L17" s="171">
        <v>37.93</v>
      </c>
      <c r="M17" s="171">
        <v>0.02</v>
      </c>
      <c r="N17" s="172"/>
      <c r="O17" s="172"/>
      <c r="P17" s="172"/>
      <c r="Q17" s="172"/>
    </row>
    <row r="18" spans="1:17" ht="12.75">
      <c r="A18" s="131"/>
      <c r="B18" s="106"/>
      <c r="C18" s="106"/>
      <c r="D18" s="106"/>
      <c r="F18" s="106"/>
      <c r="G18" s="106"/>
      <c r="H18" s="106"/>
      <c r="I18" s="106"/>
      <c r="J18" s="112"/>
      <c r="L18" s="171"/>
      <c r="M18" s="171"/>
      <c r="N18" s="172"/>
      <c r="O18" s="172"/>
      <c r="P18" s="172"/>
      <c r="Q18" s="172"/>
    </row>
    <row r="19" spans="1:17" ht="12.75">
      <c r="A19" s="104"/>
      <c r="B19" s="106"/>
      <c r="C19" s="106" t="s">
        <v>254</v>
      </c>
      <c r="D19" s="106"/>
      <c r="F19" s="168" t="str">
        <f>+TEXT($L19*(1+$M$6),"$0.00")&amp;" (A)"</f>
        <v>$85.27 (A)</v>
      </c>
      <c r="G19" s="106"/>
      <c r="H19" s="106"/>
      <c r="I19" s="106"/>
      <c r="J19" s="107"/>
      <c r="L19" s="171">
        <v>58.51</v>
      </c>
      <c r="M19" s="171"/>
      <c r="N19" s="172"/>
      <c r="O19" s="172"/>
      <c r="P19" s="172"/>
      <c r="Q19" s="172"/>
    </row>
    <row r="20" spans="1:17" ht="12.75">
      <c r="A20" s="104"/>
      <c r="B20" s="106"/>
      <c r="C20" s="106"/>
      <c r="D20" s="106"/>
      <c r="E20" s="106"/>
      <c r="F20" s="106"/>
      <c r="G20" s="106"/>
      <c r="H20" s="106"/>
      <c r="I20" s="106"/>
      <c r="J20" s="107"/>
      <c r="L20" s="171"/>
      <c r="M20" s="171"/>
      <c r="N20" s="172"/>
      <c r="O20" s="172"/>
      <c r="P20" s="172"/>
      <c r="Q20" s="172"/>
    </row>
    <row r="21" spans="1:10" ht="12.75">
      <c r="A21" s="104"/>
      <c r="B21" s="295"/>
      <c r="C21" s="295"/>
      <c r="D21" s="295"/>
      <c r="E21" s="295"/>
      <c r="F21" s="295"/>
      <c r="G21" s="295"/>
      <c r="H21" s="295"/>
      <c r="I21" s="295"/>
      <c r="J21" s="107"/>
    </row>
    <row r="22" spans="1:10" ht="12.75">
      <c r="A22" s="104"/>
      <c r="B22" s="295"/>
      <c r="C22" s="295"/>
      <c r="D22" s="295"/>
      <c r="E22" s="295"/>
      <c r="F22" s="295"/>
      <c r="G22" s="295"/>
      <c r="H22" s="295"/>
      <c r="I22" s="295"/>
      <c r="J22" s="107"/>
    </row>
    <row r="23" spans="1:10" ht="12.75">
      <c r="A23" s="104"/>
      <c r="B23" s="295"/>
      <c r="C23" s="295"/>
      <c r="D23" s="295"/>
      <c r="E23" s="295"/>
      <c r="F23" s="295"/>
      <c r="G23" s="295"/>
      <c r="H23" s="295"/>
      <c r="I23" s="295"/>
      <c r="J23" s="107"/>
    </row>
    <row r="24" spans="1:10" ht="12.75">
      <c r="A24" s="104"/>
      <c r="B24" s="291"/>
      <c r="C24" s="291"/>
      <c r="D24" s="291"/>
      <c r="E24" s="291"/>
      <c r="F24" s="291"/>
      <c r="G24" s="291"/>
      <c r="H24" s="291"/>
      <c r="I24" s="291"/>
      <c r="J24" s="107"/>
    </row>
    <row r="25" spans="1:10" ht="12.75">
      <c r="A25" s="104"/>
      <c r="B25" s="291"/>
      <c r="C25" s="291"/>
      <c r="D25" s="291"/>
      <c r="E25" s="291"/>
      <c r="F25" s="291"/>
      <c r="G25" s="291"/>
      <c r="H25" s="291"/>
      <c r="I25" s="291"/>
      <c r="J25" s="107"/>
    </row>
    <row r="26" spans="1:10" ht="12.75">
      <c r="A26" s="104"/>
      <c r="B26" s="291"/>
      <c r="C26" s="291"/>
      <c r="D26" s="291"/>
      <c r="E26" s="291"/>
      <c r="F26" s="291"/>
      <c r="G26" s="291"/>
      <c r="H26" s="291"/>
      <c r="I26" s="291"/>
      <c r="J26" s="107"/>
    </row>
    <row r="27" spans="1:10" ht="12.75">
      <c r="A27" s="104"/>
      <c r="B27" s="291"/>
      <c r="C27" s="291"/>
      <c r="D27" s="291"/>
      <c r="E27" s="291"/>
      <c r="F27" s="291"/>
      <c r="G27" s="291"/>
      <c r="H27" s="291"/>
      <c r="I27" s="291"/>
      <c r="J27" s="107"/>
    </row>
    <row r="28" spans="1:10" ht="12.75">
      <c r="A28" s="104"/>
      <c r="B28" s="291"/>
      <c r="C28" s="291"/>
      <c r="D28" s="291"/>
      <c r="E28" s="291"/>
      <c r="F28" s="291"/>
      <c r="G28" s="291"/>
      <c r="H28" s="291"/>
      <c r="I28" s="291"/>
      <c r="J28" s="107"/>
    </row>
    <row r="29" spans="1:10" ht="12.75">
      <c r="A29" s="104"/>
      <c r="B29" s="291"/>
      <c r="C29" s="291"/>
      <c r="D29" s="291"/>
      <c r="E29" s="291"/>
      <c r="F29" s="291"/>
      <c r="G29" s="291"/>
      <c r="H29" s="291"/>
      <c r="I29" s="291"/>
      <c r="J29" s="107"/>
    </row>
    <row r="30" spans="1:10" ht="12.75">
      <c r="A30" s="104"/>
      <c r="B30" s="291"/>
      <c r="C30" s="291"/>
      <c r="D30" s="291"/>
      <c r="E30" s="291"/>
      <c r="F30" s="291"/>
      <c r="G30" s="291"/>
      <c r="H30" s="291"/>
      <c r="I30" s="291"/>
      <c r="J30" s="107"/>
    </row>
    <row r="31" spans="1:10" ht="12.75">
      <c r="A31" s="162"/>
      <c r="B31" s="297"/>
      <c r="C31" s="297"/>
      <c r="D31" s="297"/>
      <c r="E31" s="297"/>
      <c r="F31" s="297"/>
      <c r="G31" s="297"/>
      <c r="H31" s="297"/>
      <c r="I31" s="297"/>
      <c r="J31" s="112"/>
    </row>
    <row r="32" spans="1:10" ht="12.75">
      <c r="A32" s="104"/>
      <c r="B32" s="295"/>
      <c r="C32" s="295"/>
      <c r="D32" s="295"/>
      <c r="E32" s="295"/>
      <c r="F32" s="295"/>
      <c r="G32" s="295"/>
      <c r="H32" s="295"/>
      <c r="I32" s="295"/>
      <c r="J32" s="107"/>
    </row>
    <row r="33" spans="1:10" ht="12.75">
      <c r="A33" s="150"/>
      <c r="B33" s="295"/>
      <c r="C33" s="295"/>
      <c r="D33" s="295"/>
      <c r="E33" s="295"/>
      <c r="F33" s="295"/>
      <c r="G33" s="295"/>
      <c r="H33" s="295"/>
      <c r="I33" s="295"/>
      <c r="J33" s="107"/>
    </row>
    <row r="34" spans="1:10" ht="12.75">
      <c r="A34" s="104"/>
      <c r="B34" s="295"/>
      <c r="C34" s="295"/>
      <c r="D34" s="295"/>
      <c r="E34" s="295"/>
      <c r="F34" s="295"/>
      <c r="G34" s="295"/>
      <c r="H34" s="295"/>
      <c r="I34" s="295"/>
      <c r="J34" s="107"/>
    </row>
    <row r="35" spans="1:10" ht="12.75">
      <c r="A35" s="104"/>
      <c r="B35" s="295"/>
      <c r="C35" s="295"/>
      <c r="D35" s="295"/>
      <c r="E35" s="295"/>
      <c r="F35" s="295"/>
      <c r="G35" s="295"/>
      <c r="H35" s="295"/>
      <c r="I35" s="295"/>
      <c r="J35" s="107"/>
    </row>
    <row r="36" spans="1:10" ht="12.75">
      <c r="A36" s="104"/>
      <c r="B36" s="295"/>
      <c r="C36" s="295"/>
      <c r="D36" s="295"/>
      <c r="E36" s="295"/>
      <c r="F36" s="295"/>
      <c r="G36" s="295"/>
      <c r="H36" s="295"/>
      <c r="I36" s="295"/>
      <c r="J36" s="107"/>
    </row>
    <row r="37" spans="1:10" ht="12.75">
      <c r="A37" s="104"/>
      <c r="B37" s="296"/>
      <c r="C37" s="296"/>
      <c r="D37" s="296"/>
      <c r="E37" s="296"/>
      <c r="F37" s="296"/>
      <c r="G37" s="296"/>
      <c r="H37" s="296"/>
      <c r="I37" s="296"/>
      <c r="J37" s="107"/>
    </row>
    <row r="38" spans="1:10" ht="12.75">
      <c r="A38" s="104"/>
      <c r="B38" s="291"/>
      <c r="C38" s="291"/>
      <c r="D38" s="291"/>
      <c r="E38" s="291"/>
      <c r="F38" s="291"/>
      <c r="G38" s="291"/>
      <c r="H38" s="291"/>
      <c r="I38" s="291"/>
      <c r="J38" s="107"/>
    </row>
    <row r="39" spans="1:10" ht="12.75">
      <c r="A39" s="104"/>
      <c r="B39" s="291"/>
      <c r="C39" s="291"/>
      <c r="D39" s="291"/>
      <c r="E39" s="291"/>
      <c r="F39" s="291"/>
      <c r="G39" s="291"/>
      <c r="H39" s="291"/>
      <c r="I39" s="291"/>
      <c r="J39" s="107"/>
    </row>
    <row r="40" spans="1:10" ht="12.75">
      <c r="A40" s="104"/>
      <c r="B40" s="291"/>
      <c r="C40" s="291"/>
      <c r="D40" s="291"/>
      <c r="E40" s="291"/>
      <c r="F40" s="291"/>
      <c r="G40" s="291"/>
      <c r="H40" s="291"/>
      <c r="I40" s="291"/>
      <c r="J40" s="107"/>
    </row>
    <row r="41" spans="1:10" ht="12.75">
      <c r="A41" s="104"/>
      <c r="B41" s="291"/>
      <c r="C41" s="291"/>
      <c r="D41" s="291"/>
      <c r="E41" s="291"/>
      <c r="F41" s="291"/>
      <c r="G41" s="291"/>
      <c r="H41" s="291"/>
      <c r="I41" s="291"/>
      <c r="J41" s="107"/>
    </row>
    <row r="42" spans="1:10" ht="12.75">
      <c r="A42" s="104"/>
      <c r="B42" s="291"/>
      <c r="C42" s="291"/>
      <c r="D42" s="291"/>
      <c r="E42" s="291"/>
      <c r="F42" s="291"/>
      <c r="G42" s="291"/>
      <c r="H42" s="291"/>
      <c r="I42" s="291"/>
      <c r="J42" s="107"/>
    </row>
    <row r="43" spans="1:10" ht="12.75">
      <c r="A43" s="104"/>
      <c r="B43" s="291"/>
      <c r="C43" s="291"/>
      <c r="D43" s="291"/>
      <c r="E43" s="291"/>
      <c r="F43" s="291"/>
      <c r="G43" s="291"/>
      <c r="H43" s="291"/>
      <c r="I43" s="291"/>
      <c r="J43" s="107"/>
    </row>
    <row r="44" spans="1:10" ht="12.75">
      <c r="A44" s="104"/>
      <c r="B44" s="291"/>
      <c r="C44" s="291"/>
      <c r="D44" s="291"/>
      <c r="E44" s="291"/>
      <c r="F44" s="291"/>
      <c r="G44" s="291"/>
      <c r="H44" s="291"/>
      <c r="I44" s="291"/>
      <c r="J44" s="107"/>
    </row>
    <row r="45" spans="1:10" ht="12.75">
      <c r="A45" s="104"/>
      <c r="B45" s="291"/>
      <c r="C45" s="291"/>
      <c r="D45" s="291"/>
      <c r="E45" s="291"/>
      <c r="F45" s="291"/>
      <c r="G45" s="291"/>
      <c r="H45" s="291"/>
      <c r="I45" s="291"/>
      <c r="J45" s="107"/>
    </row>
    <row r="46" spans="1:10" ht="12.75">
      <c r="A46" s="104"/>
      <c r="B46" s="291"/>
      <c r="C46" s="291"/>
      <c r="D46" s="291"/>
      <c r="E46" s="291"/>
      <c r="F46" s="291"/>
      <c r="G46" s="291"/>
      <c r="H46" s="291"/>
      <c r="I46" s="291"/>
      <c r="J46" s="107"/>
    </row>
    <row r="47" spans="1:10" ht="12.75">
      <c r="A47" s="104"/>
      <c r="B47" s="291"/>
      <c r="C47" s="291"/>
      <c r="D47" s="291"/>
      <c r="E47" s="291"/>
      <c r="F47" s="291"/>
      <c r="G47" s="291"/>
      <c r="H47" s="291"/>
      <c r="I47" s="291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'Check Sheet'!B52</f>
        <v>Sarah Russell,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292">
        <f>+'Item 100, page 1'!B56</f>
        <v>43592</v>
      </c>
      <c r="C54" s="292">
        <f>+'[1]Check Sheet'!C54</f>
        <v>0</v>
      </c>
      <c r="D54" s="109"/>
      <c r="E54" s="109"/>
      <c r="F54" s="109"/>
      <c r="H54" s="170" t="s">
        <v>61</v>
      </c>
      <c r="I54" s="293">
        <f>+'Item 100, page 1'!J56</f>
        <v>43647</v>
      </c>
      <c r="J54" s="294">
        <f>+'[1]Check Sheet'!I54</f>
        <v>0</v>
      </c>
    </row>
    <row r="55" spans="1:10" ht="12.75">
      <c r="A55" s="288" t="s">
        <v>62</v>
      </c>
      <c r="B55" s="289"/>
      <c r="C55" s="289"/>
      <c r="D55" s="289"/>
      <c r="E55" s="289"/>
      <c r="F55" s="289"/>
      <c r="G55" s="289"/>
      <c r="H55" s="289"/>
      <c r="I55" s="289"/>
      <c r="J55" s="290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37">
    <mergeCell ref="A7:J7"/>
    <mergeCell ref="B9:I9"/>
    <mergeCell ref="B11:I11"/>
    <mergeCell ref="B12:I12"/>
    <mergeCell ref="B13:I13"/>
    <mergeCell ref="B14:I14"/>
    <mergeCell ref="B15:I15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A55:J55"/>
    <mergeCell ref="B44:I44"/>
    <mergeCell ref="B45:I45"/>
    <mergeCell ref="B46:I46"/>
    <mergeCell ref="B47:I4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8"/>
  <sheetViews>
    <sheetView showGridLines="0" zoomScale="85" zoomScaleNormal="85" zoomScalePageLayoutView="0" workbookViewId="0" topLeftCell="A13">
      <selection activeCell="C14" sqref="C14"/>
    </sheetView>
  </sheetViews>
  <sheetFormatPr defaultColWidth="9.140625" defaultRowHeight="12.75"/>
  <cols>
    <col min="1" max="1" width="10.00390625" style="209" customWidth="1"/>
    <col min="2" max="4" width="9.140625" style="209" customWidth="1"/>
    <col min="5" max="5" width="10.28125" style="209" customWidth="1"/>
    <col min="6" max="8" width="9.140625" style="209" customWidth="1"/>
    <col min="9" max="9" width="11.8515625" style="209" customWidth="1"/>
    <col min="10" max="10" width="10.851562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235</v>
      </c>
      <c r="I2" s="214" t="s">
        <v>380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107'!M6</f>
        <v>0.4574113120073008</v>
      </c>
    </row>
    <row r="7" spans="1:10" ht="12.75">
      <c r="A7" s="369" t="s">
        <v>381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210"/>
      <c r="B8" s="212"/>
      <c r="C8" s="212"/>
      <c r="D8" s="212"/>
      <c r="E8" s="212"/>
      <c r="F8" s="212"/>
      <c r="G8" s="212"/>
      <c r="H8" s="212"/>
      <c r="I8" s="212"/>
      <c r="J8" s="215"/>
    </row>
    <row r="9" spans="1:10" ht="12.75" customHeight="1">
      <c r="A9" s="210"/>
      <c r="B9" s="241"/>
      <c r="C9" s="241"/>
      <c r="D9" s="241"/>
      <c r="E9" s="241"/>
      <c r="F9" s="241"/>
      <c r="G9" s="241"/>
      <c r="H9" s="241"/>
      <c r="I9" s="241"/>
      <c r="J9" s="215"/>
    </row>
    <row r="10" spans="1:10" ht="12.75" customHeight="1">
      <c r="A10" s="210"/>
      <c r="B10" s="401" t="s">
        <v>382</v>
      </c>
      <c r="C10" s="401"/>
      <c r="D10" s="401"/>
      <c r="E10" s="401"/>
      <c r="F10" s="401"/>
      <c r="G10" s="401"/>
      <c r="H10" s="401"/>
      <c r="I10" s="401"/>
      <c r="J10" s="215"/>
    </row>
    <row r="11" spans="1:10" ht="12.75">
      <c r="A11" s="210"/>
      <c r="B11" s="401"/>
      <c r="C11" s="401"/>
      <c r="D11" s="401"/>
      <c r="E11" s="401"/>
      <c r="F11" s="401"/>
      <c r="G11" s="401"/>
      <c r="H11" s="401"/>
      <c r="I11" s="401"/>
      <c r="J11" s="215"/>
    </row>
    <row r="12" spans="1:10" ht="12.75">
      <c r="A12" s="210"/>
      <c r="B12" s="401"/>
      <c r="C12" s="401"/>
      <c r="D12" s="401"/>
      <c r="E12" s="401"/>
      <c r="F12" s="401"/>
      <c r="G12" s="401"/>
      <c r="H12" s="401"/>
      <c r="I12" s="401"/>
      <c r="J12" s="215"/>
    </row>
    <row r="13" spans="1:10" ht="12.75">
      <c r="A13" s="210"/>
      <c r="B13" s="401"/>
      <c r="C13" s="401"/>
      <c r="D13" s="401"/>
      <c r="E13" s="401"/>
      <c r="F13" s="401"/>
      <c r="G13" s="401"/>
      <c r="H13" s="401"/>
      <c r="I13" s="401"/>
      <c r="J13" s="215"/>
    </row>
    <row r="14" spans="1:13" ht="12.75">
      <c r="A14" s="210"/>
      <c r="B14" s="241"/>
      <c r="C14" s="242" t="str">
        <f>TEXT(L14*(1+$M$6)+M14,"$0.00")&amp;" (A)"</f>
        <v>$3.51 (A)</v>
      </c>
      <c r="D14" s="243" t="s">
        <v>383</v>
      </c>
      <c r="E14" s="241"/>
      <c r="F14" s="241"/>
      <c r="G14" s="241"/>
      <c r="H14" s="241"/>
      <c r="I14" s="241"/>
      <c r="J14" s="215"/>
      <c r="L14" s="209">
        <v>2.4</v>
      </c>
      <c r="M14" s="209">
        <v>0.01</v>
      </c>
    </row>
    <row r="15" spans="1:10" ht="12.75">
      <c r="A15" s="210"/>
      <c r="B15" s="241"/>
      <c r="C15" s="241"/>
      <c r="D15" s="241"/>
      <c r="E15" s="241"/>
      <c r="F15" s="241"/>
      <c r="G15" s="241"/>
      <c r="H15" s="241"/>
      <c r="I15" s="241"/>
      <c r="J15" s="215"/>
    </row>
    <row r="16" spans="1:10" ht="12.75">
      <c r="A16" s="210"/>
      <c r="B16" s="241"/>
      <c r="C16" s="241"/>
      <c r="D16" s="241"/>
      <c r="E16" s="241"/>
      <c r="F16" s="241"/>
      <c r="G16" s="241"/>
      <c r="H16" s="241"/>
      <c r="I16" s="241"/>
      <c r="J16" s="215"/>
    </row>
    <row r="17" spans="1:10" ht="12.75">
      <c r="A17" s="210"/>
      <c r="B17" s="214"/>
      <c r="C17" s="214"/>
      <c r="D17" s="214"/>
      <c r="E17" s="214"/>
      <c r="F17" s="214"/>
      <c r="G17" s="214"/>
      <c r="H17" s="214"/>
      <c r="I17" s="214"/>
      <c r="J17" s="215"/>
    </row>
    <row r="18" spans="1:10" ht="12.75">
      <c r="A18" s="244"/>
      <c r="B18" s="214"/>
      <c r="C18" s="214"/>
      <c r="D18" s="214"/>
      <c r="E18" s="245"/>
      <c r="F18" s="214"/>
      <c r="G18" s="214"/>
      <c r="H18" s="214"/>
      <c r="I18" s="214"/>
      <c r="J18" s="224"/>
    </row>
    <row r="19" spans="1:10" ht="12.75">
      <c r="A19" s="210"/>
      <c r="B19" s="214"/>
      <c r="C19" s="214"/>
      <c r="D19" s="214"/>
      <c r="E19" s="214"/>
      <c r="F19" s="214"/>
      <c r="G19" s="214"/>
      <c r="H19" s="214"/>
      <c r="I19" s="214"/>
      <c r="J19" s="215"/>
    </row>
    <row r="20" spans="1:10" ht="12.75">
      <c r="A20" s="210"/>
      <c r="B20" s="214"/>
      <c r="C20" s="214"/>
      <c r="D20" s="214"/>
      <c r="E20" s="214"/>
      <c r="F20" s="214"/>
      <c r="G20" s="214"/>
      <c r="H20" s="214"/>
      <c r="I20" s="214"/>
      <c r="J20" s="215"/>
    </row>
    <row r="21" spans="1:10" ht="12.75">
      <c r="A21" s="210"/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ht="12.75">
      <c r="A22" s="210"/>
      <c r="B22" s="214"/>
      <c r="C22" s="214"/>
      <c r="D22" s="214"/>
      <c r="E22" s="214"/>
      <c r="F22" s="214"/>
      <c r="G22" s="214"/>
      <c r="H22" s="214"/>
      <c r="I22" s="214"/>
      <c r="J22" s="215"/>
    </row>
    <row r="23" spans="1:10" ht="12.75">
      <c r="A23" s="210"/>
      <c r="B23" s="214"/>
      <c r="C23" s="214"/>
      <c r="D23" s="214"/>
      <c r="E23" s="214"/>
      <c r="F23" s="214"/>
      <c r="G23" s="214"/>
      <c r="H23" s="214"/>
      <c r="I23" s="214"/>
      <c r="J23" s="215"/>
    </row>
    <row r="24" spans="1:10" ht="12.75">
      <c r="A24" s="210"/>
      <c r="B24" s="214"/>
      <c r="C24" s="214"/>
      <c r="D24" s="214"/>
      <c r="E24" s="214"/>
      <c r="F24" s="214"/>
      <c r="G24" s="214"/>
      <c r="H24" s="214"/>
      <c r="I24" s="214"/>
      <c r="J24" s="215"/>
    </row>
    <row r="25" spans="1:10" ht="12.75">
      <c r="A25" s="210"/>
      <c r="B25" s="214"/>
      <c r="C25" s="214"/>
      <c r="D25" s="214"/>
      <c r="E25" s="214"/>
      <c r="F25" s="214"/>
      <c r="G25" s="214"/>
      <c r="H25" s="214"/>
      <c r="I25" s="214"/>
      <c r="J25" s="215"/>
    </row>
    <row r="26" spans="1:10" ht="12.75">
      <c r="A26" s="210"/>
      <c r="B26" s="214"/>
      <c r="C26" s="214"/>
      <c r="D26" s="214"/>
      <c r="E26" s="214"/>
      <c r="F26" s="214"/>
      <c r="G26" s="214"/>
      <c r="H26" s="214"/>
      <c r="I26" s="214"/>
      <c r="J26" s="215"/>
    </row>
    <row r="27" spans="1:10" ht="12.75">
      <c r="A27" s="210"/>
      <c r="B27" s="214"/>
      <c r="C27" s="214"/>
      <c r="D27" s="214"/>
      <c r="E27" s="214"/>
      <c r="F27" s="214"/>
      <c r="G27" s="214"/>
      <c r="H27" s="214"/>
      <c r="I27" s="214"/>
      <c r="J27" s="215"/>
    </row>
    <row r="28" spans="1:10" ht="12.75">
      <c r="A28" s="210"/>
      <c r="B28" s="214"/>
      <c r="C28" s="214"/>
      <c r="D28" s="214"/>
      <c r="E28" s="214"/>
      <c r="F28" s="214"/>
      <c r="G28" s="214"/>
      <c r="H28" s="214"/>
      <c r="I28" s="214"/>
      <c r="J28" s="215"/>
    </row>
    <row r="29" spans="1:10" ht="12.75">
      <c r="A29" s="210"/>
      <c r="B29" s="214"/>
      <c r="C29" s="214"/>
      <c r="D29" s="214"/>
      <c r="E29" s="214"/>
      <c r="F29" s="214"/>
      <c r="G29" s="214"/>
      <c r="H29" s="214"/>
      <c r="I29" s="214"/>
      <c r="J29" s="215"/>
    </row>
    <row r="30" spans="1:10" ht="12.75">
      <c r="A30" s="210"/>
      <c r="B30" s="214"/>
      <c r="C30" s="214"/>
      <c r="D30" s="214"/>
      <c r="E30" s="214"/>
      <c r="F30" s="214"/>
      <c r="G30" s="214"/>
      <c r="H30" s="214"/>
      <c r="I30" s="214"/>
      <c r="J30" s="215"/>
    </row>
    <row r="31" spans="1:10" ht="12.75">
      <c r="A31" s="222"/>
      <c r="B31" s="246"/>
      <c r="C31" s="246"/>
      <c r="D31" s="246"/>
      <c r="E31" s="246"/>
      <c r="F31" s="246"/>
      <c r="G31" s="246"/>
      <c r="H31" s="246"/>
      <c r="I31" s="246"/>
      <c r="J31" s="224"/>
    </row>
    <row r="32" spans="1:10" ht="12.75">
      <c r="A32" s="210"/>
      <c r="B32" s="214"/>
      <c r="C32" s="214"/>
      <c r="D32" s="214"/>
      <c r="E32" s="214"/>
      <c r="F32" s="214"/>
      <c r="G32" s="214"/>
      <c r="H32" s="214"/>
      <c r="I32" s="214"/>
      <c r="J32" s="215"/>
    </row>
    <row r="33" spans="1:10" ht="12.75">
      <c r="A33" s="227"/>
      <c r="B33" s="214"/>
      <c r="C33" s="214"/>
      <c r="D33" s="214"/>
      <c r="E33" s="214"/>
      <c r="F33" s="214"/>
      <c r="G33" s="214"/>
      <c r="H33" s="214"/>
      <c r="I33" s="214"/>
      <c r="J33" s="215"/>
    </row>
    <row r="34" spans="1:10" ht="12.75">
      <c r="A34" s="210"/>
      <c r="B34" s="214"/>
      <c r="C34" s="214"/>
      <c r="D34" s="214"/>
      <c r="E34" s="214"/>
      <c r="F34" s="214"/>
      <c r="G34" s="214"/>
      <c r="H34" s="214"/>
      <c r="I34" s="214"/>
      <c r="J34" s="215"/>
    </row>
    <row r="35" spans="1:10" ht="12.75">
      <c r="A35" s="210"/>
      <c r="B35" s="214"/>
      <c r="C35" s="214"/>
      <c r="D35" s="214"/>
      <c r="E35" s="214"/>
      <c r="F35" s="214"/>
      <c r="G35" s="214"/>
      <c r="H35" s="214"/>
      <c r="I35" s="214"/>
      <c r="J35" s="215"/>
    </row>
    <row r="36" spans="1:10" ht="12.75">
      <c r="A36" s="210"/>
      <c r="B36" s="214"/>
      <c r="C36" s="214"/>
      <c r="D36" s="214"/>
      <c r="E36" s="214"/>
      <c r="F36" s="214"/>
      <c r="G36" s="214"/>
      <c r="H36" s="214"/>
      <c r="I36" s="214"/>
      <c r="J36" s="215"/>
    </row>
    <row r="37" spans="1:10" ht="12.75">
      <c r="A37" s="210"/>
      <c r="B37" s="214"/>
      <c r="C37" s="214"/>
      <c r="D37" s="214"/>
      <c r="E37" s="214"/>
      <c r="F37" s="214"/>
      <c r="G37" s="214"/>
      <c r="H37" s="214"/>
      <c r="I37" s="214"/>
      <c r="J37" s="215"/>
    </row>
    <row r="38" spans="1:10" ht="12.75">
      <c r="A38" s="210"/>
      <c r="B38" s="214"/>
      <c r="C38" s="214"/>
      <c r="D38" s="214"/>
      <c r="E38" s="214"/>
      <c r="F38" s="214"/>
      <c r="G38" s="214"/>
      <c r="H38" s="214"/>
      <c r="I38" s="214"/>
      <c r="J38" s="215"/>
    </row>
    <row r="39" spans="1:10" ht="12.75">
      <c r="A39" s="210"/>
      <c r="B39" s="214"/>
      <c r="C39" s="214"/>
      <c r="D39" s="214"/>
      <c r="E39" s="214"/>
      <c r="F39" s="214"/>
      <c r="G39" s="214"/>
      <c r="H39" s="214"/>
      <c r="I39" s="214"/>
      <c r="J39" s="215"/>
    </row>
    <row r="40" spans="1:10" ht="12.75">
      <c r="A40" s="210"/>
      <c r="B40" s="214"/>
      <c r="C40" s="214"/>
      <c r="D40" s="214"/>
      <c r="E40" s="214"/>
      <c r="F40" s="214"/>
      <c r="G40" s="214"/>
      <c r="H40" s="214"/>
      <c r="I40" s="214"/>
      <c r="J40" s="215"/>
    </row>
    <row r="41" spans="1:10" ht="12.75">
      <c r="A41" s="210"/>
      <c r="B41" s="214"/>
      <c r="C41" s="214"/>
      <c r="D41" s="214"/>
      <c r="E41" s="214"/>
      <c r="F41" s="214"/>
      <c r="G41" s="214"/>
      <c r="H41" s="214"/>
      <c r="I41" s="214"/>
      <c r="J41" s="215"/>
    </row>
    <row r="42" spans="1:10" ht="12.75">
      <c r="A42" s="210"/>
      <c r="B42" s="214"/>
      <c r="C42" s="214"/>
      <c r="D42" s="214"/>
      <c r="E42" s="214"/>
      <c r="F42" s="214"/>
      <c r="G42" s="214"/>
      <c r="H42" s="214"/>
      <c r="I42" s="214"/>
      <c r="J42" s="215"/>
    </row>
    <row r="43" spans="1:10" ht="12.75">
      <c r="A43" s="210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ht="12.75">
      <c r="A44" s="210"/>
      <c r="B44" s="214"/>
      <c r="C44" s="214"/>
      <c r="D44" s="214"/>
      <c r="E44" s="214"/>
      <c r="F44" s="214"/>
      <c r="G44" s="214"/>
      <c r="H44" s="214"/>
      <c r="I44" s="214"/>
      <c r="J44" s="215"/>
    </row>
    <row r="45" spans="1:10" ht="12.75">
      <c r="A45" s="210"/>
      <c r="B45" s="214"/>
      <c r="C45" s="214"/>
      <c r="D45" s="214"/>
      <c r="E45" s="214"/>
      <c r="F45" s="214"/>
      <c r="G45" s="214"/>
      <c r="H45" s="214"/>
      <c r="I45" s="214"/>
      <c r="J45" s="215"/>
    </row>
    <row r="46" spans="1:10" ht="12.75">
      <c r="A46" s="210"/>
      <c r="B46" s="214"/>
      <c r="C46" s="214"/>
      <c r="D46" s="214"/>
      <c r="E46" s="214"/>
      <c r="F46" s="214"/>
      <c r="G46" s="214"/>
      <c r="H46" s="214"/>
      <c r="I46" s="214"/>
      <c r="J46" s="215"/>
    </row>
    <row r="47" spans="1:10" ht="12.75">
      <c r="A47" s="210"/>
      <c r="B47" s="214"/>
      <c r="C47" s="214"/>
      <c r="D47" s="214"/>
      <c r="E47" s="214"/>
      <c r="F47" s="214"/>
      <c r="G47" s="214"/>
      <c r="H47" s="214"/>
      <c r="I47" s="214"/>
      <c r="J47" s="215"/>
    </row>
    <row r="48" spans="1:10" ht="12.75">
      <c r="A48" s="210"/>
      <c r="B48" s="212"/>
      <c r="C48" s="212"/>
      <c r="D48" s="212"/>
      <c r="E48" s="212"/>
      <c r="F48" s="212"/>
      <c r="G48" s="212"/>
      <c r="H48" s="212"/>
      <c r="I48" s="212"/>
      <c r="J48" s="215"/>
    </row>
    <row r="49" spans="1:10" ht="12.75">
      <c r="A49" s="210"/>
      <c r="B49" s="212"/>
      <c r="C49" s="212"/>
      <c r="D49" s="212"/>
      <c r="E49" s="212"/>
      <c r="F49" s="212"/>
      <c r="G49" s="212"/>
      <c r="H49" s="212"/>
      <c r="I49" s="212"/>
      <c r="J49" s="215"/>
    </row>
    <row r="50" spans="1:10" ht="12.75">
      <c r="A50" s="210"/>
      <c r="B50" s="212"/>
      <c r="C50" s="212"/>
      <c r="D50" s="212"/>
      <c r="E50" s="212"/>
      <c r="F50" s="212"/>
      <c r="G50" s="212"/>
      <c r="H50" s="212"/>
      <c r="I50" s="212"/>
      <c r="J50" s="215"/>
    </row>
    <row r="51" spans="1:10" ht="12.75">
      <c r="A51" s="218"/>
      <c r="B51" s="219"/>
      <c r="C51" s="219"/>
      <c r="D51" s="219"/>
      <c r="E51" s="219"/>
      <c r="F51" s="219"/>
      <c r="G51" s="219"/>
      <c r="H51" s="219"/>
      <c r="I51" s="219"/>
      <c r="J51" s="221"/>
    </row>
    <row r="52" spans="1:10" ht="12.75">
      <c r="A52" s="210" t="s">
        <v>59</v>
      </c>
      <c r="B52" s="7" t="str">
        <f>+'Check Sheet'!$B$52</f>
        <v>Sarah Russell, Business Unit Finance Manager</v>
      </c>
      <c r="C52" s="212"/>
      <c r="D52" s="212"/>
      <c r="E52" s="212"/>
      <c r="F52" s="212"/>
      <c r="G52" s="212"/>
      <c r="H52" s="212"/>
      <c r="I52" s="212"/>
      <c r="J52" s="215"/>
    </row>
    <row r="53" spans="1:10" ht="12.75">
      <c r="A53" s="210"/>
      <c r="B53" s="212"/>
      <c r="C53" s="212"/>
      <c r="D53" s="212"/>
      <c r="E53" s="212"/>
      <c r="F53" s="212"/>
      <c r="J53" s="215"/>
    </row>
    <row r="54" spans="1:10" ht="12.75">
      <c r="A54" s="218" t="s">
        <v>60</v>
      </c>
      <c r="B54" s="386">
        <f>+'Check Sheet'!$B$54</f>
        <v>43592</v>
      </c>
      <c r="C54" s="386">
        <f>+'[1]Check Sheet'!C51</f>
        <v>0</v>
      </c>
      <c r="D54" s="219"/>
      <c r="E54" s="219"/>
      <c r="F54" s="219"/>
      <c r="H54" s="234" t="s">
        <v>61</v>
      </c>
      <c r="I54" s="387">
        <f>+'Check Sheet'!I54</f>
        <v>43647</v>
      </c>
      <c r="J54" s="388">
        <f>+'[1]Check Sheet'!I54</f>
        <v>0</v>
      </c>
    </row>
    <row r="55" spans="1:10" ht="12.75">
      <c r="A55" s="389" t="s">
        <v>62</v>
      </c>
      <c r="B55" s="390"/>
      <c r="C55" s="390"/>
      <c r="D55" s="390"/>
      <c r="E55" s="390"/>
      <c r="F55" s="390"/>
      <c r="G55" s="390"/>
      <c r="H55" s="390"/>
      <c r="I55" s="390"/>
      <c r="J55" s="391"/>
    </row>
    <row r="56" spans="1:10" ht="12.75">
      <c r="A56" s="210"/>
      <c r="B56" s="212"/>
      <c r="C56" s="212"/>
      <c r="D56" s="212"/>
      <c r="E56" s="212"/>
      <c r="F56" s="212"/>
      <c r="G56" s="212"/>
      <c r="H56" s="212"/>
      <c r="I56" s="212"/>
      <c r="J56" s="215"/>
    </row>
    <row r="57" spans="1:10" ht="12.75">
      <c r="A57" s="210" t="s">
        <v>63</v>
      </c>
      <c r="B57" s="212"/>
      <c r="C57" s="212"/>
      <c r="D57" s="212"/>
      <c r="E57" s="212"/>
      <c r="F57" s="212"/>
      <c r="G57" s="212"/>
      <c r="H57" s="212"/>
      <c r="I57" s="212"/>
      <c r="J57" s="215"/>
    </row>
    <row r="58" spans="1:10" ht="12.75">
      <c r="A58" s="218"/>
      <c r="B58" s="219"/>
      <c r="C58" s="219"/>
      <c r="D58" s="219"/>
      <c r="E58" s="219"/>
      <c r="F58" s="219"/>
      <c r="G58" s="219"/>
      <c r="H58" s="219"/>
      <c r="I58" s="219"/>
      <c r="J58" s="221"/>
    </row>
    <row r="63" ht="12" customHeight="1"/>
  </sheetData>
  <sheetProtection/>
  <mergeCells count="5">
    <mergeCell ref="A7:J7"/>
    <mergeCell ref="B10:I13"/>
    <mergeCell ref="B54:C54"/>
    <mergeCell ref="I54:J5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8"/>
  <sheetViews>
    <sheetView showGridLines="0" zoomScale="85" zoomScaleNormal="85" zoomScalePageLayoutView="0" workbookViewId="0" topLeftCell="A16">
      <selection activeCell="F15" sqref="F15:G15"/>
    </sheetView>
  </sheetViews>
  <sheetFormatPr defaultColWidth="9.140625" defaultRowHeight="12.75"/>
  <cols>
    <col min="1" max="1" width="10.00390625" style="209" customWidth="1"/>
    <col min="2" max="4" width="9.140625" style="209" customWidth="1"/>
    <col min="5" max="5" width="10.28125" style="209" customWidth="1"/>
    <col min="6" max="6" width="9.140625" style="209" customWidth="1"/>
    <col min="7" max="7" width="10.421875" style="209" customWidth="1"/>
    <col min="8" max="8" width="9.140625" style="209" customWidth="1"/>
    <col min="9" max="9" width="9.7109375" style="209" customWidth="1"/>
    <col min="10" max="10" width="10.851562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235</v>
      </c>
      <c r="I2" s="214" t="s">
        <v>384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107'!M6</f>
        <v>0.4574113120073008</v>
      </c>
    </row>
    <row r="7" spans="1:10" ht="12.75">
      <c r="A7" s="369" t="s">
        <v>385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210"/>
      <c r="B8" s="212"/>
      <c r="C8" s="212"/>
      <c r="D8" s="212"/>
      <c r="E8" s="212"/>
      <c r="F8" s="212"/>
      <c r="G8" s="212"/>
      <c r="H8" s="212"/>
      <c r="I8" s="212"/>
      <c r="J8" s="215"/>
    </row>
    <row r="9" spans="1:10" ht="12.75" customHeight="1">
      <c r="A9" s="210"/>
      <c r="B9" s="241"/>
      <c r="C9" s="241"/>
      <c r="D9" s="241"/>
      <c r="E9" s="241"/>
      <c r="F9" s="241"/>
      <c r="G9" s="241"/>
      <c r="H9" s="241"/>
      <c r="I9" s="241"/>
      <c r="J9" s="215"/>
    </row>
    <row r="10" spans="1:10" ht="12.75" customHeight="1">
      <c r="A10" s="210"/>
      <c r="B10" s="401" t="s">
        <v>386</v>
      </c>
      <c r="C10" s="401"/>
      <c r="D10" s="401"/>
      <c r="E10" s="401"/>
      <c r="F10" s="401"/>
      <c r="G10" s="401"/>
      <c r="H10" s="401"/>
      <c r="I10" s="401"/>
      <c r="J10" s="215"/>
    </row>
    <row r="11" spans="1:10" ht="12.75">
      <c r="A11" s="210"/>
      <c r="B11" s="401"/>
      <c r="C11" s="401"/>
      <c r="D11" s="401"/>
      <c r="E11" s="401"/>
      <c r="F11" s="401"/>
      <c r="G11" s="401"/>
      <c r="H11" s="401"/>
      <c r="I11" s="401"/>
      <c r="J11" s="215"/>
    </row>
    <row r="12" spans="1:10" ht="12.75">
      <c r="A12" s="210"/>
      <c r="B12" s="241"/>
      <c r="C12" s="241"/>
      <c r="D12" s="241"/>
      <c r="E12" s="241"/>
      <c r="F12" s="241"/>
      <c r="G12" s="241"/>
      <c r="H12" s="241"/>
      <c r="I12" s="241"/>
      <c r="J12" s="215"/>
    </row>
    <row r="13" spans="1:10" ht="12.75">
      <c r="A13" s="210"/>
      <c r="B13" s="241"/>
      <c r="C13" s="241"/>
      <c r="D13" s="241"/>
      <c r="E13" s="241"/>
      <c r="F13" s="241"/>
      <c r="G13" s="241"/>
      <c r="H13" s="241"/>
      <c r="I13" s="241"/>
      <c r="J13" s="215"/>
    </row>
    <row r="14" spans="1:10" ht="13.5" thickBot="1">
      <c r="A14" s="210"/>
      <c r="B14" s="402" t="s">
        <v>387</v>
      </c>
      <c r="C14" s="403"/>
      <c r="D14" s="403"/>
      <c r="E14" s="404"/>
      <c r="F14" s="405" t="s">
        <v>388</v>
      </c>
      <c r="G14" s="406"/>
      <c r="H14" s="405" t="s">
        <v>275</v>
      </c>
      <c r="I14" s="406"/>
      <c r="J14" s="215"/>
    </row>
    <row r="15" spans="1:15" ht="12.75">
      <c r="A15" s="210"/>
      <c r="B15" s="407" t="s">
        <v>389</v>
      </c>
      <c r="C15" s="408"/>
      <c r="D15" s="408"/>
      <c r="E15" s="409"/>
      <c r="F15" s="410" t="str">
        <f>TEXT(L15*(1+$M$6)+M15,"$0.00")&amp;" (A)"</f>
        <v>$2.94 (A)</v>
      </c>
      <c r="G15" s="410" t="str">
        <f>TEXT(Q15*(1+$M$6),"$0.00")&amp;" (A)"</f>
        <v>$0.00 (A)</v>
      </c>
      <c r="H15" s="410" t="str">
        <f>TEXT(N15*(1+M6)+O15,"$0.00 (A)")</f>
        <v>$17.60 (A)</v>
      </c>
      <c r="I15" s="410"/>
      <c r="J15" s="215"/>
      <c r="L15" s="232">
        <v>2.02</v>
      </c>
      <c r="M15" s="232"/>
      <c r="N15" s="232">
        <v>12.07</v>
      </c>
      <c r="O15" s="232">
        <v>0.01</v>
      </c>
    </row>
    <row r="16" spans="1:15" ht="12.75">
      <c r="A16" s="210"/>
      <c r="B16" s="411" t="s">
        <v>390</v>
      </c>
      <c r="C16" s="412"/>
      <c r="D16" s="412"/>
      <c r="E16" s="413"/>
      <c r="F16" s="410" t="str">
        <f>TEXT(L16*(1+$M$6)+M16,"$0.00")&amp;" (A)"</f>
        <v>$2.94 (A)</v>
      </c>
      <c r="G16" s="410" t="str">
        <f>TEXT(Q16*(1+$M$6),"$0.00")&amp;" (A)"</f>
        <v>$0.00 (A)</v>
      </c>
      <c r="H16" s="410" t="str">
        <f>TEXT(N16*(1+M6)+O16,"$0.00 (A)")</f>
        <v>$17.61 (A)</v>
      </c>
      <c r="I16" s="410"/>
      <c r="J16" s="215"/>
      <c r="L16" s="232">
        <v>2.02</v>
      </c>
      <c r="M16" s="232"/>
      <c r="N16" s="232">
        <v>12.08</v>
      </c>
      <c r="O16" s="232">
        <v>0</v>
      </c>
    </row>
    <row r="17" spans="1:15" ht="12.75">
      <c r="A17" s="210"/>
      <c r="B17" s="411" t="s">
        <v>391</v>
      </c>
      <c r="C17" s="412"/>
      <c r="D17" s="412"/>
      <c r="E17" s="413"/>
      <c r="F17" s="410" t="str">
        <f>TEXT(L17*(1+$M$6)+M17,"$0.00")&amp;" (A)"</f>
        <v>$1.72 (A)</v>
      </c>
      <c r="G17" s="410" t="str">
        <f>TEXT(Q17*(1+$M$6),"$0.00")&amp;" (A)"</f>
        <v>$0.00 (A)</v>
      </c>
      <c r="H17" s="410"/>
      <c r="I17" s="410"/>
      <c r="J17" s="215"/>
      <c r="L17" s="232">
        <v>1.18</v>
      </c>
      <c r="M17" s="232">
        <v>0</v>
      </c>
      <c r="N17" s="232">
        <v>0</v>
      </c>
      <c r="O17" s="232"/>
    </row>
    <row r="18" spans="1:10" ht="12.75">
      <c r="A18" s="244"/>
      <c r="B18" s="411"/>
      <c r="C18" s="412"/>
      <c r="D18" s="412"/>
      <c r="E18" s="413"/>
      <c r="F18" s="414"/>
      <c r="G18" s="415"/>
      <c r="H18" s="414"/>
      <c r="I18" s="415"/>
      <c r="J18" s="224"/>
    </row>
    <row r="19" spans="1:10" ht="12.75">
      <c r="A19" s="210"/>
      <c r="B19" s="411"/>
      <c r="C19" s="412"/>
      <c r="D19" s="412"/>
      <c r="E19" s="413"/>
      <c r="F19" s="414"/>
      <c r="G19" s="415"/>
      <c r="H19" s="414"/>
      <c r="I19" s="415"/>
      <c r="J19" s="215"/>
    </row>
    <row r="20" spans="1:10" ht="12.75">
      <c r="A20" s="210"/>
      <c r="B20" s="214"/>
      <c r="C20" s="214"/>
      <c r="D20" s="214"/>
      <c r="E20" s="214"/>
      <c r="F20" s="214"/>
      <c r="G20" s="214"/>
      <c r="H20" s="214"/>
      <c r="I20" s="214"/>
      <c r="J20" s="215"/>
    </row>
    <row r="21" spans="1:10" ht="12.75">
      <c r="A21" s="210"/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ht="12.75">
      <c r="A22" s="210"/>
      <c r="B22" s="214"/>
      <c r="C22" s="214"/>
      <c r="D22" s="214"/>
      <c r="E22" s="214"/>
      <c r="F22" s="214"/>
      <c r="G22" s="214"/>
      <c r="H22" s="214"/>
      <c r="I22" s="214"/>
      <c r="J22" s="215"/>
    </row>
    <row r="23" spans="1:10" ht="12.75">
      <c r="A23" s="210"/>
      <c r="B23" s="214"/>
      <c r="C23" s="214"/>
      <c r="D23" s="214"/>
      <c r="E23" s="214"/>
      <c r="F23" s="214"/>
      <c r="G23" s="214"/>
      <c r="H23" s="214"/>
      <c r="I23" s="214"/>
      <c r="J23" s="215"/>
    </row>
    <row r="24" spans="1:10" ht="12.75">
      <c r="A24" s="210"/>
      <c r="B24" s="214"/>
      <c r="C24" s="214"/>
      <c r="D24" s="214"/>
      <c r="E24" s="214"/>
      <c r="F24" s="214"/>
      <c r="G24" s="214"/>
      <c r="H24" s="214"/>
      <c r="I24" s="214"/>
      <c r="J24" s="215"/>
    </row>
    <row r="25" spans="1:10" ht="12.75">
      <c r="A25" s="210"/>
      <c r="B25" s="214"/>
      <c r="C25" s="214"/>
      <c r="D25" s="214"/>
      <c r="E25" s="214"/>
      <c r="F25" s="214"/>
      <c r="G25" s="214"/>
      <c r="H25" s="214"/>
      <c r="I25" s="214"/>
      <c r="J25" s="215"/>
    </row>
    <row r="26" spans="1:10" ht="12.75">
      <c r="A26" s="210"/>
      <c r="B26" s="214"/>
      <c r="C26" s="214"/>
      <c r="D26" s="214"/>
      <c r="E26" s="214"/>
      <c r="F26" s="214"/>
      <c r="G26" s="214"/>
      <c r="H26" s="214"/>
      <c r="I26" s="214"/>
      <c r="J26" s="215"/>
    </row>
    <row r="27" spans="1:10" ht="12.75">
      <c r="A27" s="210"/>
      <c r="B27" s="214"/>
      <c r="C27" s="214"/>
      <c r="D27" s="214"/>
      <c r="E27" s="214"/>
      <c r="F27" s="214"/>
      <c r="G27" s="214"/>
      <c r="H27" s="214"/>
      <c r="I27" s="214"/>
      <c r="J27" s="215"/>
    </row>
    <row r="28" spans="1:10" ht="12.75">
      <c r="A28" s="210"/>
      <c r="B28" s="214"/>
      <c r="C28" s="214"/>
      <c r="D28" s="214"/>
      <c r="E28" s="214"/>
      <c r="F28" s="214"/>
      <c r="G28" s="214"/>
      <c r="H28" s="214"/>
      <c r="I28" s="214"/>
      <c r="J28" s="215"/>
    </row>
    <row r="29" spans="1:10" ht="12.75">
      <c r="A29" s="210"/>
      <c r="B29" s="214"/>
      <c r="C29" s="214"/>
      <c r="D29" s="214"/>
      <c r="E29" s="214"/>
      <c r="F29" s="214"/>
      <c r="G29" s="214"/>
      <c r="H29" s="214"/>
      <c r="I29" s="214"/>
      <c r="J29" s="215"/>
    </row>
    <row r="30" spans="1:10" ht="12.75">
      <c r="A30" s="210"/>
      <c r="B30" s="214"/>
      <c r="C30" s="214"/>
      <c r="D30" s="214"/>
      <c r="E30" s="214"/>
      <c r="F30" s="214"/>
      <c r="G30" s="214"/>
      <c r="H30" s="214"/>
      <c r="I30" s="214"/>
      <c r="J30" s="215"/>
    </row>
    <row r="31" spans="1:10" ht="12.75">
      <c r="A31" s="222"/>
      <c r="B31" s="246"/>
      <c r="C31" s="246"/>
      <c r="D31" s="246"/>
      <c r="E31" s="246"/>
      <c r="F31" s="246"/>
      <c r="G31" s="246"/>
      <c r="H31" s="246"/>
      <c r="I31" s="246"/>
      <c r="J31" s="224"/>
    </row>
    <row r="32" spans="1:10" ht="12.75">
      <c r="A32" s="210"/>
      <c r="B32" s="214"/>
      <c r="C32" s="214"/>
      <c r="D32" s="214"/>
      <c r="E32" s="214"/>
      <c r="F32" s="214"/>
      <c r="G32" s="214"/>
      <c r="H32" s="214"/>
      <c r="I32" s="214"/>
      <c r="J32" s="215"/>
    </row>
    <row r="33" spans="1:10" ht="12.75">
      <c r="A33" s="227"/>
      <c r="B33" s="214"/>
      <c r="C33" s="214"/>
      <c r="D33" s="214"/>
      <c r="E33" s="214"/>
      <c r="F33" s="214"/>
      <c r="G33" s="214"/>
      <c r="H33" s="214"/>
      <c r="I33" s="214"/>
      <c r="J33" s="215"/>
    </row>
    <row r="34" spans="1:10" ht="12.75">
      <c r="A34" s="210"/>
      <c r="B34" s="214"/>
      <c r="C34" s="214"/>
      <c r="D34" s="214"/>
      <c r="E34" s="214"/>
      <c r="F34" s="214"/>
      <c r="G34" s="214"/>
      <c r="H34" s="214"/>
      <c r="I34" s="214"/>
      <c r="J34" s="215"/>
    </row>
    <row r="35" spans="1:10" ht="12.75">
      <c r="A35" s="210"/>
      <c r="B35" s="214"/>
      <c r="C35" s="214"/>
      <c r="D35" s="214"/>
      <c r="E35" s="214"/>
      <c r="F35" s="214"/>
      <c r="G35" s="214"/>
      <c r="H35" s="214"/>
      <c r="I35" s="214"/>
      <c r="J35" s="215"/>
    </row>
    <row r="36" spans="1:10" ht="12.75">
      <c r="A36" s="210"/>
      <c r="B36" s="214"/>
      <c r="C36" s="214"/>
      <c r="D36" s="214"/>
      <c r="E36" s="214"/>
      <c r="F36" s="214"/>
      <c r="G36" s="214"/>
      <c r="H36" s="214"/>
      <c r="I36" s="214"/>
      <c r="J36" s="215"/>
    </row>
    <row r="37" spans="1:10" ht="12.75">
      <c r="A37" s="210"/>
      <c r="B37" s="214"/>
      <c r="C37" s="214"/>
      <c r="D37" s="214"/>
      <c r="E37" s="214"/>
      <c r="F37" s="214"/>
      <c r="G37" s="214"/>
      <c r="H37" s="214"/>
      <c r="I37" s="214"/>
      <c r="J37" s="215"/>
    </row>
    <row r="38" spans="1:10" ht="12.75">
      <c r="A38" s="210"/>
      <c r="B38" s="214"/>
      <c r="C38" s="214"/>
      <c r="D38" s="214"/>
      <c r="E38" s="214"/>
      <c r="F38" s="214"/>
      <c r="G38" s="214"/>
      <c r="H38" s="214"/>
      <c r="I38" s="214"/>
      <c r="J38" s="215"/>
    </row>
    <row r="39" spans="1:10" ht="12.75">
      <c r="A39" s="210"/>
      <c r="B39" s="214"/>
      <c r="C39" s="214"/>
      <c r="D39" s="214"/>
      <c r="E39" s="214"/>
      <c r="F39" s="214"/>
      <c r="G39" s="214"/>
      <c r="H39" s="214"/>
      <c r="I39" s="214"/>
      <c r="J39" s="215"/>
    </row>
    <row r="40" spans="1:10" ht="12.75">
      <c r="A40" s="210"/>
      <c r="B40" s="214"/>
      <c r="C40" s="214"/>
      <c r="D40" s="214"/>
      <c r="E40" s="214"/>
      <c r="F40" s="214"/>
      <c r="G40" s="214"/>
      <c r="H40" s="214"/>
      <c r="I40" s="214"/>
      <c r="J40" s="215"/>
    </row>
    <row r="41" spans="1:10" ht="12.75">
      <c r="A41" s="210"/>
      <c r="B41" s="214"/>
      <c r="C41" s="214"/>
      <c r="D41" s="214"/>
      <c r="E41" s="214"/>
      <c r="F41" s="214"/>
      <c r="G41" s="214"/>
      <c r="H41" s="214"/>
      <c r="I41" s="214"/>
      <c r="J41" s="215"/>
    </row>
    <row r="42" spans="1:10" ht="12.75">
      <c r="A42" s="210"/>
      <c r="B42" s="214"/>
      <c r="C42" s="214"/>
      <c r="D42" s="214"/>
      <c r="E42" s="214"/>
      <c r="F42" s="214"/>
      <c r="G42" s="214"/>
      <c r="H42" s="214"/>
      <c r="I42" s="214"/>
      <c r="J42" s="215"/>
    </row>
    <row r="43" spans="1:10" ht="12.75">
      <c r="A43" s="210"/>
      <c r="B43" s="214"/>
      <c r="C43" s="214"/>
      <c r="D43" s="214"/>
      <c r="E43" s="214"/>
      <c r="F43" s="214"/>
      <c r="G43" s="214"/>
      <c r="H43" s="214"/>
      <c r="I43" s="214"/>
      <c r="J43" s="215"/>
    </row>
    <row r="44" spans="1:10" ht="12.75">
      <c r="A44" s="210"/>
      <c r="B44" s="214"/>
      <c r="C44" s="214"/>
      <c r="D44" s="214"/>
      <c r="E44" s="214"/>
      <c r="F44" s="214"/>
      <c r="G44" s="214"/>
      <c r="H44" s="214"/>
      <c r="I44" s="214"/>
      <c r="J44" s="215"/>
    </row>
    <row r="45" spans="1:10" ht="12.75">
      <c r="A45" s="210"/>
      <c r="B45" s="214"/>
      <c r="C45" s="214"/>
      <c r="D45" s="214"/>
      <c r="E45" s="214"/>
      <c r="F45" s="214"/>
      <c r="G45" s="214"/>
      <c r="H45" s="214"/>
      <c r="I45" s="214"/>
      <c r="J45" s="215"/>
    </row>
    <row r="46" spans="1:10" ht="12.75">
      <c r="A46" s="210"/>
      <c r="B46" s="214"/>
      <c r="C46" s="214"/>
      <c r="D46" s="214"/>
      <c r="E46" s="214"/>
      <c r="F46" s="214"/>
      <c r="G46" s="214"/>
      <c r="H46" s="214"/>
      <c r="I46" s="214"/>
      <c r="J46" s="215"/>
    </row>
    <row r="47" spans="1:10" ht="12.75">
      <c r="A47" s="210"/>
      <c r="B47" s="214"/>
      <c r="C47" s="214"/>
      <c r="D47" s="214"/>
      <c r="E47" s="214"/>
      <c r="F47" s="214"/>
      <c r="G47" s="214"/>
      <c r="H47" s="214"/>
      <c r="I47" s="214"/>
      <c r="J47" s="215"/>
    </row>
    <row r="48" spans="1:10" ht="12.75">
      <c r="A48" s="210"/>
      <c r="B48" s="212"/>
      <c r="C48" s="212"/>
      <c r="D48" s="212"/>
      <c r="E48" s="212"/>
      <c r="F48" s="212"/>
      <c r="G48" s="212"/>
      <c r="H48" s="212"/>
      <c r="I48" s="212"/>
      <c r="J48" s="215"/>
    </row>
    <row r="49" spans="1:10" ht="12.75">
      <c r="A49" s="210"/>
      <c r="B49" s="212"/>
      <c r="C49" s="212"/>
      <c r="D49" s="212"/>
      <c r="E49" s="212"/>
      <c r="F49" s="212"/>
      <c r="G49" s="212"/>
      <c r="H49" s="212"/>
      <c r="I49" s="212"/>
      <c r="J49" s="215"/>
    </row>
    <row r="50" spans="1:10" ht="12.75">
      <c r="A50" s="210"/>
      <c r="B50" s="212"/>
      <c r="C50" s="212"/>
      <c r="D50" s="212"/>
      <c r="E50" s="212"/>
      <c r="F50" s="212"/>
      <c r="G50" s="212"/>
      <c r="H50" s="212"/>
      <c r="I50" s="212"/>
      <c r="J50" s="215"/>
    </row>
    <row r="51" spans="1:10" ht="12.75">
      <c r="A51" s="218"/>
      <c r="B51" s="219"/>
      <c r="C51" s="219"/>
      <c r="D51" s="219"/>
      <c r="E51" s="219"/>
      <c r="F51" s="219"/>
      <c r="G51" s="219"/>
      <c r="H51" s="219"/>
      <c r="I51" s="219"/>
      <c r="J51" s="221"/>
    </row>
    <row r="52" spans="1:10" ht="12.75">
      <c r="A52" s="210" t="s">
        <v>59</v>
      </c>
      <c r="B52" s="7" t="str">
        <f>+'Check Sheet'!$B$52</f>
        <v>Sarah Russell, Business Unit Finance Manager</v>
      </c>
      <c r="C52" s="212"/>
      <c r="D52" s="212"/>
      <c r="E52" s="212"/>
      <c r="F52" s="212"/>
      <c r="G52" s="212"/>
      <c r="H52" s="212"/>
      <c r="I52" s="212"/>
      <c r="J52" s="215"/>
    </row>
    <row r="53" spans="1:10" ht="12.75">
      <c r="A53" s="210"/>
      <c r="B53" s="212"/>
      <c r="C53" s="212"/>
      <c r="D53" s="212"/>
      <c r="E53" s="212"/>
      <c r="F53" s="212"/>
      <c r="J53" s="215"/>
    </row>
    <row r="54" spans="1:10" ht="12.75">
      <c r="A54" s="218" t="s">
        <v>60</v>
      </c>
      <c r="B54" s="386">
        <f>+'Check Sheet'!$B$54</f>
        <v>43592</v>
      </c>
      <c r="C54" s="386">
        <f>+'[1]Check Sheet'!C54</f>
        <v>0</v>
      </c>
      <c r="D54" s="219"/>
      <c r="E54" s="219"/>
      <c r="F54" s="219"/>
      <c r="H54" s="234" t="s">
        <v>61</v>
      </c>
      <c r="I54" s="387">
        <f>+'Check Sheet'!I54</f>
        <v>43647</v>
      </c>
      <c r="J54" s="388">
        <f>+'[1]Check Sheet'!I54</f>
        <v>0</v>
      </c>
    </row>
    <row r="55" spans="1:10" ht="12.75">
      <c r="A55" s="389" t="s">
        <v>62</v>
      </c>
      <c r="B55" s="390"/>
      <c r="C55" s="390"/>
      <c r="D55" s="390"/>
      <c r="E55" s="390"/>
      <c r="F55" s="390"/>
      <c r="G55" s="390"/>
      <c r="H55" s="390"/>
      <c r="I55" s="390"/>
      <c r="J55" s="391"/>
    </row>
    <row r="56" spans="1:10" ht="12.75">
      <c r="A56" s="210"/>
      <c r="B56" s="212"/>
      <c r="C56" s="212"/>
      <c r="D56" s="212"/>
      <c r="E56" s="212"/>
      <c r="F56" s="212"/>
      <c r="G56" s="212"/>
      <c r="H56" s="212"/>
      <c r="I56" s="212"/>
      <c r="J56" s="215"/>
    </row>
    <row r="57" spans="1:10" ht="12.75">
      <c r="A57" s="210" t="s">
        <v>63</v>
      </c>
      <c r="B57" s="212"/>
      <c r="C57" s="212"/>
      <c r="D57" s="212"/>
      <c r="E57" s="212"/>
      <c r="F57" s="212"/>
      <c r="G57" s="212"/>
      <c r="H57" s="212"/>
      <c r="I57" s="212"/>
      <c r="J57" s="215"/>
    </row>
    <row r="58" spans="1:10" ht="12.75">
      <c r="A58" s="218"/>
      <c r="B58" s="219"/>
      <c r="C58" s="219"/>
      <c r="D58" s="219"/>
      <c r="E58" s="219"/>
      <c r="F58" s="219"/>
      <c r="G58" s="219"/>
      <c r="H58" s="219"/>
      <c r="I58" s="219"/>
      <c r="J58" s="221"/>
    </row>
    <row r="63" ht="12" customHeight="1"/>
  </sheetData>
  <sheetProtection/>
  <mergeCells count="23">
    <mergeCell ref="B54:C54"/>
    <mergeCell ref="I54:J54"/>
    <mergeCell ref="A55:J55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A7:J7"/>
    <mergeCell ref="B10:I11"/>
    <mergeCell ref="B14:E14"/>
    <mergeCell ref="F14:G14"/>
    <mergeCell ref="H14:I14"/>
    <mergeCell ref="B15:E15"/>
    <mergeCell ref="F15:G15"/>
    <mergeCell ref="H15:I1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55"/>
  <sheetViews>
    <sheetView showGridLines="0" zoomScalePageLayoutView="0" workbookViewId="0" topLeftCell="A31">
      <selection activeCell="V13" sqref="V13:AI24"/>
    </sheetView>
  </sheetViews>
  <sheetFormatPr defaultColWidth="9.140625" defaultRowHeight="12.75"/>
  <cols>
    <col min="1" max="1" width="10.421875" style="209" customWidth="1"/>
    <col min="2" max="2" width="10.140625" style="209" customWidth="1"/>
    <col min="3" max="3" width="7.8515625" style="209" customWidth="1"/>
    <col min="4" max="12" width="10.7109375" style="209" customWidth="1"/>
    <col min="13" max="13" width="12.28125" style="209" bestFit="1" customWidth="1"/>
    <col min="14" max="16384" width="9.140625" style="209" customWidth="1"/>
  </cols>
  <sheetData>
    <row r="1" spans="1:13" ht="12.75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2.75">
      <c r="A2" s="210" t="s">
        <v>0</v>
      </c>
      <c r="B2" s="211">
        <v>26</v>
      </c>
      <c r="C2" s="212"/>
      <c r="D2" s="212"/>
      <c r="E2" s="212"/>
      <c r="F2" s="212"/>
      <c r="G2" s="212"/>
      <c r="H2" s="416"/>
      <c r="I2" s="416"/>
      <c r="J2" s="212"/>
      <c r="K2" s="213" t="s">
        <v>317</v>
      </c>
      <c r="L2" s="214" t="s">
        <v>392</v>
      </c>
      <c r="M2" s="249"/>
    </row>
    <row r="3" spans="1:13" ht="12.75">
      <c r="A3" s="210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5"/>
    </row>
    <row r="4" spans="1:13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2"/>
      <c r="K4" s="212"/>
      <c r="L4" s="212"/>
      <c r="M4" s="215"/>
    </row>
    <row r="5" spans="1:13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19"/>
      <c r="K5" s="219"/>
      <c r="L5" s="219"/>
      <c r="M5" s="221"/>
    </row>
    <row r="6" spans="1:16" ht="12.75">
      <c r="A6" s="210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5"/>
      <c r="O6" s="209" t="s">
        <v>99</v>
      </c>
      <c r="P6" s="16">
        <f>'Item 107'!$M$6</f>
        <v>0.4574113120073008</v>
      </c>
    </row>
    <row r="7" spans="1:13" ht="12.75">
      <c r="A7" s="369" t="s">
        <v>393</v>
      </c>
      <c r="B7" s="370"/>
      <c r="C7" s="370"/>
      <c r="D7" s="370"/>
      <c r="E7" s="370"/>
      <c r="F7" s="370"/>
      <c r="G7" s="370"/>
      <c r="H7" s="370"/>
      <c r="I7" s="370"/>
      <c r="J7" s="370"/>
      <c r="K7" s="212"/>
      <c r="L7" s="212"/>
      <c r="M7" s="215"/>
    </row>
    <row r="8" spans="1:13" ht="12.75">
      <c r="A8" s="374" t="s">
        <v>394</v>
      </c>
      <c r="B8" s="416"/>
      <c r="C8" s="416"/>
      <c r="D8" s="416"/>
      <c r="E8" s="416"/>
      <c r="F8" s="416"/>
      <c r="G8" s="416"/>
      <c r="H8" s="416"/>
      <c r="I8" s="416"/>
      <c r="J8" s="416"/>
      <c r="K8" s="212"/>
      <c r="L8" s="212"/>
      <c r="M8" s="215"/>
    </row>
    <row r="9" spans="1:15" ht="12.75">
      <c r="A9" s="374" t="s">
        <v>156</v>
      </c>
      <c r="B9" s="416"/>
      <c r="C9" s="416"/>
      <c r="D9" s="416"/>
      <c r="E9" s="416"/>
      <c r="F9" s="416"/>
      <c r="G9" s="416"/>
      <c r="H9" s="416"/>
      <c r="I9" s="416"/>
      <c r="J9" s="416"/>
      <c r="K9" s="212"/>
      <c r="L9" s="212"/>
      <c r="M9" s="215"/>
      <c r="O9" s="209">
        <v>0.058</v>
      </c>
    </row>
    <row r="10" spans="1:24" ht="12.75">
      <c r="A10" s="210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5"/>
      <c r="O10" s="212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1:24" ht="12.75">
      <c r="A11" s="227" t="s">
        <v>395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5"/>
      <c r="O11" s="212"/>
      <c r="P11" s="212"/>
      <c r="Q11" s="212"/>
      <c r="R11" s="212"/>
      <c r="S11" s="212"/>
      <c r="T11" s="212"/>
      <c r="U11" s="212"/>
      <c r="V11" s="212"/>
      <c r="W11" s="212"/>
      <c r="X11" s="212"/>
    </row>
    <row r="12" spans="1:24" ht="12.75">
      <c r="A12" s="210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5"/>
      <c r="O12" s="212"/>
      <c r="P12" s="212"/>
      <c r="Q12" s="212"/>
      <c r="R12" s="212"/>
      <c r="S12" s="212"/>
      <c r="T12" s="212"/>
      <c r="U12" s="212"/>
      <c r="V12" s="212"/>
      <c r="W12" s="212"/>
      <c r="X12" s="212"/>
    </row>
    <row r="13" spans="1:35" ht="12.75">
      <c r="A13" s="210"/>
      <c r="B13" s="213"/>
      <c r="C13" s="213"/>
      <c r="D13" s="417" t="s">
        <v>158</v>
      </c>
      <c r="E13" s="418"/>
      <c r="F13" s="418"/>
      <c r="G13" s="418"/>
      <c r="H13" s="418"/>
      <c r="I13" s="418"/>
      <c r="J13" s="418"/>
      <c r="K13" s="250"/>
      <c r="L13" s="250"/>
      <c r="M13" s="230"/>
      <c r="O13" s="212"/>
      <c r="P13" s="212"/>
      <c r="Q13" s="212"/>
      <c r="R13" s="212"/>
      <c r="S13" s="212"/>
      <c r="T13" s="212"/>
      <c r="U13" s="212"/>
      <c r="V13" s="15"/>
      <c r="W13" s="15"/>
      <c r="X13" s="15"/>
      <c r="Y13" s="15"/>
      <c r="Z13" s="15" t="s">
        <v>316</v>
      </c>
      <c r="AA13" s="15" t="s">
        <v>316</v>
      </c>
      <c r="AB13" s="15" t="s">
        <v>316</v>
      </c>
      <c r="AC13" s="15" t="s">
        <v>316</v>
      </c>
      <c r="AD13" s="15" t="s">
        <v>316</v>
      </c>
      <c r="AE13" s="15" t="s">
        <v>316</v>
      </c>
      <c r="AF13" s="15" t="s">
        <v>316</v>
      </c>
      <c r="AG13" s="15" t="s">
        <v>316</v>
      </c>
      <c r="AH13" s="15" t="s">
        <v>316</v>
      </c>
      <c r="AI13" s="15" t="s">
        <v>316</v>
      </c>
    </row>
    <row r="14" spans="1:35" ht="12.75">
      <c r="A14" s="251" t="s">
        <v>159</v>
      </c>
      <c r="B14" s="252"/>
      <c r="C14" s="253"/>
      <c r="D14" s="248" t="s">
        <v>396</v>
      </c>
      <c r="E14" s="248" t="s">
        <v>397</v>
      </c>
      <c r="F14" s="248" t="s">
        <v>398</v>
      </c>
      <c r="G14" s="248" t="s">
        <v>105</v>
      </c>
      <c r="H14" s="248" t="s">
        <v>106</v>
      </c>
      <c r="I14" s="248" t="s">
        <v>107</v>
      </c>
      <c r="J14" s="248" t="s">
        <v>108</v>
      </c>
      <c r="K14" s="248" t="s">
        <v>109</v>
      </c>
      <c r="L14" s="248" t="s">
        <v>110</v>
      </c>
      <c r="M14" s="248" t="s">
        <v>111</v>
      </c>
      <c r="O14" s="254"/>
      <c r="P14" s="254"/>
      <c r="Q14" s="254"/>
      <c r="R14" s="254"/>
      <c r="S14" s="254"/>
      <c r="T14" s="254"/>
      <c r="U14" s="25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255" t="s">
        <v>161</v>
      </c>
      <c r="B15" s="250"/>
      <c r="C15" s="230"/>
      <c r="D15" s="240" t="s">
        <v>440</v>
      </c>
      <c r="E15" s="240" t="s">
        <v>446</v>
      </c>
      <c r="F15" s="240" t="s">
        <v>446</v>
      </c>
      <c r="G15" s="240" t="s">
        <v>478</v>
      </c>
      <c r="H15" s="240" t="s">
        <v>479</v>
      </c>
      <c r="I15" s="240" t="s">
        <v>480</v>
      </c>
      <c r="J15" s="240" t="s">
        <v>481</v>
      </c>
      <c r="K15" s="240" t="s">
        <v>482</v>
      </c>
      <c r="L15" s="240" t="s">
        <v>483</v>
      </c>
      <c r="M15" s="240" t="s">
        <v>484</v>
      </c>
      <c r="O15" s="256" t="s">
        <v>399</v>
      </c>
      <c r="P15" s="212"/>
      <c r="Q15" s="212"/>
      <c r="R15" s="212"/>
      <c r="S15" s="212"/>
      <c r="T15" s="212"/>
      <c r="U15" s="212"/>
      <c r="V15" s="15">
        <v>31.620152584165815</v>
      </c>
      <c r="W15" s="15">
        <f aca="true" t="shared" si="0" ref="W15:W24">ROUND(V15,2)</f>
        <v>31.62</v>
      </c>
      <c r="X15" s="15">
        <v>31.62</v>
      </c>
      <c r="Y15" s="15"/>
      <c r="Z15" s="15">
        <v>31.62</v>
      </c>
      <c r="AA15" s="15">
        <v>41.49</v>
      </c>
      <c r="AB15" s="15">
        <v>54.9</v>
      </c>
      <c r="AC15" s="15">
        <v>76.69</v>
      </c>
      <c r="AD15" s="15">
        <v>99.87</v>
      </c>
      <c r="AE15" s="15">
        <v>144.94</v>
      </c>
      <c r="AF15" s="15">
        <v>194.94</v>
      </c>
      <c r="AG15" s="15">
        <v>21.65</v>
      </c>
      <c r="AH15" s="15">
        <v>31.49</v>
      </c>
      <c r="AI15" s="15">
        <v>37</v>
      </c>
    </row>
    <row r="16" spans="1:35" ht="12.75">
      <c r="A16" s="255" t="s">
        <v>162</v>
      </c>
      <c r="B16" s="250"/>
      <c r="C16" s="230"/>
      <c r="D16" s="257" t="s">
        <v>535</v>
      </c>
      <c r="E16" s="257" t="s">
        <v>536</v>
      </c>
      <c r="F16" s="257" t="s">
        <v>537</v>
      </c>
      <c r="G16" s="257" t="s">
        <v>538</v>
      </c>
      <c r="H16" s="257" t="s">
        <v>539</v>
      </c>
      <c r="I16" s="257" t="s">
        <v>540</v>
      </c>
      <c r="J16" s="257" t="s">
        <v>541</v>
      </c>
      <c r="K16" s="257" t="s">
        <v>542</v>
      </c>
      <c r="L16" s="257" t="s">
        <v>543</v>
      </c>
      <c r="M16" s="257" t="s">
        <v>544</v>
      </c>
      <c r="O16" s="212"/>
      <c r="P16" s="212"/>
      <c r="Q16" s="212"/>
      <c r="R16" s="212"/>
      <c r="S16" s="212"/>
      <c r="T16" s="212"/>
      <c r="U16" s="212"/>
      <c r="V16" s="15">
        <v>41.49347075311127</v>
      </c>
      <c r="W16" s="15">
        <f t="shared" si="0"/>
        <v>41.49</v>
      </c>
      <c r="X16" s="15">
        <v>41.49</v>
      </c>
      <c r="Y16" s="15"/>
      <c r="Z16" s="15" t="str">
        <f aca="true" t="shared" si="1" ref="Z16:AF16">CONCATENATE("$",Z15,Z13)</f>
        <v>$31.62(A)</v>
      </c>
      <c r="AA16" s="15" t="str">
        <f t="shared" si="1"/>
        <v>$41.49(A)</v>
      </c>
      <c r="AB16" s="15" t="str">
        <f t="shared" si="1"/>
        <v>$54.9(A)</v>
      </c>
      <c r="AC16" s="15" t="str">
        <f t="shared" si="1"/>
        <v>$76.69(A)</v>
      </c>
      <c r="AD16" s="15" t="str">
        <f t="shared" si="1"/>
        <v>$99.87(A)</v>
      </c>
      <c r="AE16" s="15" t="str">
        <f t="shared" si="1"/>
        <v>$144.94(A)</v>
      </c>
      <c r="AF16" s="15" t="str">
        <f t="shared" si="1"/>
        <v>$194.94(A)</v>
      </c>
      <c r="AG16" s="15" t="str">
        <f>CONCATENATE("$",AG15,AG13)</f>
        <v>$21.65(A)</v>
      </c>
      <c r="AH16" s="15" t="str">
        <f>CONCATENATE("$",AH15,AH13)</f>
        <v>$31.49(A)</v>
      </c>
      <c r="AI16" s="15" t="str">
        <f>CONCATENATE("$",AI15,AI13)</f>
        <v>$37(A)</v>
      </c>
    </row>
    <row r="17" spans="1:32" ht="12.75">
      <c r="A17" s="255" t="s">
        <v>163</v>
      </c>
      <c r="B17" s="250"/>
      <c r="C17" s="230"/>
      <c r="D17" s="240" t="str">
        <f>D16</f>
        <v>$6.53(A)</v>
      </c>
      <c r="E17" s="240" t="str">
        <f aca="true" t="shared" si="2" ref="E17:M17">E16</f>
        <v>$10.78(A)</v>
      </c>
      <c r="F17" s="257" t="str">
        <f t="shared" si="2"/>
        <v>$14.14(A)</v>
      </c>
      <c r="G17" s="240" t="str">
        <f t="shared" si="2"/>
        <v>$27.96(A)</v>
      </c>
      <c r="H17" s="240" t="str">
        <f t="shared" si="2"/>
        <v>$37.73(A)</v>
      </c>
      <c r="I17" s="240" t="str">
        <f t="shared" si="2"/>
        <v>$49.25(A)</v>
      </c>
      <c r="J17" s="240" t="str">
        <f t="shared" si="2"/>
        <v>$69.16(A)</v>
      </c>
      <c r="K17" s="240" t="str">
        <f t="shared" si="2"/>
        <v>$99.87(A)</v>
      </c>
      <c r="L17" s="240" t="str">
        <f t="shared" si="2"/>
        <v>$133.67(A)</v>
      </c>
      <c r="M17" s="240" t="str">
        <f t="shared" si="2"/>
        <v>$179.35(A)</v>
      </c>
      <c r="O17" s="212"/>
      <c r="P17" s="212"/>
      <c r="Q17" s="212"/>
      <c r="R17" s="212"/>
      <c r="S17" s="212"/>
      <c r="T17" s="212"/>
      <c r="U17" s="212"/>
      <c r="V17" s="15">
        <v>54.89905361180875</v>
      </c>
      <c r="W17" s="15">
        <f t="shared" si="0"/>
        <v>54.9</v>
      </c>
      <c r="X17" s="15">
        <v>54.9</v>
      </c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58" t="s">
        <v>164</v>
      </c>
      <c r="B18" s="259"/>
      <c r="C18" s="260"/>
      <c r="D18" s="257" t="s">
        <v>545</v>
      </c>
      <c r="E18" s="261" t="s">
        <v>546</v>
      </c>
      <c r="F18" s="261" t="s">
        <v>547</v>
      </c>
      <c r="G18" s="261" t="s">
        <v>548</v>
      </c>
      <c r="H18" s="261" t="s">
        <v>549</v>
      </c>
      <c r="I18" s="261" t="s">
        <v>550</v>
      </c>
      <c r="J18" s="261" t="s">
        <v>551</v>
      </c>
      <c r="K18" s="261" t="s">
        <v>542</v>
      </c>
      <c r="L18" s="261" t="s">
        <v>552</v>
      </c>
      <c r="M18" s="261" t="s">
        <v>553</v>
      </c>
      <c r="O18" s="70"/>
      <c r="P18" s="70"/>
      <c r="Q18" s="70"/>
      <c r="R18" s="70"/>
      <c r="S18" s="70"/>
      <c r="T18" s="70"/>
      <c r="U18" s="70"/>
      <c r="V18" s="15">
        <v>76.68844543292975</v>
      </c>
      <c r="W18" s="15">
        <f t="shared" si="0"/>
        <v>76.69</v>
      </c>
      <c r="X18" s="15">
        <v>76.69</v>
      </c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62" t="s">
        <v>165</v>
      </c>
      <c r="B19" s="250"/>
      <c r="C19" s="230"/>
      <c r="D19" s="212"/>
      <c r="E19" s="212"/>
      <c r="F19" s="212"/>
      <c r="G19" s="212"/>
      <c r="H19" s="212"/>
      <c r="I19" s="212"/>
      <c r="J19" s="212"/>
      <c r="K19" s="212"/>
      <c r="L19" s="212"/>
      <c r="M19" s="215"/>
      <c r="O19" s="70"/>
      <c r="P19" s="70"/>
      <c r="Q19" s="70"/>
      <c r="R19" s="70"/>
      <c r="S19" s="70"/>
      <c r="T19" s="70"/>
      <c r="U19" s="70"/>
      <c r="V19" s="15">
        <v>99.86804584680456</v>
      </c>
      <c r="W19" s="15">
        <f t="shared" si="0"/>
        <v>99.87</v>
      </c>
      <c r="X19" s="15">
        <v>99.87</v>
      </c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55" t="s">
        <v>118</v>
      </c>
      <c r="B20" s="250"/>
      <c r="C20" s="230"/>
      <c r="D20" s="263"/>
      <c r="E20" s="263"/>
      <c r="F20" s="263"/>
      <c r="G20" s="257" t="s">
        <v>554</v>
      </c>
      <c r="H20" s="261" t="str">
        <f>G20</f>
        <v>$55.10 (A)</v>
      </c>
      <c r="I20" s="261" t="str">
        <f aca="true" t="shared" si="3" ref="I20:M22">H20</f>
        <v>$55.10 (A)</v>
      </c>
      <c r="J20" s="261" t="str">
        <f t="shared" si="3"/>
        <v>$55.10 (A)</v>
      </c>
      <c r="K20" s="261" t="str">
        <f t="shared" si="3"/>
        <v>$55.10 (A)</v>
      </c>
      <c r="L20" s="261" t="str">
        <f t="shared" si="3"/>
        <v>$55.10 (A)</v>
      </c>
      <c r="M20" s="261" t="str">
        <f t="shared" si="3"/>
        <v>$55.10 (A)</v>
      </c>
      <c r="N20" s="264"/>
      <c r="O20" s="70"/>
      <c r="P20" s="70"/>
      <c r="Q20" s="70"/>
      <c r="R20" s="70"/>
      <c r="S20" s="70"/>
      <c r="T20" s="70"/>
      <c r="U20" s="212"/>
      <c r="V20" s="15">
        <v>144.93633869556848</v>
      </c>
      <c r="W20" s="15">
        <f t="shared" si="0"/>
        <v>144.94</v>
      </c>
      <c r="X20" s="15">
        <v>144.94</v>
      </c>
      <c r="Y20" s="15"/>
      <c r="Z20" s="15"/>
      <c r="AA20" s="15"/>
      <c r="AB20" s="15"/>
      <c r="AC20" s="15"/>
      <c r="AD20" s="15"/>
      <c r="AE20" s="15"/>
      <c r="AF20" s="15"/>
    </row>
    <row r="21" spans="1:32" ht="12.75">
      <c r="A21" s="255" t="s">
        <v>119</v>
      </c>
      <c r="B21" s="250"/>
      <c r="C21" s="230"/>
      <c r="D21" s="263"/>
      <c r="E21" s="263"/>
      <c r="F21" s="263"/>
      <c r="G21" s="257" t="s">
        <v>548</v>
      </c>
      <c r="H21" s="261" t="s">
        <v>549</v>
      </c>
      <c r="I21" s="261" t="s">
        <v>550</v>
      </c>
      <c r="J21" s="261" t="s">
        <v>551</v>
      </c>
      <c r="K21" s="261" t="s">
        <v>542</v>
      </c>
      <c r="L21" s="261" t="s">
        <v>552</v>
      </c>
      <c r="M21" s="261" t="s">
        <v>553</v>
      </c>
      <c r="N21" s="264"/>
      <c r="O21" s="70"/>
      <c r="P21" s="212"/>
      <c r="Q21" s="70"/>
      <c r="R21" s="70"/>
      <c r="S21" s="70"/>
      <c r="T21" s="70"/>
      <c r="U21" s="70"/>
      <c r="V21" s="15">
        <v>194.94129062880512</v>
      </c>
      <c r="W21" s="15">
        <f t="shared" si="0"/>
        <v>194.94</v>
      </c>
      <c r="X21" s="15">
        <v>194.94</v>
      </c>
      <c r="Y21" s="15"/>
      <c r="Z21" s="15"/>
      <c r="AA21" s="15"/>
      <c r="AB21" s="15"/>
      <c r="AC21" s="15"/>
      <c r="AD21" s="15"/>
      <c r="AE21" s="15"/>
      <c r="AF21" s="15"/>
    </row>
    <row r="22" spans="1:24" ht="12.75">
      <c r="A22" s="255" t="s">
        <v>166</v>
      </c>
      <c r="B22" s="250"/>
      <c r="C22" s="230"/>
      <c r="D22" s="263"/>
      <c r="E22" s="263"/>
      <c r="F22" s="263"/>
      <c r="G22" s="257" t="s">
        <v>555</v>
      </c>
      <c r="H22" s="261" t="str">
        <f>G22</f>
        <v>$1.57 (A)</v>
      </c>
      <c r="I22" s="261" t="str">
        <f t="shared" si="3"/>
        <v>$1.57 (A)</v>
      </c>
      <c r="J22" s="261" t="str">
        <f t="shared" si="3"/>
        <v>$1.57 (A)</v>
      </c>
      <c r="K22" s="261" t="str">
        <f>J22</f>
        <v>$1.57 (A)</v>
      </c>
      <c r="L22" s="261" t="str">
        <f>K22</f>
        <v>$1.57 (A)</v>
      </c>
      <c r="M22" s="261" t="str">
        <f>L22</f>
        <v>$1.57 (A)</v>
      </c>
      <c r="N22" s="264"/>
      <c r="O22" s="70"/>
      <c r="P22" s="212"/>
      <c r="Q22" s="70"/>
      <c r="R22" s="212"/>
      <c r="S22" s="212"/>
      <c r="T22" s="212"/>
      <c r="U22" s="212"/>
      <c r="V22" s="212">
        <v>21.647533801452237</v>
      </c>
      <c r="W22" s="15">
        <f t="shared" si="0"/>
        <v>21.65</v>
      </c>
      <c r="X22" s="15">
        <v>21.65</v>
      </c>
    </row>
    <row r="23" spans="1:24" ht="12.75">
      <c r="A23" s="255" t="s">
        <v>121</v>
      </c>
      <c r="B23" s="250"/>
      <c r="C23" s="230"/>
      <c r="D23" s="265"/>
      <c r="E23" s="265"/>
      <c r="F23" s="265"/>
      <c r="G23" s="240" t="str">
        <f>G15</f>
        <v>$11.02(A)</v>
      </c>
      <c r="H23" s="240" t="str">
        <f aca="true" t="shared" si="4" ref="H23:M23">H15</f>
        <v>$13.38(A)</v>
      </c>
      <c r="I23" s="240" t="str">
        <f t="shared" si="4"/>
        <v>$14.95(A)</v>
      </c>
      <c r="J23" s="240" t="str">
        <f t="shared" si="4"/>
        <v>$18.9(A)</v>
      </c>
      <c r="K23" s="240" t="str">
        <f t="shared" si="4"/>
        <v>$21.65(A)</v>
      </c>
      <c r="L23" s="240" t="str">
        <f t="shared" si="4"/>
        <v>$31.49(A)</v>
      </c>
      <c r="M23" s="240" t="str">
        <f t="shared" si="4"/>
        <v>$37(A)</v>
      </c>
      <c r="N23" s="264"/>
      <c r="O23" s="70"/>
      <c r="P23" s="70"/>
      <c r="Q23" s="70"/>
      <c r="R23" s="70"/>
      <c r="S23" s="70"/>
      <c r="T23" s="70"/>
      <c r="U23" s="70"/>
      <c r="V23" s="212">
        <v>31.492480366463933</v>
      </c>
      <c r="W23" s="15">
        <f t="shared" si="0"/>
        <v>31.49</v>
      </c>
      <c r="X23" s="15">
        <v>31.49</v>
      </c>
    </row>
    <row r="24" spans="1:24" ht="12.75">
      <c r="A24" s="210"/>
      <c r="B24" s="212"/>
      <c r="C24" s="212"/>
      <c r="D24" s="212"/>
      <c r="E24" s="212"/>
      <c r="F24" s="212"/>
      <c r="G24" s="212"/>
      <c r="H24" s="212" t="s">
        <v>192</v>
      </c>
      <c r="I24" s="212"/>
      <c r="J24" s="212"/>
      <c r="K24" s="212"/>
      <c r="L24" s="212"/>
      <c r="M24" s="215"/>
      <c r="N24" s="264"/>
      <c r="O24" s="70"/>
      <c r="P24" s="212"/>
      <c r="Q24" s="70"/>
      <c r="R24" s="212"/>
      <c r="S24" s="212"/>
      <c r="T24" s="212"/>
      <c r="U24" s="212"/>
      <c r="V24" s="212">
        <v>36.996571529611685</v>
      </c>
      <c r="W24" s="15">
        <f t="shared" si="0"/>
        <v>37</v>
      </c>
      <c r="X24" s="15">
        <v>37</v>
      </c>
    </row>
    <row r="25" spans="1:24" ht="12.75">
      <c r="A25" s="210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5"/>
      <c r="N25" s="264"/>
      <c r="O25" s="70"/>
      <c r="P25" s="212"/>
      <c r="Q25" s="70"/>
      <c r="R25" s="212"/>
      <c r="S25" s="212"/>
      <c r="T25" s="212"/>
      <c r="U25" s="212"/>
      <c r="V25" s="212"/>
      <c r="W25" s="212"/>
      <c r="X25" s="212"/>
    </row>
    <row r="26" spans="1:24" ht="12.75">
      <c r="A26" s="266" t="s">
        <v>167</v>
      </c>
      <c r="B26" s="267" t="s">
        <v>168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5"/>
      <c r="N26" s="264"/>
      <c r="O26" s="70"/>
      <c r="P26" s="212"/>
      <c r="Q26" s="70"/>
      <c r="R26" s="212"/>
      <c r="S26" s="212"/>
      <c r="T26" s="212"/>
      <c r="U26" s="212"/>
      <c r="V26" s="212"/>
      <c r="W26" s="212"/>
      <c r="X26" s="212"/>
    </row>
    <row r="27" spans="1:17" ht="12.75">
      <c r="A27" s="266"/>
      <c r="B27" s="267" t="s">
        <v>169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5"/>
      <c r="N27" s="264"/>
      <c r="O27" s="70"/>
      <c r="Q27" s="70"/>
    </row>
    <row r="28" spans="1:21" ht="12.75">
      <c r="A28" s="266"/>
      <c r="B28" s="267" t="s">
        <v>170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5"/>
      <c r="N28" s="264"/>
      <c r="O28" s="70"/>
      <c r="P28" s="70"/>
      <c r="Q28" s="212"/>
      <c r="R28" s="70"/>
      <c r="S28" s="212"/>
      <c r="T28" s="212"/>
      <c r="U28" s="212"/>
    </row>
    <row r="29" spans="1:17" ht="12.75">
      <c r="A29" s="266"/>
      <c r="B29" s="267" t="s">
        <v>171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5"/>
      <c r="N29" s="264"/>
      <c r="O29" s="70"/>
      <c r="Q29" s="70"/>
    </row>
    <row r="30" spans="1:13" ht="12.75">
      <c r="A30" s="266"/>
      <c r="B30" s="267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5"/>
    </row>
    <row r="31" spans="1:13" ht="12.75">
      <c r="A31" s="268" t="s">
        <v>124</v>
      </c>
      <c r="B31" s="269" t="s">
        <v>150</v>
      </c>
      <c r="C31" s="223"/>
      <c r="D31" s="223"/>
      <c r="E31" s="223"/>
      <c r="F31" s="223"/>
      <c r="G31" s="223"/>
      <c r="H31" s="223"/>
      <c r="I31" s="223"/>
      <c r="J31" s="223"/>
      <c r="K31" s="212"/>
      <c r="L31" s="212"/>
      <c r="M31" s="215"/>
    </row>
    <row r="32" spans="1:21" ht="12.75">
      <c r="A32" s="266"/>
      <c r="B32" s="267" t="s">
        <v>151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5"/>
      <c r="O32" s="70"/>
      <c r="P32" s="70"/>
      <c r="Q32" s="212"/>
      <c r="R32" s="70"/>
      <c r="S32" s="212"/>
      <c r="T32" s="212"/>
      <c r="U32" s="212"/>
    </row>
    <row r="33" spans="1:13" ht="12.75">
      <c r="A33" s="270"/>
      <c r="B33" s="267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5"/>
    </row>
    <row r="34" spans="1:13" ht="12.75">
      <c r="A34" s="266" t="s">
        <v>127</v>
      </c>
      <c r="B34" s="267" t="str">
        <f>"In addition to all other applicable charges, a charge of $15.16 per yard (assessed on a "</f>
        <v>In addition to all other applicable charges, a charge of $15.16 per yard (assessed on a 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5"/>
    </row>
    <row r="35" spans="1:13" ht="12.75">
      <c r="A35" s="210"/>
      <c r="B35" s="209" t="s">
        <v>400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5"/>
    </row>
    <row r="36" spans="1:13" ht="12.75">
      <c r="A36" s="210"/>
      <c r="B36" s="209" t="s">
        <v>401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5"/>
    </row>
    <row r="37" spans="1:13" ht="12.75">
      <c r="A37" s="210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5"/>
    </row>
    <row r="38" spans="1:13" ht="12.75">
      <c r="A38" s="210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5"/>
    </row>
    <row r="39" spans="1:13" ht="12.75">
      <c r="A39" s="266"/>
      <c r="B39" s="267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5"/>
    </row>
    <row r="40" spans="1:13" ht="12.75">
      <c r="A40" s="266" t="s">
        <v>152</v>
      </c>
      <c r="B40" s="267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5"/>
    </row>
    <row r="41" spans="1:13" ht="12.75">
      <c r="A41" s="210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5"/>
    </row>
    <row r="42" spans="2:13" ht="12.75">
      <c r="B42" s="267" t="s">
        <v>402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5"/>
    </row>
    <row r="43" spans="1:13" ht="12.75">
      <c r="A43" s="266"/>
      <c r="C43" s="212"/>
      <c r="D43" s="223"/>
      <c r="E43" s="223"/>
      <c r="F43" s="223"/>
      <c r="G43" s="223"/>
      <c r="H43" s="212"/>
      <c r="I43" s="212"/>
      <c r="J43" s="212"/>
      <c r="K43" s="212"/>
      <c r="L43" s="212"/>
      <c r="M43" s="215"/>
    </row>
    <row r="44" spans="1:13" ht="12.75" customHeight="1">
      <c r="A44" s="266"/>
      <c r="B44" s="355" t="s">
        <v>486</v>
      </c>
      <c r="C44" s="356"/>
      <c r="D44" s="356"/>
      <c r="E44" s="356"/>
      <c r="F44" s="356"/>
      <c r="G44" s="356"/>
      <c r="H44" s="356"/>
      <c r="I44" s="356"/>
      <c r="J44" s="212"/>
      <c r="K44" s="212"/>
      <c r="L44" s="212"/>
      <c r="M44" s="215"/>
    </row>
    <row r="45" spans="1:13" ht="12.75">
      <c r="A45" s="266"/>
      <c r="B45" s="356"/>
      <c r="C45" s="356"/>
      <c r="D45" s="356"/>
      <c r="E45" s="356"/>
      <c r="F45" s="356"/>
      <c r="G45" s="356"/>
      <c r="H45" s="356"/>
      <c r="I45" s="356"/>
      <c r="J45" s="212"/>
      <c r="K45" s="212"/>
      <c r="L45" s="212"/>
      <c r="M45" s="215"/>
    </row>
    <row r="46" spans="1:13" ht="12.75">
      <c r="A46" s="210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5"/>
    </row>
    <row r="47" spans="1:13" ht="12.75">
      <c r="A47" s="210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5"/>
    </row>
    <row r="48" spans="1:13" ht="12.75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2"/>
      <c r="L48" s="212"/>
      <c r="M48" s="215"/>
    </row>
    <row r="49" spans="1:13" ht="12.75">
      <c r="A49" s="210" t="s">
        <v>59</v>
      </c>
      <c r="B49" s="7" t="str">
        <f>+'Check Sheet'!$B$52</f>
        <v>Sarah Russell, Business Unit Finance Manager</v>
      </c>
      <c r="C49" s="212"/>
      <c r="D49" s="212"/>
      <c r="E49" s="212"/>
      <c r="F49" s="212"/>
      <c r="G49" s="212"/>
      <c r="H49" s="212"/>
      <c r="I49" s="212"/>
      <c r="J49" s="212"/>
      <c r="K49" s="207"/>
      <c r="L49" s="207"/>
      <c r="M49" s="208"/>
    </row>
    <row r="50" spans="1:13" ht="12.75">
      <c r="A50" s="210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5"/>
    </row>
    <row r="51" spans="1:13" ht="12.75">
      <c r="A51" s="218" t="s">
        <v>60</v>
      </c>
      <c r="B51" s="386">
        <f>+'Check Sheet'!$B$54</f>
        <v>43592</v>
      </c>
      <c r="C51" s="386">
        <f>+'[1]Check Sheet'!C51</f>
        <v>0</v>
      </c>
      <c r="D51" s="247"/>
      <c r="E51" s="219"/>
      <c r="F51" s="219"/>
      <c r="G51" s="219"/>
      <c r="K51" s="234" t="s">
        <v>61</v>
      </c>
      <c r="L51" s="387">
        <f>+'Check Sheet'!$I$54</f>
        <v>43647</v>
      </c>
      <c r="M51" s="388">
        <f>+'[1]Check Sheet'!L51</f>
        <v>0</v>
      </c>
    </row>
    <row r="52" spans="1:13" ht="12.75">
      <c r="A52" s="389" t="s">
        <v>62</v>
      </c>
      <c r="B52" s="390"/>
      <c r="C52" s="390"/>
      <c r="D52" s="390"/>
      <c r="E52" s="390"/>
      <c r="F52" s="390"/>
      <c r="G52" s="390"/>
      <c r="H52" s="390"/>
      <c r="I52" s="390"/>
      <c r="J52" s="390"/>
      <c r="K52" s="212"/>
      <c r="L52" s="212"/>
      <c r="M52" s="215"/>
    </row>
    <row r="53" spans="1:13" ht="12.75">
      <c r="A53" s="210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5"/>
    </row>
    <row r="54" spans="1:13" ht="12.75">
      <c r="A54" s="210" t="s">
        <v>63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5"/>
    </row>
    <row r="55" spans="1:13" ht="12.75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21"/>
    </row>
  </sheetData>
  <sheetProtection/>
  <mergeCells count="9">
    <mergeCell ref="B51:C51"/>
    <mergeCell ref="L51:M51"/>
    <mergeCell ref="A52:J52"/>
    <mergeCell ref="H2:I2"/>
    <mergeCell ref="A7:J7"/>
    <mergeCell ref="A8:J8"/>
    <mergeCell ref="A9:J9"/>
    <mergeCell ref="D13:J13"/>
    <mergeCell ref="B44:I45"/>
  </mergeCells>
  <printOptions horizontalCentered="1"/>
  <pageMargins left="0.25" right="0.25" top="0.75" bottom="0.75" header="0.5" footer="0.5"/>
  <pageSetup fitToHeight="1" fitToWidth="1" horizontalDpi="600" verticalDpi="600" orientation="portrait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56"/>
  <sheetViews>
    <sheetView showGridLines="0" zoomScale="80" zoomScaleNormal="80" zoomScalePageLayoutView="0" workbookViewId="0" topLeftCell="A10">
      <selection activeCell="V12" sqref="V12:AI23"/>
    </sheetView>
  </sheetViews>
  <sheetFormatPr defaultColWidth="9.140625" defaultRowHeight="12.75"/>
  <cols>
    <col min="1" max="1" width="10.28125" style="209" customWidth="1"/>
    <col min="2" max="3" width="9.140625" style="209" customWidth="1"/>
    <col min="4" max="10" width="11.710937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317</v>
      </c>
      <c r="I2" s="214" t="s">
        <v>403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107'!$M$6</f>
        <v>0.4574113120073008</v>
      </c>
    </row>
    <row r="7" spans="1:10" ht="12.75">
      <c r="A7" s="419" t="s">
        <v>404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420" t="s">
        <v>405</v>
      </c>
      <c r="B8" s="416"/>
      <c r="C8" s="416"/>
      <c r="D8" s="416"/>
      <c r="E8" s="416"/>
      <c r="F8" s="416"/>
      <c r="G8" s="416"/>
      <c r="H8" s="416"/>
      <c r="I8" s="416"/>
      <c r="J8" s="375"/>
    </row>
    <row r="9" spans="1:10" ht="12.75">
      <c r="A9" s="374" t="s">
        <v>406</v>
      </c>
      <c r="B9" s="421"/>
      <c r="C9" s="421"/>
      <c r="D9" s="421"/>
      <c r="E9" s="421"/>
      <c r="F9" s="421"/>
      <c r="G9" s="421"/>
      <c r="H9" s="421"/>
      <c r="I9" s="421"/>
      <c r="J9" s="422"/>
    </row>
    <row r="10" spans="1:10" ht="12.75">
      <c r="A10" s="374" t="s">
        <v>156</v>
      </c>
      <c r="B10" s="416"/>
      <c r="C10" s="416"/>
      <c r="D10" s="416"/>
      <c r="E10" s="416"/>
      <c r="F10" s="416"/>
      <c r="G10" s="416"/>
      <c r="H10" s="416"/>
      <c r="I10" s="416"/>
      <c r="J10" s="375"/>
    </row>
    <row r="11" spans="1:10" ht="12.75">
      <c r="A11" s="210"/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35" ht="12.75">
      <c r="A12" s="227" t="s">
        <v>395</v>
      </c>
      <c r="B12" s="212"/>
      <c r="C12" s="212"/>
      <c r="D12" s="212"/>
      <c r="E12" s="212"/>
      <c r="F12" s="212"/>
      <c r="G12" s="212"/>
      <c r="H12" s="212"/>
      <c r="I12" s="212"/>
      <c r="J12" s="215"/>
      <c r="V12" s="15"/>
      <c r="W12" s="15"/>
      <c r="X12" s="15"/>
      <c r="Y12" s="15"/>
      <c r="Z12" s="15" t="s">
        <v>316</v>
      </c>
      <c r="AA12" s="15" t="s">
        <v>316</v>
      </c>
      <c r="AB12" s="15" t="s">
        <v>316</v>
      </c>
      <c r="AC12" s="15" t="s">
        <v>316</v>
      </c>
      <c r="AD12" s="15" t="s">
        <v>316</v>
      </c>
      <c r="AE12" s="15" t="s">
        <v>316</v>
      </c>
      <c r="AF12" s="15" t="s">
        <v>316</v>
      </c>
      <c r="AG12" s="15" t="s">
        <v>316</v>
      </c>
      <c r="AH12" s="15" t="s">
        <v>316</v>
      </c>
      <c r="AI12" s="15" t="s">
        <v>316</v>
      </c>
    </row>
    <row r="13" spans="1:35" ht="12.75">
      <c r="A13" s="210"/>
      <c r="B13" s="212"/>
      <c r="C13" s="212"/>
      <c r="D13" s="212"/>
      <c r="E13" s="212"/>
      <c r="F13" s="212"/>
      <c r="G13" s="212"/>
      <c r="H13" s="212"/>
      <c r="I13" s="212"/>
      <c r="J13" s="2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210"/>
      <c r="B14" s="213"/>
      <c r="C14" s="213"/>
      <c r="D14" s="417" t="s">
        <v>158</v>
      </c>
      <c r="E14" s="418"/>
      <c r="F14" s="418"/>
      <c r="G14" s="418"/>
      <c r="H14" s="418"/>
      <c r="I14" s="418"/>
      <c r="J14" s="423"/>
      <c r="V14" s="15">
        <v>7.901491695549735</v>
      </c>
      <c r="W14" s="15">
        <f aca="true" t="shared" si="0" ref="W14:W23">ROUND(V14,2)</f>
        <v>7.9</v>
      </c>
      <c r="X14" s="15">
        <v>7.9</v>
      </c>
      <c r="Y14" s="15"/>
      <c r="Z14" s="15">
        <v>7.9</v>
      </c>
      <c r="AA14" s="15">
        <v>11.62</v>
      </c>
      <c r="AB14" s="15">
        <v>15.83</v>
      </c>
      <c r="AC14" s="15">
        <v>76.69</v>
      </c>
      <c r="AD14" s="15">
        <v>99.87</v>
      </c>
      <c r="AE14" s="15">
        <v>144.94</v>
      </c>
      <c r="AF14" s="15">
        <v>194.94</v>
      </c>
      <c r="AG14" s="15">
        <v>21.65</v>
      </c>
      <c r="AH14" s="15">
        <v>31.49</v>
      </c>
      <c r="AI14" s="15">
        <v>37</v>
      </c>
    </row>
    <row r="15" spans="1:35" ht="12.75">
      <c r="A15" s="251" t="s">
        <v>159</v>
      </c>
      <c r="B15" s="252"/>
      <c r="C15" s="253"/>
      <c r="D15" s="271" t="s">
        <v>407</v>
      </c>
      <c r="E15" s="271" t="s">
        <v>408</v>
      </c>
      <c r="F15" s="271" t="s">
        <v>409</v>
      </c>
      <c r="G15" s="265"/>
      <c r="H15" s="265"/>
      <c r="I15" s="265"/>
      <c r="J15" s="265"/>
      <c r="V15" s="15">
        <v>11.618171810871154</v>
      </c>
      <c r="W15" s="15">
        <f t="shared" si="0"/>
        <v>11.62</v>
      </c>
      <c r="X15" s="15">
        <v>11.62</v>
      </c>
      <c r="Y15" s="15"/>
      <c r="Z15" s="15" t="str">
        <f aca="true" t="shared" si="1" ref="Z15:AI15">CONCATENATE("$",Z14,Z12)</f>
        <v>$7.9(A)</v>
      </c>
      <c r="AA15" s="15" t="str">
        <f t="shared" si="1"/>
        <v>$11.62(A)</v>
      </c>
      <c r="AB15" s="15" t="str">
        <f t="shared" si="1"/>
        <v>$15.83(A)</v>
      </c>
      <c r="AC15" s="15" t="str">
        <f t="shared" si="1"/>
        <v>$76.69(A)</v>
      </c>
      <c r="AD15" s="15" t="str">
        <f t="shared" si="1"/>
        <v>$99.87(A)</v>
      </c>
      <c r="AE15" s="15" t="str">
        <f t="shared" si="1"/>
        <v>$144.94(A)</v>
      </c>
      <c r="AF15" s="15" t="str">
        <f t="shared" si="1"/>
        <v>$194.94(A)</v>
      </c>
      <c r="AG15" s="15" t="str">
        <f t="shared" si="1"/>
        <v>$21.65(A)</v>
      </c>
      <c r="AH15" s="15" t="str">
        <f t="shared" si="1"/>
        <v>$31.49(A)</v>
      </c>
      <c r="AI15" s="15" t="str">
        <f t="shared" si="1"/>
        <v>$37(A)</v>
      </c>
    </row>
    <row r="16" spans="1:32" ht="12.75">
      <c r="A16" s="272" t="s">
        <v>162</v>
      </c>
      <c r="B16" s="250"/>
      <c r="C16" s="230"/>
      <c r="D16" s="273" t="s">
        <v>535</v>
      </c>
      <c r="E16" s="273" t="s">
        <v>536</v>
      </c>
      <c r="F16" s="273" t="s">
        <v>537</v>
      </c>
      <c r="G16" s="265"/>
      <c r="H16" s="265"/>
      <c r="I16" s="265"/>
      <c r="J16" s="265"/>
      <c r="V16" s="15">
        <v>15.831354995033221</v>
      </c>
      <c r="W16" s="15">
        <f t="shared" si="0"/>
        <v>15.83</v>
      </c>
      <c r="X16" s="15">
        <v>15.83</v>
      </c>
      <c r="Y16" s="15"/>
      <c r="Z16" s="15"/>
      <c r="AA16" s="15"/>
      <c r="AB16" s="15"/>
      <c r="AC16" s="15"/>
      <c r="AD16" s="15"/>
      <c r="AE16" s="15"/>
      <c r="AF16" s="15"/>
    </row>
    <row r="17" spans="1:32" ht="12.75">
      <c r="A17" s="258" t="s">
        <v>163</v>
      </c>
      <c r="B17" s="250"/>
      <c r="C17" s="230"/>
      <c r="D17" s="273" t="str">
        <f>D16</f>
        <v>$6.53(A)</v>
      </c>
      <c r="E17" s="273" t="str">
        <f>E16</f>
        <v>$10.78(A)</v>
      </c>
      <c r="F17" s="273" t="str">
        <f>F16</f>
        <v>$14.14(A)</v>
      </c>
      <c r="G17" s="265"/>
      <c r="H17" s="265"/>
      <c r="I17" s="265"/>
      <c r="J17" s="265"/>
      <c r="V17" s="15"/>
      <c r="W17" s="15">
        <f t="shared" si="0"/>
        <v>0</v>
      </c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58" t="s">
        <v>164</v>
      </c>
      <c r="B18" s="250"/>
      <c r="C18" s="230"/>
      <c r="D18" s="257" t="s">
        <v>556</v>
      </c>
      <c r="E18" s="261" t="s">
        <v>557</v>
      </c>
      <c r="F18" s="261" t="s">
        <v>558</v>
      </c>
      <c r="G18" s="265"/>
      <c r="H18" s="265"/>
      <c r="I18" s="265"/>
      <c r="J18" s="265"/>
      <c r="L18" s="209">
        <v>5.83</v>
      </c>
      <c r="M18" s="209">
        <v>8.57</v>
      </c>
      <c r="N18" s="209">
        <v>11.67</v>
      </c>
      <c r="V18" s="15"/>
      <c r="W18" s="15">
        <f t="shared" si="0"/>
        <v>0</v>
      </c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58" t="s">
        <v>116</v>
      </c>
      <c r="B19" s="259"/>
      <c r="C19" s="260"/>
      <c r="D19" s="263"/>
      <c r="E19" s="263"/>
      <c r="F19" s="263"/>
      <c r="G19" s="265"/>
      <c r="H19" s="265"/>
      <c r="I19" s="265"/>
      <c r="J19" s="265"/>
      <c r="V19" s="15"/>
      <c r="W19" s="15">
        <f t="shared" si="0"/>
        <v>0</v>
      </c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62" t="s">
        <v>165</v>
      </c>
      <c r="B20" s="250"/>
      <c r="C20" s="230"/>
      <c r="D20" s="212"/>
      <c r="E20" s="212"/>
      <c r="F20" s="212"/>
      <c r="G20" s="212"/>
      <c r="H20" s="212"/>
      <c r="I20" s="212"/>
      <c r="J20" s="215"/>
      <c r="V20" s="15"/>
      <c r="W20" s="15">
        <f t="shared" si="0"/>
        <v>0</v>
      </c>
      <c r="X20" s="15"/>
      <c r="Y20" s="15"/>
      <c r="Z20" s="15"/>
      <c r="AA20" s="15"/>
      <c r="AB20" s="15"/>
      <c r="AC20" s="15"/>
      <c r="AD20" s="15"/>
      <c r="AE20" s="15"/>
      <c r="AF20" s="15"/>
    </row>
    <row r="21" spans="1:24" ht="12.75">
      <c r="A21" s="255" t="s">
        <v>119</v>
      </c>
      <c r="B21" s="250"/>
      <c r="C21" s="230"/>
      <c r="D21" s="265"/>
      <c r="E21" s="265"/>
      <c r="F21" s="265"/>
      <c r="G21" s="265"/>
      <c r="H21" s="265"/>
      <c r="I21" s="265"/>
      <c r="J21" s="265"/>
      <c r="V21" s="212"/>
      <c r="W21" s="15">
        <f t="shared" si="0"/>
        <v>0</v>
      </c>
      <c r="X21" s="15"/>
    </row>
    <row r="22" spans="1:24" ht="12.75">
      <c r="A22" s="210"/>
      <c r="B22" s="212"/>
      <c r="C22" s="212"/>
      <c r="D22" s="212"/>
      <c r="E22" s="212"/>
      <c r="F22" s="212"/>
      <c r="G22" s="212"/>
      <c r="H22" s="212"/>
      <c r="I22" s="212"/>
      <c r="J22" s="215"/>
      <c r="V22" s="212"/>
      <c r="W22" s="15">
        <f t="shared" si="0"/>
        <v>0</v>
      </c>
      <c r="X22" s="15"/>
    </row>
    <row r="23" spans="1:24" ht="12.75">
      <c r="A23" s="210"/>
      <c r="B23" s="212"/>
      <c r="C23" s="212"/>
      <c r="D23" s="212"/>
      <c r="E23" s="212"/>
      <c r="F23" s="212"/>
      <c r="G23" s="212"/>
      <c r="H23" s="212"/>
      <c r="I23" s="212"/>
      <c r="J23" s="215"/>
      <c r="V23" s="212"/>
      <c r="W23" s="15">
        <f t="shared" si="0"/>
        <v>0</v>
      </c>
      <c r="X23" s="15"/>
    </row>
    <row r="24" spans="1:10" ht="12.75">
      <c r="A24" s="266" t="s">
        <v>167</v>
      </c>
      <c r="B24" s="267" t="s">
        <v>168</v>
      </c>
      <c r="C24" s="212"/>
      <c r="D24" s="212"/>
      <c r="E24" s="212"/>
      <c r="F24" s="212"/>
      <c r="G24" s="212"/>
      <c r="H24" s="212"/>
      <c r="I24" s="212"/>
      <c r="J24" s="215"/>
    </row>
    <row r="25" spans="1:10" ht="12.75">
      <c r="A25" s="266"/>
      <c r="B25" s="267" t="s">
        <v>169</v>
      </c>
      <c r="C25" s="212"/>
      <c r="D25" s="212"/>
      <c r="E25" s="212"/>
      <c r="F25" s="212"/>
      <c r="G25" s="212"/>
      <c r="H25" s="212"/>
      <c r="I25" s="212"/>
      <c r="J25" s="215"/>
    </row>
    <row r="26" spans="1:10" ht="12.75">
      <c r="A26" s="266"/>
      <c r="B26" s="267" t="s">
        <v>170</v>
      </c>
      <c r="C26" s="212"/>
      <c r="D26" s="212"/>
      <c r="E26" s="212"/>
      <c r="F26" s="212"/>
      <c r="G26" s="212"/>
      <c r="H26" s="212"/>
      <c r="I26" s="212"/>
      <c r="J26" s="215"/>
    </row>
    <row r="27" spans="1:10" ht="12.75">
      <c r="A27" s="266"/>
      <c r="B27" s="267" t="s">
        <v>171</v>
      </c>
      <c r="C27" s="212"/>
      <c r="D27" s="212"/>
      <c r="E27" s="212"/>
      <c r="F27" s="212"/>
      <c r="G27" s="212"/>
      <c r="H27" s="212"/>
      <c r="I27" s="212"/>
      <c r="J27" s="215"/>
    </row>
    <row r="28" spans="1:10" ht="12.75">
      <c r="A28" s="266"/>
      <c r="B28" s="267"/>
      <c r="C28" s="212"/>
      <c r="D28" s="212"/>
      <c r="E28" s="212"/>
      <c r="F28" s="212"/>
      <c r="G28" s="212"/>
      <c r="H28" s="212"/>
      <c r="I28" s="212"/>
      <c r="J28" s="215"/>
    </row>
    <row r="29" spans="1:10" ht="12.75">
      <c r="A29" s="244" t="s">
        <v>192</v>
      </c>
      <c r="B29" s="274" t="s">
        <v>192</v>
      </c>
      <c r="C29" s="223"/>
      <c r="D29" s="223"/>
      <c r="E29" s="223"/>
      <c r="F29" s="223"/>
      <c r="G29" s="223"/>
      <c r="H29" s="223"/>
      <c r="I29" s="223"/>
      <c r="J29" s="224"/>
    </row>
    <row r="30" spans="1:10" ht="12.75">
      <c r="A30" s="266"/>
      <c r="B30" s="267" t="s">
        <v>192</v>
      </c>
      <c r="C30" s="212"/>
      <c r="D30" s="212"/>
      <c r="E30" s="212"/>
      <c r="F30" s="212"/>
      <c r="G30" s="212"/>
      <c r="H30" s="212"/>
      <c r="I30" s="212"/>
      <c r="J30" s="215"/>
    </row>
    <row r="31" spans="1:10" ht="12.75">
      <c r="A31" s="270"/>
      <c r="B31" s="267"/>
      <c r="C31" s="212"/>
      <c r="D31" s="212"/>
      <c r="E31" s="212"/>
      <c r="F31" s="212"/>
      <c r="G31" s="212"/>
      <c r="H31" s="212"/>
      <c r="I31" s="212"/>
      <c r="J31" s="215"/>
    </row>
    <row r="32" spans="1:10" ht="12.75">
      <c r="A32" s="266"/>
      <c r="B32" s="267"/>
      <c r="C32" s="212"/>
      <c r="D32" s="212"/>
      <c r="E32" s="212"/>
      <c r="F32" s="212"/>
      <c r="G32" s="212"/>
      <c r="H32" s="212"/>
      <c r="I32" s="212"/>
      <c r="J32" s="215"/>
    </row>
    <row r="33" spans="1:10" ht="12.75">
      <c r="A33" s="266" t="s">
        <v>152</v>
      </c>
      <c r="B33" s="267"/>
      <c r="C33" s="212"/>
      <c r="D33" s="212"/>
      <c r="E33" s="212"/>
      <c r="F33" s="212"/>
      <c r="G33" s="212"/>
      <c r="H33" s="212"/>
      <c r="I33" s="212"/>
      <c r="J33" s="215"/>
    </row>
    <row r="34" spans="1:10" ht="12.75">
      <c r="A34" s="266"/>
      <c r="B34" s="267"/>
      <c r="C34" s="212"/>
      <c r="D34" s="212"/>
      <c r="E34" s="212"/>
      <c r="F34" s="212"/>
      <c r="G34" s="212"/>
      <c r="H34" s="212"/>
      <c r="I34" s="212"/>
      <c r="J34" s="215"/>
    </row>
    <row r="35" spans="1:10" ht="12.75" customHeight="1">
      <c r="A35" s="266"/>
      <c r="B35" s="355" t="s">
        <v>486</v>
      </c>
      <c r="C35" s="356"/>
      <c r="D35" s="356"/>
      <c r="E35" s="356"/>
      <c r="F35" s="356"/>
      <c r="G35" s="356"/>
      <c r="H35" s="356"/>
      <c r="I35" s="356"/>
      <c r="J35" s="215"/>
    </row>
    <row r="36" spans="1:10" ht="12.75">
      <c r="A36" s="266"/>
      <c r="B36" s="356"/>
      <c r="C36" s="356"/>
      <c r="D36" s="356"/>
      <c r="E36" s="356"/>
      <c r="F36" s="356"/>
      <c r="G36" s="356"/>
      <c r="H36" s="356"/>
      <c r="I36" s="356"/>
      <c r="J36" s="215"/>
    </row>
    <row r="37" spans="1:10" ht="12.75">
      <c r="A37" s="266"/>
      <c r="B37" s="267"/>
      <c r="C37" s="212"/>
      <c r="D37" s="212"/>
      <c r="E37" s="212"/>
      <c r="F37" s="212"/>
      <c r="G37" s="212"/>
      <c r="H37" s="212"/>
      <c r="I37" s="212"/>
      <c r="J37" s="215"/>
    </row>
    <row r="38" spans="1:10" ht="12.75">
      <c r="A38" s="210"/>
      <c r="B38" s="267"/>
      <c r="C38" s="212"/>
      <c r="D38" s="212"/>
      <c r="E38" s="212"/>
      <c r="F38" s="212"/>
      <c r="G38" s="212"/>
      <c r="H38" s="212"/>
      <c r="I38" s="212"/>
      <c r="J38" s="215"/>
    </row>
    <row r="39" spans="1:10" ht="12.75">
      <c r="A39" s="210"/>
      <c r="B39" s="212"/>
      <c r="C39" s="212"/>
      <c r="D39" s="212"/>
      <c r="E39" s="212"/>
      <c r="F39" s="212"/>
      <c r="G39" s="212"/>
      <c r="H39" s="212"/>
      <c r="I39" s="212"/>
      <c r="J39" s="215"/>
    </row>
    <row r="40" spans="1:10" ht="12.75">
      <c r="A40" s="210"/>
      <c r="B40" s="212"/>
      <c r="C40" s="212"/>
      <c r="D40" s="212"/>
      <c r="E40" s="212"/>
      <c r="F40" s="212"/>
      <c r="G40" s="212"/>
      <c r="H40" s="212"/>
      <c r="I40" s="212"/>
      <c r="J40" s="215"/>
    </row>
    <row r="41" spans="1:10" ht="12.75">
      <c r="A41" s="210"/>
      <c r="B41" s="212"/>
      <c r="C41" s="212"/>
      <c r="D41" s="223"/>
      <c r="E41" s="223"/>
      <c r="F41" s="223"/>
      <c r="G41" s="223"/>
      <c r="H41" s="212"/>
      <c r="I41" s="212"/>
      <c r="J41" s="215"/>
    </row>
    <row r="42" spans="1:10" ht="12.75">
      <c r="A42" s="210"/>
      <c r="B42" s="212"/>
      <c r="C42" s="212"/>
      <c r="D42" s="212"/>
      <c r="E42" s="212"/>
      <c r="F42" s="212"/>
      <c r="G42" s="212"/>
      <c r="H42" s="212"/>
      <c r="I42" s="212"/>
      <c r="J42" s="215"/>
    </row>
    <row r="43" spans="1:10" ht="12.75">
      <c r="A43" s="210"/>
      <c r="B43" s="212"/>
      <c r="C43" s="212"/>
      <c r="D43" s="212"/>
      <c r="E43" s="212"/>
      <c r="F43" s="212"/>
      <c r="G43" s="212"/>
      <c r="H43" s="212"/>
      <c r="I43" s="212"/>
      <c r="J43" s="215"/>
    </row>
    <row r="44" spans="1:10" ht="12.75">
      <c r="A44" s="210"/>
      <c r="B44" s="212"/>
      <c r="C44" s="212"/>
      <c r="D44" s="212"/>
      <c r="E44" s="212"/>
      <c r="F44" s="212"/>
      <c r="G44" s="212"/>
      <c r="H44" s="212"/>
      <c r="I44" s="212"/>
      <c r="J44" s="215"/>
    </row>
    <row r="45" spans="1:10" ht="12.75">
      <c r="A45" s="210"/>
      <c r="B45" s="212"/>
      <c r="C45" s="212"/>
      <c r="D45" s="212"/>
      <c r="E45" s="212"/>
      <c r="F45" s="212"/>
      <c r="G45" s="212"/>
      <c r="H45" s="212"/>
      <c r="I45" s="212"/>
      <c r="J45" s="215"/>
    </row>
    <row r="46" spans="1:10" ht="12.75">
      <c r="A46" s="210"/>
      <c r="B46" s="212"/>
      <c r="C46" s="212"/>
      <c r="D46" s="212"/>
      <c r="E46" s="212"/>
      <c r="F46" s="212"/>
      <c r="G46" s="212"/>
      <c r="H46" s="212"/>
      <c r="I46" s="212"/>
      <c r="J46" s="215"/>
    </row>
    <row r="47" spans="1:10" ht="12.75">
      <c r="A47" s="210"/>
      <c r="B47" s="212"/>
      <c r="C47" s="212"/>
      <c r="D47" s="212"/>
      <c r="E47" s="212"/>
      <c r="F47" s="212"/>
      <c r="G47" s="212"/>
      <c r="H47" s="212"/>
      <c r="I47" s="212"/>
      <c r="J47" s="215"/>
    </row>
    <row r="48" spans="1:10" ht="12.75">
      <c r="A48" s="210"/>
      <c r="B48" s="212"/>
      <c r="C48" s="212"/>
      <c r="D48" s="212"/>
      <c r="E48" s="212"/>
      <c r="F48" s="212"/>
      <c r="G48" s="212"/>
      <c r="H48" s="212"/>
      <c r="I48" s="212"/>
      <c r="J48" s="215"/>
    </row>
    <row r="49" spans="1:10" ht="12.75">
      <c r="A49" s="218"/>
      <c r="B49" s="219"/>
      <c r="C49" s="219"/>
      <c r="D49" s="219"/>
      <c r="E49" s="219"/>
      <c r="F49" s="219"/>
      <c r="G49" s="219"/>
      <c r="H49" s="219"/>
      <c r="I49" s="219"/>
      <c r="J49" s="221"/>
    </row>
    <row r="50" spans="1:10" ht="12.75">
      <c r="A50" s="210" t="s">
        <v>59</v>
      </c>
      <c r="B50" s="7" t="str">
        <f>+'Check Sheet'!$B$52</f>
        <v>Sarah Russell, Business Unit Finance Manager</v>
      </c>
      <c r="C50" s="212"/>
      <c r="D50" s="212"/>
      <c r="E50" s="212"/>
      <c r="F50" s="212"/>
      <c r="G50" s="212"/>
      <c r="H50" s="212"/>
      <c r="I50" s="212"/>
      <c r="J50" s="215"/>
    </row>
    <row r="51" spans="1:10" ht="12.75">
      <c r="A51" s="210"/>
      <c r="B51" s="212"/>
      <c r="C51" s="212"/>
      <c r="D51" s="212"/>
      <c r="E51" s="212"/>
      <c r="F51" s="212"/>
      <c r="J51" s="215"/>
    </row>
    <row r="52" spans="1:10" ht="12.75">
      <c r="A52" s="218" t="s">
        <v>60</v>
      </c>
      <c r="B52" s="386">
        <f>+'Check Sheet'!$B$54</f>
        <v>43592</v>
      </c>
      <c r="C52" s="386">
        <f>+'[1]Check Sheet'!C52</f>
        <v>0</v>
      </c>
      <c r="D52" s="219"/>
      <c r="E52" s="219"/>
      <c r="F52" s="219"/>
      <c r="H52" s="234" t="s">
        <v>61</v>
      </c>
      <c r="I52" s="387">
        <f>+'Check Sheet'!I54</f>
        <v>43647</v>
      </c>
      <c r="J52" s="388">
        <f>+'[1]Check Sheet'!I52</f>
        <v>0</v>
      </c>
    </row>
    <row r="53" spans="1:10" ht="12.75">
      <c r="A53" s="389" t="s">
        <v>62</v>
      </c>
      <c r="B53" s="390"/>
      <c r="C53" s="390"/>
      <c r="D53" s="390"/>
      <c r="E53" s="390"/>
      <c r="F53" s="390"/>
      <c r="G53" s="390"/>
      <c r="H53" s="390"/>
      <c r="I53" s="390"/>
      <c r="J53" s="391"/>
    </row>
    <row r="54" spans="1:10" ht="12.75">
      <c r="A54" s="210"/>
      <c r="B54" s="212"/>
      <c r="C54" s="212"/>
      <c r="D54" s="212"/>
      <c r="E54" s="212"/>
      <c r="F54" s="212"/>
      <c r="G54" s="212"/>
      <c r="H54" s="212"/>
      <c r="I54" s="212"/>
      <c r="J54" s="215"/>
    </row>
    <row r="55" spans="1:10" ht="12.75">
      <c r="A55" s="210" t="s">
        <v>63</v>
      </c>
      <c r="B55" s="212"/>
      <c r="C55" s="212"/>
      <c r="D55" s="212"/>
      <c r="E55" s="212"/>
      <c r="F55" s="212"/>
      <c r="G55" s="212"/>
      <c r="H55" s="212"/>
      <c r="I55" s="212"/>
      <c r="J55" s="215"/>
    </row>
    <row r="56" spans="1:10" ht="12.75">
      <c r="A56" s="218"/>
      <c r="B56" s="219"/>
      <c r="C56" s="219"/>
      <c r="D56" s="219"/>
      <c r="E56" s="219"/>
      <c r="F56" s="219"/>
      <c r="G56" s="219"/>
      <c r="H56" s="219"/>
      <c r="I56" s="219"/>
      <c r="J56" s="221"/>
    </row>
  </sheetData>
  <sheetProtection/>
  <mergeCells count="9">
    <mergeCell ref="B52:C52"/>
    <mergeCell ref="I52:J52"/>
    <mergeCell ref="A53:J53"/>
    <mergeCell ref="A7:J7"/>
    <mergeCell ref="A8:J8"/>
    <mergeCell ref="A9:J9"/>
    <mergeCell ref="A10:J10"/>
    <mergeCell ref="D14:J14"/>
    <mergeCell ref="B35:I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J60"/>
  <sheetViews>
    <sheetView showGridLines="0" zoomScale="80" zoomScaleNormal="80" zoomScalePageLayoutView="0" workbookViewId="0" topLeftCell="A1">
      <selection activeCell="W14" sqref="W14:AJ25"/>
    </sheetView>
  </sheetViews>
  <sheetFormatPr defaultColWidth="9.140625" defaultRowHeight="12.75"/>
  <cols>
    <col min="1" max="1" width="10.421875" style="209" customWidth="1"/>
    <col min="2" max="3" width="9.140625" style="209" customWidth="1"/>
    <col min="4" max="5" width="11.8515625" style="209" customWidth="1"/>
    <col min="6" max="9" width="12.28125" style="209" customWidth="1"/>
    <col min="10" max="10" width="11.0039062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317</v>
      </c>
      <c r="I2" s="214" t="s">
        <v>410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107'!$M$6</f>
        <v>0.4574113120073008</v>
      </c>
    </row>
    <row r="7" spans="1:10" ht="12.75">
      <c r="A7" s="419" t="s">
        <v>411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420" t="s">
        <v>412</v>
      </c>
      <c r="B8" s="416"/>
      <c r="C8" s="416"/>
      <c r="D8" s="416"/>
      <c r="E8" s="416"/>
      <c r="F8" s="416"/>
      <c r="G8" s="416"/>
      <c r="H8" s="416"/>
      <c r="I8" s="416"/>
      <c r="J8" s="375"/>
    </row>
    <row r="9" spans="1:10" ht="12.75">
      <c r="A9" s="374" t="s">
        <v>156</v>
      </c>
      <c r="B9" s="416"/>
      <c r="C9" s="416"/>
      <c r="D9" s="416"/>
      <c r="E9" s="416"/>
      <c r="F9" s="416"/>
      <c r="G9" s="416"/>
      <c r="H9" s="416"/>
      <c r="I9" s="416"/>
      <c r="J9" s="375"/>
    </row>
    <row r="10" spans="1:10" ht="12.75">
      <c r="A10" s="210"/>
      <c r="B10" s="212"/>
      <c r="C10" s="212"/>
      <c r="D10" s="212"/>
      <c r="E10" s="212"/>
      <c r="F10" s="212"/>
      <c r="G10" s="212"/>
      <c r="H10" s="212"/>
      <c r="I10" s="212"/>
      <c r="J10" s="215"/>
    </row>
    <row r="11" spans="1:10" ht="12.75">
      <c r="A11" s="227" t="s">
        <v>395</v>
      </c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10" ht="12.75">
      <c r="A12" s="210"/>
      <c r="B12" s="212"/>
      <c r="C12" s="212"/>
      <c r="D12" s="212"/>
      <c r="E12" s="212"/>
      <c r="F12" s="212"/>
      <c r="G12" s="212"/>
      <c r="H12" s="212"/>
      <c r="I12" s="212"/>
      <c r="J12" s="215"/>
    </row>
    <row r="13" spans="1:10" ht="12.75">
      <c r="A13" s="210" t="s">
        <v>157</v>
      </c>
      <c r="B13" s="212"/>
      <c r="C13" s="212"/>
      <c r="D13" s="212"/>
      <c r="E13" s="212"/>
      <c r="F13" s="212"/>
      <c r="G13" s="212"/>
      <c r="H13" s="212"/>
      <c r="I13" s="212"/>
      <c r="J13" s="215"/>
    </row>
    <row r="14" spans="1:36" ht="12.75">
      <c r="A14" s="210"/>
      <c r="B14" s="212"/>
      <c r="C14" s="212"/>
      <c r="D14" s="212"/>
      <c r="E14" s="212"/>
      <c r="F14" s="212"/>
      <c r="G14" s="212"/>
      <c r="H14" s="212"/>
      <c r="I14" s="212"/>
      <c r="J14" s="215"/>
      <c r="W14" s="15"/>
      <c r="X14" s="15"/>
      <c r="Y14" s="15"/>
      <c r="Z14" s="15"/>
      <c r="AA14" s="15" t="s">
        <v>316</v>
      </c>
      <c r="AB14" s="15" t="s">
        <v>316</v>
      </c>
      <c r="AC14" s="15" t="s">
        <v>316</v>
      </c>
      <c r="AD14" s="15" t="s">
        <v>316</v>
      </c>
      <c r="AE14" s="15" t="s">
        <v>316</v>
      </c>
      <c r="AF14" s="15" t="s">
        <v>316</v>
      </c>
      <c r="AG14" s="15" t="s">
        <v>316</v>
      </c>
      <c r="AH14" s="15" t="s">
        <v>316</v>
      </c>
      <c r="AI14" s="15" t="s">
        <v>316</v>
      </c>
      <c r="AJ14" s="15" t="s">
        <v>316</v>
      </c>
    </row>
    <row r="15" spans="1:36" ht="12.75">
      <c r="A15" s="210"/>
      <c r="B15" s="213"/>
      <c r="C15" s="213"/>
      <c r="D15" s="417" t="s">
        <v>158</v>
      </c>
      <c r="E15" s="418"/>
      <c r="F15" s="418"/>
      <c r="G15" s="418"/>
      <c r="H15" s="418"/>
      <c r="I15" s="418"/>
      <c r="J15" s="42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2.75">
      <c r="A16" s="251" t="s">
        <v>159</v>
      </c>
      <c r="B16" s="252"/>
      <c r="C16" s="253"/>
      <c r="D16" s="265"/>
      <c r="E16" s="265" t="s">
        <v>107</v>
      </c>
      <c r="F16" s="265" t="s">
        <v>108</v>
      </c>
      <c r="G16" s="265" t="s">
        <v>109</v>
      </c>
      <c r="H16" s="265" t="s">
        <v>160</v>
      </c>
      <c r="I16" s="265" t="s">
        <v>110</v>
      </c>
      <c r="J16" s="265"/>
      <c r="W16" s="15">
        <v>370.518961572825</v>
      </c>
      <c r="X16" s="15">
        <f aca="true" t="shared" si="0" ref="X16:X25">ROUND(W16,2)</f>
        <v>370.52</v>
      </c>
      <c r="Y16" s="15">
        <v>370.52</v>
      </c>
      <c r="Z16" s="15"/>
      <c r="AA16" s="15">
        <v>370.52</v>
      </c>
      <c r="AB16" s="15">
        <v>463.78</v>
      </c>
      <c r="AC16" s="15">
        <v>523.36</v>
      </c>
      <c r="AD16" s="15">
        <v>598.43</v>
      </c>
      <c r="AE16" s="15"/>
      <c r="AF16" s="15"/>
      <c r="AG16" s="15"/>
      <c r="AH16" s="15"/>
      <c r="AI16" s="15"/>
      <c r="AJ16" s="15"/>
    </row>
    <row r="17" spans="1:36" ht="12.75">
      <c r="A17" s="255" t="s">
        <v>161</v>
      </c>
      <c r="B17" s="250"/>
      <c r="C17" s="230"/>
      <c r="D17" s="265"/>
      <c r="E17" s="265"/>
      <c r="F17" s="265"/>
      <c r="G17" s="265"/>
      <c r="H17" s="265"/>
      <c r="I17" s="265"/>
      <c r="J17" s="265"/>
      <c r="W17" s="15">
        <v>463.7764237030655</v>
      </c>
      <c r="X17" s="15">
        <f t="shared" si="0"/>
        <v>463.78</v>
      </c>
      <c r="Y17" s="15">
        <v>463.78</v>
      </c>
      <c r="Z17" s="15"/>
      <c r="AA17" s="15" t="str">
        <f aca="true" t="shared" si="1" ref="AA17:AJ17">CONCATENATE("$",AA16,AA14)</f>
        <v>$370.52(A)</v>
      </c>
      <c r="AB17" s="15" t="str">
        <f t="shared" si="1"/>
        <v>$463.78(A)</v>
      </c>
      <c r="AC17" s="15" t="str">
        <f t="shared" si="1"/>
        <v>$523.36(A)</v>
      </c>
      <c r="AD17" s="15" t="str">
        <f t="shared" si="1"/>
        <v>$598.43(A)</v>
      </c>
      <c r="AE17" s="15" t="str">
        <f t="shared" si="1"/>
        <v>$(A)</v>
      </c>
      <c r="AF17" s="15" t="str">
        <f t="shared" si="1"/>
        <v>$(A)</v>
      </c>
      <c r="AG17" s="15" t="str">
        <f t="shared" si="1"/>
        <v>$(A)</v>
      </c>
      <c r="AH17" s="15" t="str">
        <f t="shared" si="1"/>
        <v>$(A)</v>
      </c>
      <c r="AI17" s="15" t="str">
        <f t="shared" si="1"/>
        <v>$(A)</v>
      </c>
      <c r="AJ17" s="15" t="str">
        <f t="shared" si="1"/>
        <v>$(A)</v>
      </c>
    </row>
    <row r="18" spans="1:33" ht="12.75">
      <c r="A18" s="255" t="s">
        <v>162</v>
      </c>
      <c r="B18" s="250"/>
      <c r="C18" s="230"/>
      <c r="D18" s="257"/>
      <c r="E18" s="257"/>
      <c r="F18" s="257" t="s">
        <v>559</v>
      </c>
      <c r="G18" s="257" t="s">
        <v>560</v>
      </c>
      <c r="H18" s="257" t="s">
        <v>561</v>
      </c>
      <c r="I18" s="257" t="s">
        <v>562</v>
      </c>
      <c r="J18" s="265"/>
      <c r="W18" s="15">
        <v>523.3567919639432</v>
      </c>
      <c r="X18" s="15">
        <f t="shared" si="0"/>
        <v>523.36</v>
      </c>
      <c r="Y18" s="15">
        <v>523.36</v>
      </c>
      <c r="Z18" s="15"/>
      <c r="AA18" s="15"/>
      <c r="AB18" s="15"/>
      <c r="AC18" s="15"/>
      <c r="AD18" s="15"/>
      <c r="AE18" s="15"/>
      <c r="AF18" s="15"/>
      <c r="AG18" s="15"/>
    </row>
    <row r="19" spans="1:33" ht="12.75">
      <c r="A19" s="255" t="s">
        <v>163</v>
      </c>
      <c r="B19" s="250"/>
      <c r="C19" s="230"/>
      <c r="D19" s="273"/>
      <c r="E19" s="273"/>
      <c r="F19" s="273" t="str">
        <f>F18</f>
        <v>$316.26(A)</v>
      </c>
      <c r="G19" s="273" t="str">
        <f>G18</f>
        <v>$388.35(A)</v>
      </c>
      <c r="H19" s="273" t="str">
        <f>H18</f>
        <v>$439.58(A)</v>
      </c>
      <c r="I19" s="273" t="str">
        <f>I18</f>
        <v>$519.8(A)</v>
      </c>
      <c r="J19" s="265"/>
      <c r="M19" s="275"/>
      <c r="W19" s="15">
        <v>598.4280559726492</v>
      </c>
      <c r="X19" s="15">
        <f t="shared" si="0"/>
        <v>598.43</v>
      </c>
      <c r="Y19" s="15">
        <v>598.43</v>
      </c>
      <c r="Z19" s="15"/>
      <c r="AA19" s="15"/>
      <c r="AB19" s="15"/>
      <c r="AC19" s="15"/>
      <c r="AD19" s="15"/>
      <c r="AE19" s="15"/>
      <c r="AF19" s="15"/>
      <c r="AG19" s="15"/>
    </row>
    <row r="20" spans="1:33" ht="12.75">
      <c r="A20" s="258" t="s">
        <v>164</v>
      </c>
      <c r="B20" s="259"/>
      <c r="C20" s="260"/>
      <c r="D20" s="257"/>
      <c r="E20" s="261"/>
      <c r="F20" s="261" t="s">
        <v>563</v>
      </c>
      <c r="G20" s="261" t="s">
        <v>564</v>
      </c>
      <c r="H20" s="261" t="s">
        <v>565</v>
      </c>
      <c r="I20" s="261" t="s">
        <v>566</v>
      </c>
      <c r="J20" s="265"/>
      <c r="W20" s="15"/>
      <c r="X20" s="15">
        <f t="shared" si="0"/>
        <v>0</v>
      </c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2.75">
      <c r="A21" s="262" t="s">
        <v>165</v>
      </c>
      <c r="B21" s="250"/>
      <c r="C21" s="230"/>
      <c r="D21" s="212"/>
      <c r="E21" s="212"/>
      <c r="F21" s="212"/>
      <c r="G21" s="212"/>
      <c r="H21" s="212"/>
      <c r="I21" s="212"/>
      <c r="J21" s="215"/>
      <c r="W21" s="15"/>
      <c r="X21" s="15">
        <f t="shared" si="0"/>
        <v>0</v>
      </c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2.75">
      <c r="A22" s="255" t="s">
        <v>118</v>
      </c>
      <c r="B22" s="250"/>
      <c r="C22" s="230"/>
      <c r="D22" s="265"/>
      <c r="E22" s="265"/>
      <c r="F22" s="265"/>
      <c r="G22" s="265"/>
      <c r="H22" s="265"/>
      <c r="I22" s="265"/>
      <c r="J22" s="265"/>
      <c r="W22" s="15"/>
      <c r="X22" s="15">
        <f t="shared" si="0"/>
        <v>0</v>
      </c>
      <c r="Y22" s="15"/>
      <c r="Z22" s="15"/>
      <c r="AA22" s="15"/>
      <c r="AB22" s="15"/>
      <c r="AC22" s="15"/>
      <c r="AD22" s="15"/>
      <c r="AE22" s="15"/>
      <c r="AF22" s="15"/>
      <c r="AG22" s="15"/>
    </row>
    <row r="23" spans="1:25" ht="12.75">
      <c r="A23" s="255" t="s">
        <v>119</v>
      </c>
      <c r="B23" s="250"/>
      <c r="C23" s="230"/>
      <c r="D23" s="265"/>
      <c r="E23" s="265"/>
      <c r="F23" s="265"/>
      <c r="G23" s="265"/>
      <c r="H23" s="265"/>
      <c r="I23" s="265"/>
      <c r="J23" s="265"/>
      <c r="W23" s="212"/>
      <c r="X23" s="15">
        <f t="shared" si="0"/>
        <v>0</v>
      </c>
      <c r="Y23" s="15"/>
    </row>
    <row r="24" spans="1:25" ht="12.75">
      <c r="A24" s="255" t="s">
        <v>166</v>
      </c>
      <c r="B24" s="250"/>
      <c r="C24" s="230"/>
      <c r="D24" s="265"/>
      <c r="E24" s="265"/>
      <c r="F24" s="265"/>
      <c r="G24" s="265"/>
      <c r="H24" s="265"/>
      <c r="I24" s="265"/>
      <c r="J24" s="265"/>
      <c r="W24" s="212"/>
      <c r="X24" s="15">
        <f t="shared" si="0"/>
        <v>0</v>
      </c>
      <c r="Y24" s="15"/>
    </row>
    <row r="25" spans="1:25" ht="12.75">
      <c r="A25" s="255" t="s">
        <v>121</v>
      </c>
      <c r="B25" s="250"/>
      <c r="C25" s="230"/>
      <c r="D25" s="265"/>
      <c r="E25" s="265"/>
      <c r="F25" s="265"/>
      <c r="G25" s="265"/>
      <c r="H25" s="265"/>
      <c r="I25" s="265"/>
      <c r="J25" s="265"/>
      <c r="W25" s="212"/>
      <c r="X25" s="15">
        <f t="shared" si="0"/>
        <v>0</v>
      </c>
      <c r="Y25" s="15"/>
    </row>
    <row r="26" spans="1:10" ht="12.75">
      <c r="A26" s="210"/>
      <c r="B26" s="212"/>
      <c r="C26" s="212"/>
      <c r="D26" s="212"/>
      <c r="E26" s="212"/>
      <c r="F26" s="212"/>
      <c r="G26" s="212"/>
      <c r="H26" s="212"/>
      <c r="I26" s="212"/>
      <c r="J26" s="215"/>
    </row>
    <row r="27" spans="1:10" ht="12.75">
      <c r="A27" s="210"/>
      <c r="B27" s="212"/>
      <c r="C27" s="212"/>
      <c r="D27" s="212"/>
      <c r="E27" s="212"/>
      <c r="F27" s="212"/>
      <c r="G27" s="212"/>
      <c r="H27" s="212"/>
      <c r="I27" s="212"/>
      <c r="J27" s="215"/>
    </row>
    <row r="28" spans="1:10" ht="12.75">
      <c r="A28" s="266" t="s">
        <v>167</v>
      </c>
      <c r="B28" s="267" t="s">
        <v>168</v>
      </c>
      <c r="C28" s="212"/>
      <c r="D28" s="212"/>
      <c r="E28" s="212"/>
      <c r="F28" s="212"/>
      <c r="G28" s="212"/>
      <c r="H28" s="212"/>
      <c r="I28" s="212"/>
      <c r="J28" s="215"/>
    </row>
    <row r="29" spans="1:10" ht="12.75">
      <c r="A29" s="266"/>
      <c r="B29" s="267" t="s">
        <v>169</v>
      </c>
      <c r="C29" s="212"/>
      <c r="D29" s="212"/>
      <c r="E29" s="212"/>
      <c r="F29" s="212"/>
      <c r="G29" s="212"/>
      <c r="H29" s="212"/>
      <c r="I29" s="212"/>
      <c r="J29" s="215"/>
    </row>
    <row r="30" spans="1:10" ht="12.75">
      <c r="A30" s="266"/>
      <c r="B30" s="267" t="s">
        <v>170</v>
      </c>
      <c r="C30" s="212"/>
      <c r="D30" s="212"/>
      <c r="E30" s="212"/>
      <c r="F30" s="212"/>
      <c r="G30" s="212"/>
      <c r="H30" s="212"/>
      <c r="I30" s="212"/>
      <c r="J30" s="215"/>
    </row>
    <row r="31" spans="1:10" ht="12.75">
      <c r="A31" s="266"/>
      <c r="B31" s="267" t="s">
        <v>171</v>
      </c>
      <c r="C31" s="212"/>
      <c r="D31" s="212"/>
      <c r="E31" s="212"/>
      <c r="F31" s="212"/>
      <c r="G31" s="212"/>
      <c r="H31" s="212"/>
      <c r="I31" s="212"/>
      <c r="J31" s="215"/>
    </row>
    <row r="32" spans="1:10" ht="12.75">
      <c r="A32" s="266"/>
      <c r="B32" s="267"/>
      <c r="C32" s="212"/>
      <c r="D32" s="212"/>
      <c r="E32" s="212"/>
      <c r="F32" s="212"/>
      <c r="G32" s="212"/>
      <c r="H32" s="212"/>
      <c r="I32" s="212"/>
      <c r="J32" s="215"/>
    </row>
    <row r="33" spans="1:10" ht="12.75">
      <c r="A33" s="268" t="s">
        <v>124</v>
      </c>
      <c r="B33" s="269" t="s">
        <v>150</v>
      </c>
      <c r="C33" s="223"/>
      <c r="D33" s="223"/>
      <c r="E33" s="223"/>
      <c r="F33" s="223"/>
      <c r="G33" s="223"/>
      <c r="H33" s="223"/>
      <c r="I33" s="223"/>
      <c r="J33" s="224"/>
    </row>
    <row r="34" spans="1:10" ht="12.75">
      <c r="A34" s="266"/>
      <c r="B34" s="267" t="s">
        <v>151</v>
      </c>
      <c r="C34" s="212"/>
      <c r="D34" s="212"/>
      <c r="E34" s="212"/>
      <c r="F34" s="212"/>
      <c r="G34" s="212"/>
      <c r="H34" s="212"/>
      <c r="I34" s="212"/>
      <c r="J34" s="215"/>
    </row>
    <row r="35" spans="1:10" ht="12.75">
      <c r="A35" s="270"/>
      <c r="B35" s="267"/>
      <c r="C35" s="212"/>
      <c r="D35" s="212"/>
      <c r="E35" s="212"/>
      <c r="F35" s="212"/>
      <c r="G35" s="212"/>
      <c r="H35" s="212"/>
      <c r="I35" s="212"/>
      <c r="J35" s="215"/>
    </row>
    <row r="36" spans="1:10" ht="12.75">
      <c r="A36" s="266"/>
      <c r="B36" s="267"/>
      <c r="C36" s="212"/>
      <c r="D36" s="212"/>
      <c r="E36" s="212"/>
      <c r="F36" s="212"/>
      <c r="G36" s="212"/>
      <c r="H36" s="212"/>
      <c r="I36" s="212"/>
      <c r="J36" s="215"/>
    </row>
    <row r="37" spans="1:10" ht="12.75">
      <c r="A37" s="266" t="s">
        <v>152</v>
      </c>
      <c r="B37" s="267"/>
      <c r="C37" s="212"/>
      <c r="D37" s="212"/>
      <c r="E37" s="212"/>
      <c r="F37" s="212"/>
      <c r="G37" s="212"/>
      <c r="H37" s="212"/>
      <c r="I37" s="212"/>
      <c r="J37" s="215"/>
    </row>
    <row r="38" spans="1:10" ht="12.75">
      <c r="A38" s="266"/>
      <c r="B38" s="267"/>
      <c r="C38" s="212"/>
      <c r="D38" s="212"/>
      <c r="E38" s="212"/>
      <c r="F38" s="212"/>
      <c r="G38" s="212"/>
      <c r="H38" s="212"/>
      <c r="I38" s="212"/>
      <c r="J38" s="215"/>
    </row>
    <row r="39" spans="1:10" ht="12.75" customHeight="1">
      <c r="A39" s="266"/>
      <c r="B39" s="355" t="s">
        <v>486</v>
      </c>
      <c r="C39" s="356"/>
      <c r="D39" s="356"/>
      <c r="E39" s="356"/>
      <c r="F39" s="356"/>
      <c r="G39" s="356"/>
      <c r="H39" s="356"/>
      <c r="I39" s="356"/>
      <c r="J39" s="215"/>
    </row>
    <row r="40" spans="1:10" ht="12.75">
      <c r="A40" s="266"/>
      <c r="B40" s="356"/>
      <c r="C40" s="356"/>
      <c r="D40" s="356"/>
      <c r="E40" s="356"/>
      <c r="F40" s="356"/>
      <c r="G40" s="356"/>
      <c r="H40" s="356"/>
      <c r="I40" s="356"/>
      <c r="J40" s="215"/>
    </row>
    <row r="41" spans="1:10" ht="12.75">
      <c r="A41" s="266"/>
      <c r="B41" s="267"/>
      <c r="C41" s="212"/>
      <c r="D41" s="212"/>
      <c r="E41" s="212"/>
      <c r="F41" s="212"/>
      <c r="G41" s="212"/>
      <c r="H41" s="212"/>
      <c r="I41" s="212"/>
      <c r="J41" s="215"/>
    </row>
    <row r="42" spans="1:10" ht="12.75">
      <c r="A42" s="210"/>
      <c r="B42" s="267"/>
      <c r="C42" s="212"/>
      <c r="D42" s="212"/>
      <c r="E42" s="212"/>
      <c r="F42" s="212"/>
      <c r="G42" s="212"/>
      <c r="H42" s="212"/>
      <c r="I42" s="212"/>
      <c r="J42" s="215"/>
    </row>
    <row r="43" spans="1:10" ht="12.75">
      <c r="A43" s="210"/>
      <c r="B43" s="212"/>
      <c r="C43" s="212"/>
      <c r="D43" s="212"/>
      <c r="E43" s="212"/>
      <c r="F43" s="212"/>
      <c r="G43" s="212"/>
      <c r="H43" s="212"/>
      <c r="I43" s="212"/>
      <c r="J43" s="215"/>
    </row>
    <row r="44" spans="1:10" ht="12.75">
      <c r="A44" s="210"/>
      <c r="B44" s="212"/>
      <c r="C44" s="212"/>
      <c r="D44" s="212"/>
      <c r="E44" s="212"/>
      <c r="F44" s="212"/>
      <c r="G44" s="212"/>
      <c r="H44" s="212"/>
      <c r="I44" s="212"/>
      <c r="J44" s="215"/>
    </row>
    <row r="45" spans="1:10" ht="12.75">
      <c r="A45" s="210"/>
      <c r="B45" s="212"/>
      <c r="C45" s="212"/>
      <c r="D45" s="223"/>
      <c r="E45" s="223"/>
      <c r="F45" s="223"/>
      <c r="G45" s="223"/>
      <c r="H45" s="212"/>
      <c r="I45" s="212"/>
      <c r="J45" s="215"/>
    </row>
    <row r="46" spans="1:10" ht="12.75">
      <c r="A46" s="210"/>
      <c r="B46" s="212"/>
      <c r="C46" s="212"/>
      <c r="D46" s="212"/>
      <c r="E46" s="212"/>
      <c r="F46" s="212"/>
      <c r="G46" s="212"/>
      <c r="H46" s="212"/>
      <c r="I46" s="212"/>
      <c r="J46" s="215"/>
    </row>
    <row r="47" spans="1:10" ht="12.75">
      <c r="A47" s="210"/>
      <c r="B47" s="212"/>
      <c r="C47" s="212"/>
      <c r="D47" s="212"/>
      <c r="E47" s="212"/>
      <c r="F47" s="212"/>
      <c r="G47" s="212"/>
      <c r="H47" s="212"/>
      <c r="I47" s="212"/>
      <c r="J47" s="215"/>
    </row>
    <row r="48" spans="1:10" ht="12.75">
      <c r="A48" s="210"/>
      <c r="B48" s="212"/>
      <c r="C48" s="212"/>
      <c r="D48" s="212"/>
      <c r="E48" s="212"/>
      <c r="F48" s="212"/>
      <c r="G48" s="212"/>
      <c r="H48" s="212"/>
      <c r="I48" s="212"/>
      <c r="J48" s="215"/>
    </row>
    <row r="49" spans="1:10" ht="12.75">
      <c r="A49" s="210"/>
      <c r="B49" s="212"/>
      <c r="C49" s="212"/>
      <c r="D49" s="212"/>
      <c r="E49" s="212"/>
      <c r="F49" s="212"/>
      <c r="G49" s="212"/>
      <c r="H49" s="212"/>
      <c r="I49" s="212"/>
      <c r="J49" s="215"/>
    </row>
    <row r="50" spans="1:10" ht="12.75">
      <c r="A50" s="210"/>
      <c r="B50" s="212"/>
      <c r="C50" s="212"/>
      <c r="D50" s="212"/>
      <c r="E50" s="212"/>
      <c r="F50" s="212"/>
      <c r="G50" s="212"/>
      <c r="H50" s="212"/>
      <c r="I50" s="212"/>
      <c r="J50" s="215"/>
    </row>
    <row r="51" spans="1:10" ht="12.75">
      <c r="A51" s="210"/>
      <c r="B51" s="212"/>
      <c r="C51" s="212"/>
      <c r="D51" s="212"/>
      <c r="E51" s="212"/>
      <c r="F51" s="212"/>
      <c r="G51" s="212"/>
      <c r="H51" s="212"/>
      <c r="I51" s="212"/>
      <c r="J51" s="215"/>
    </row>
    <row r="52" spans="1:10" ht="12.75">
      <c r="A52" s="210"/>
      <c r="B52" s="212"/>
      <c r="C52" s="212"/>
      <c r="D52" s="212"/>
      <c r="E52" s="212"/>
      <c r="F52" s="212"/>
      <c r="G52" s="212"/>
      <c r="H52" s="212"/>
      <c r="I52" s="212"/>
      <c r="J52" s="215"/>
    </row>
    <row r="53" spans="1:10" ht="12.75">
      <c r="A53" s="218"/>
      <c r="B53" s="219"/>
      <c r="C53" s="219"/>
      <c r="D53" s="219"/>
      <c r="E53" s="219"/>
      <c r="F53" s="219"/>
      <c r="G53" s="219"/>
      <c r="H53" s="219"/>
      <c r="I53" s="219"/>
      <c r="J53" s="221"/>
    </row>
    <row r="54" spans="1:10" ht="12.75">
      <c r="A54" s="210" t="s">
        <v>59</v>
      </c>
      <c r="B54" s="7" t="str">
        <f>+'Check Sheet'!$B$52</f>
        <v>Sarah Russell, Business Unit Finance Manager</v>
      </c>
      <c r="C54" s="212"/>
      <c r="D54" s="212"/>
      <c r="E54" s="212"/>
      <c r="F54" s="212"/>
      <c r="G54" s="212"/>
      <c r="H54" s="212"/>
      <c r="I54" s="212"/>
      <c r="J54" s="215"/>
    </row>
    <row r="55" spans="1:10" ht="12.75">
      <c r="A55" s="210"/>
      <c r="B55" s="212"/>
      <c r="C55" s="212"/>
      <c r="D55" s="212"/>
      <c r="E55" s="212"/>
      <c r="F55" s="212"/>
      <c r="J55" s="215"/>
    </row>
    <row r="56" spans="1:10" ht="12.75">
      <c r="A56" s="218" t="s">
        <v>60</v>
      </c>
      <c r="B56" s="386">
        <f>+'Check Sheet'!$B$54</f>
        <v>43592</v>
      </c>
      <c r="C56" s="386">
        <f>+'[1]Check Sheet'!C56</f>
        <v>0</v>
      </c>
      <c r="D56" s="219"/>
      <c r="E56" s="219"/>
      <c r="F56" s="219"/>
      <c r="H56" s="234" t="s">
        <v>61</v>
      </c>
      <c r="I56" s="387">
        <f>+'Check Sheet'!I54</f>
        <v>43647</v>
      </c>
      <c r="J56" s="388">
        <f>+'[1]Check Sheet'!I56</f>
        <v>0</v>
      </c>
    </row>
    <row r="57" spans="1:10" ht="12.75">
      <c r="A57" s="389" t="s">
        <v>62</v>
      </c>
      <c r="B57" s="390"/>
      <c r="C57" s="390"/>
      <c r="D57" s="390"/>
      <c r="E57" s="390"/>
      <c r="F57" s="390"/>
      <c r="G57" s="390"/>
      <c r="H57" s="390"/>
      <c r="I57" s="390"/>
      <c r="J57" s="391"/>
    </row>
    <row r="58" spans="1:10" ht="12.75">
      <c r="A58" s="210"/>
      <c r="B58" s="212"/>
      <c r="C58" s="212"/>
      <c r="D58" s="212"/>
      <c r="E58" s="212"/>
      <c r="F58" s="212"/>
      <c r="G58" s="212"/>
      <c r="H58" s="212"/>
      <c r="I58" s="212"/>
      <c r="J58" s="215"/>
    </row>
    <row r="59" spans="1:10" ht="12.75">
      <c r="A59" s="210" t="s">
        <v>63</v>
      </c>
      <c r="B59" s="212"/>
      <c r="C59" s="212"/>
      <c r="D59" s="212"/>
      <c r="E59" s="212"/>
      <c r="F59" s="212"/>
      <c r="G59" s="212"/>
      <c r="H59" s="212"/>
      <c r="I59" s="212"/>
      <c r="J59" s="215"/>
    </row>
    <row r="60" spans="1:10" ht="12.75">
      <c r="A60" s="218"/>
      <c r="B60" s="219"/>
      <c r="C60" s="219"/>
      <c r="D60" s="219"/>
      <c r="E60" s="219"/>
      <c r="F60" s="219"/>
      <c r="G60" s="219"/>
      <c r="H60" s="219"/>
      <c r="I60" s="219"/>
      <c r="J60" s="221"/>
    </row>
  </sheetData>
  <sheetProtection/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J60"/>
  <sheetViews>
    <sheetView showGridLines="0" zoomScale="80" zoomScaleNormal="80" zoomScalePageLayoutView="0" workbookViewId="0" topLeftCell="A1">
      <selection activeCell="W15" sqref="W15:AJ28"/>
    </sheetView>
  </sheetViews>
  <sheetFormatPr defaultColWidth="9.140625" defaultRowHeight="12.75"/>
  <cols>
    <col min="1" max="1" width="10.421875" style="209" customWidth="1"/>
    <col min="2" max="3" width="9.140625" style="209" customWidth="1"/>
    <col min="4" max="8" width="11.8515625" style="209" customWidth="1"/>
    <col min="9" max="9" width="12.28125" style="209" customWidth="1"/>
    <col min="10" max="10" width="11.0039062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317</v>
      </c>
      <c r="I2" s="214" t="s">
        <v>413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107'!$M$6</f>
        <v>0.4574113120073008</v>
      </c>
    </row>
    <row r="7" spans="1:10" ht="12.75">
      <c r="A7" s="419" t="s">
        <v>411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420" t="s">
        <v>412</v>
      </c>
      <c r="B8" s="416"/>
      <c r="C8" s="416"/>
      <c r="D8" s="416"/>
      <c r="E8" s="416"/>
      <c r="F8" s="416"/>
      <c r="G8" s="416"/>
      <c r="H8" s="416"/>
      <c r="I8" s="416"/>
      <c r="J8" s="375"/>
    </row>
    <row r="9" spans="1:10" ht="12.75">
      <c r="A9" s="374" t="s">
        <v>156</v>
      </c>
      <c r="B9" s="416"/>
      <c r="C9" s="416"/>
      <c r="D9" s="416"/>
      <c r="E9" s="416"/>
      <c r="F9" s="416"/>
      <c r="G9" s="416"/>
      <c r="H9" s="416"/>
      <c r="I9" s="416"/>
      <c r="J9" s="375"/>
    </row>
    <row r="10" spans="1:10" ht="12.75">
      <c r="A10" s="210"/>
      <c r="B10" s="212"/>
      <c r="C10" s="212"/>
      <c r="D10" s="212"/>
      <c r="E10" s="212"/>
      <c r="F10" s="212"/>
      <c r="G10" s="212"/>
      <c r="H10" s="212"/>
      <c r="I10" s="212"/>
      <c r="J10" s="215"/>
    </row>
    <row r="11" spans="1:10" ht="12.75">
      <c r="A11" s="227" t="s">
        <v>395</v>
      </c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10" ht="12.75">
      <c r="A12" s="210"/>
      <c r="B12" s="212"/>
      <c r="C12" s="212"/>
      <c r="D12" s="212"/>
      <c r="E12" s="212"/>
      <c r="F12" s="212"/>
      <c r="G12" s="212"/>
      <c r="H12" s="212"/>
      <c r="I12" s="212"/>
      <c r="J12" s="215"/>
    </row>
    <row r="13" spans="1:10" ht="12.75">
      <c r="A13" s="210" t="s">
        <v>175</v>
      </c>
      <c r="B13" s="212"/>
      <c r="C13" s="212"/>
      <c r="D13" s="212"/>
      <c r="E13" s="212"/>
      <c r="F13" s="212"/>
      <c r="G13" s="212"/>
      <c r="H13" s="212"/>
      <c r="I13" s="212"/>
      <c r="J13" s="215"/>
    </row>
    <row r="14" spans="1:10" ht="12.75">
      <c r="A14" s="210"/>
      <c r="B14" s="212"/>
      <c r="C14" s="212"/>
      <c r="D14" s="212"/>
      <c r="E14" s="212"/>
      <c r="F14" s="212"/>
      <c r="G14" s="212"/>
      <c r="H14" s="212"/>
      <c r="I14" s="212"/>
      <c r="J14" s="215"/>
    </row>
    <row r="15" spans="1:36" ht="12.75">
      <c r="A15" s="210"/>
      <c r="B15" s="213"/>
      <c r="C15" s="213"/>
      <c r="D15" s="417" t="s">
        <v>158</v>
      </c>
      <c r="E15" s="418"/>
      <c r="F15" s="418"/>
      <c r="G15" s="418"/>
      <c r="H15" s="418"/>
      <c r="I15" s="418"/>
      <c r="J15" s="423"/>
      <c r="W15" s="15"/>
      <c r="X15" s="15"/>
      <c r="Y15" s="15"/>
      <c r="Z15" s="15"/>
      <c r="AA15" s="15" t="s">
        <v>316</v>
      </c>
      <c r="AB15" s="15" t="s">
        <v>316</v>
      </c>
      <c r="AC15" s="15" t="s">
        <v>316</v>
      </c>
      <c r="AD15" s="15" t="s">
        <v>316</v>
      </c>
      <c r="AE15" s="15" t="s">
        <v>316</v>
      </c>
      <c r="AF15" s="15" t="s">
        <v>316</v>
      </c>
      <c r="AG15" s="15" t="s">
        <v>316</v>
      </c>
      <c r="AH15" s="15" t="s">
        <v>316</v>
      </c>
      <c r="AI15" s="15" t="s">
        <v>316</v>
      </c>
      <c r="AJ15" s="15" t="s">
        <v>316</v>
      </c>
    </row>
    <row r="16" spans="1:36" ht="12.75">
      <c r="A16" s="251" t="s">
        <v>159</v>
      </c>
      <c r="B16" s="252"/>
      <c r="C16" s="253"/>
      <c r="D16" s="265" t="s">
        <v>105</v>
      </c>
      <c r="E16" s="265" t="s">
        <v>107</v>
      </c>
      <c r="F16" s="265" t="s">
        <v>108</v>
      </c>
      <c r="G16" s="265" t="s">
        <v>109</v>
      </c>
      <c r="H16" s="265" t="s">
        <v>160</v>
      </c>
      <c r="I16" s="265" t="s">
        <v>110</v>
      </c>
      <c r="J16" s="26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2.75">
      <c r="A17" s="255" t="s">
        <v>161</v>
      </c>
      <c r="B17" s="250"/>
      <c r="C17" s="230"/>
      <c r="D17" s="265"/>
      <c r="E17" s="265"/>
      <c r="F17" s="265"/>
      <c r="G17" s="265"/>
      <c r="H17" s="265"/>
      <c r="I17" s="265"/>
      <c r="J17" s="265"/>
      <c r="W17" s="15">
        <v>185.53610392476656</v>
      </c>
      <c r="X17" s="15">
        <f aca="true" t="shared" si="0" ref="X17:X26">ROUND(W17,2)</f>
        <v>185.54</v>
      </c>
      <c r="Y17" s="15">
        <v>185.54</v>
      </c>
      <c r="Z17" s="15"/>
      <c r="AA17" s="15">
        <v>185.54</v>
      </c>
      <c r="AB17" s="15">
        <v>290.45</v>
      </c>
      <c r="AC17" s="15">
        <v>370.52</v>
      </c>
      <c r="AD17" s="15">
        <v>463.78</v>
      </c>
      <c r="AE17" s="15">
        <v>523.36</v>
      </c>
      <c r="AF17" s="15">
        <v>598.43</v>
      </c>
      <c r="AG17" s="15"/>
      <c r="AH17" s="15"/>
      <c r="AI17" s="15"/>
      <c r="AJ17" s="15"/>
    </row>
    <row r="18" spans="1:36" ht="12.75">
      <c r="A18" s="255" t="s">
        <v>162</v>
      </c>
      <c r="B18" s="250"/>
      <c r="C18" s="230"/>
      <c r="D18" s="257" t="s">
        <v>567</v>
      </c>
      <c r="E18" s="257" t="s">
        <v>568</v>
      </c>
      <c r="F18" s="257" t="s">
        <v>563</v>
      </c>
      <c r="G18" s="257" t="s">
        <v>564</v>
      </c>
      <c r="H18" s="257" t="s">
        <v>565</v>
      </c>
      <c r="I18" s="257" t="s">
        <v>566</v>
      </c>
      <c r="J18" s="265"/>
      <c r="M18" s="209">
        <v>136.81752031216396</v>
      </c>
      <c r="N18" s="209">
        <f aca="true" t="shared" si="1" ref="N18:N23">ROUND(M18,2)</f>
        <v>136.82</v>
      </c>
      <c r="O18" s="276" t="str">
        <f aca="true" t="shared" si="2" ref="O18:O23">CONCATENATE("$",N18," (A)")</f>
        <v>$136.82 (A)</v>
      </c>
      <c r="W18" s="15">
        <v>290.45429527177885</v>
      </c>
      <c r="X18" s="15">
        <f t="shared" si="0"/>
        <v>290.45</v>
      </c>
      <c r="Y18" s="15">
        <v>290.45</v>
      </c>
      <c r="Z18" s="15"/>
      <c r="AA18" s="15" t="str">
        <f aca="true" t="shared" si="3" ref="AA18:AJ18">CONCATENATE("$",AA17,AA15)</f>
        <v>$185.54(A)</v>
      </c>
      <c r="AB18" s="15" t="str">
        <f t="shared" si="3"/>
        <v>$290.45(A)</v>
      </c>
      <c r="AC18" s="15" t="str">
        <f t="shared" si="3"/>
        <v>$370.52(A)</v>
      </c>
      <c r="AD18" s="15" t="str">
        <f t="shared" si="3"/>
        <v>$463.78(A)</v>
      </c>
      <c r="AE18" s="15" t="str">
        <f t="shared" si="3"/>
        <v>$523.36(A)</v>
      </c>
      <c r="AF18" s="15" t="str">
        <f t="shared" si="3"/>
        <v>$598.43(A)</v>
      </c>
      <c r="AG18" s="15" t="str">
        <f t="shared" si="3"/>
        <v>$(A)</v>
      </c>
      <c r="AH18" s="15" t="str">
        <f t="shared" si="3"/>
        <v>$(A)</v>
      </c>
      <c r="AI18" s="15" t="str">
        <f t="shared" si="3"/>
        <v>$(A)</v>
      </c>
      <c r="AJ18" s="15" t="str">
        <f t="shared" si="3"/>
        <v>$(A)</v>
      </c>
    </row>
    <row r="19" spans="1:33" ht="12.75">
      <c r="A19" s="255" t="s">
        <v>163</v>
      </c>
      <c r="B19" s="250"/>
      <c r="C19" s="230"/>
      <c r="D19" s="273" t="str">
        <f aca="true" t="shared" si="4" ref="D19:I19">D18</f>
        <v>$185.54(A)</v>
      </c>
      <c r="E19" s="273" t="str">
        <f t="shared" si="4"/>
        <v>$290.45(A)</v>
      </c>
      <c r="F19" s="273" t="str">
        <f t="shared" si="4"/>
        <v>$370.52(A)</v>
      </c>
      <c r="G19" s="273" t="str">
        <f t="shared" si="4"/>
        <v>$463.78(A)</v>
      </c>
      <c r="H19" s="273" t="str">
        <f t="shared" si="4"/>
        <v>$523.36(A)</v>
      </c>
      <c r="I19" s="273" t="str">
        <f t="shared" si="4"/>
        <v>$598.43(A)</v>
      </c>
      <c r="J19" s="265"/>
      <c r="M19" s="209">
        <v>214.186002629525</v>
      </c>
      <c r="N19" s="209">
        <f t="shared" si="1"/>
        <v>214.19</v>
      </c>
      <c r="O19" s="276" t="str">
        <f t="shared" si="2"/>
        <v>$214.19 (A)</v>
      </c>
      <c r="W19" s="15">
        <v>370.518961572825</v>
      </c>
      <c r="X19" s="15">
        <f t="shared" si="0"/>
        <v>370.52</v>
      </c>
      <c r="Y19" s="15">
        <v>370.52</v>
      </c>
      <c r="Z19" s="15"/>
      <c r="AA19" s="15"/>
      <c r="AB19" s="15"/>
      <c r="AC19" s="15"/>
      <c r="AD19" s="15"/>
      <c r="AE19" s="15"/>
      <c r="AF19" s="15"/>
      <c r="AG19" s="15"/>
    </row>
    <row r="20" spans="1:33" ht="12.75">
      <c r="A20" s="258" t="s">
        <v>164</v>
      </c>
      <c r="B20" s="259"/>
      <c r="C20" s="260"/>
      <c r="D20" s="257" t="str">
        <f aca="true" t="shared" si="5" ref="D20:I20">+D18</f>
        <v>$185.54(A)</v>
      </c>
      <c r="E20" s="257" t="str">
        <f t="shared" si="5"/>
        <v>$290.45(A)</v>
      </c>
      <c r="F20" s="257" t="str">
        <f t="shared" si="5"/>
        <v>$370.52(A)</v>
      </c>
      <c r="G20" s="257" t="str">
        <f t="shared" si="5"/>
        <v>$463.78(A)</v>
      </c>
      <c r="H20" s="257" t="str">
        <f t="shared" si="5"/>
        <v>$523.36(A)</v>
      </c>
      <c r="I20" s="257" t="str">
        <f t="shared" si="5"/>
        <v>$598.43(A)</v>
      </c>
      <c r="J20" s="265"/>
      <c r="M20" s="209">
        <v>273.227067285986</v>
      </c>
      <c r="N20" s="209">
        <f t="shared" si="1"/>
        <v>273.23</v>
      </c>
      <c r="O20" s="276" t="str">
        <f t="shared" si="2"/>
        <v>$273.23 (A)</v>
      </c>
      <c r="W20" s="15">
        <v>463.7764237030655</v>
      </c>
      <c r="X20" s="15">
        <f t="shared" si="0"/>
        <v>463.78</v>
      </c>
      <c r="Y20" s="15">
        <v>463.78</v>
      </c>
      <c r="Z20" s="15"/>
      <c r="AA20" s="15"/>
      <c r="AB20" s="15"/>
      <c r="AC20" s="15"/>
      <c r="AD20" s="15"/>
      <c r="AE20" s="15"/>
      <c r="AF20" s="15"/>
      <c r="AG20" s="15"/>
    </row>
    <row r="21" spans="1:33" ht="12.75">
      <c r="A21" s="262" t="s">
        <v>165</v>
      </c>
      <c r="B21" s="250"/>
      <c r="C21" s="230"/>
      <c r="D21" s="212"/>
      <c r="E21" s="212"/>
      <c r="F21" s="212"/>
      <c r="G21" s="212"/>
      <c r="H21" s="212"/>
      <c r="I21" s="212"/>
      <c r="J21" s="215"/>
      <c r="M21" s="209">
        <v>341.9967269336782</v>
      </c>
      <c r="N21" s="209">
        <f t="shared" si="1"/>
        <v>342</v>
      </c>
      <c r="O21" s="276" t="str">
        <f t="shared" si="2"/>
        <v>$342 (A)</v>
      </c>
      <c r="W21" s="15">
        <v>523.3567919639432</v>
      </c>
      <c r="X21" s="15">
        <f t="shared" si="0"/>
        <v>523.36</v>
      </c>
      <c r="Y21" s="15">
        <v>523.36</v>
      </c>
      <c r="Z21" s="15"/>
      <c r="AA21" s="15"/>
      <c r="AB21" s="15"/>
      <c r="AC21" s="15"/>
      <c r="AD21" s="15"/>
      <c r="AE21" s="15"/>
      <c r="AF21" s="15"/>
      <c r="AG21" s="15"/>
    </row>
    <row r="22" spans="1:33" ht="12.75">
      <c r="A22" s="255" t="s">
        <v>118</v>
      </c>
      <c r="B22" s="250"/>
      <c r="C22" s="230"/>
      <c r="D22" s="265"/>
      <c r="E22" s="265"/>
      <c r="F22" s="265"/>
      <c r="G22" s="265"/>
      <c r="H22" s="265"/>
      <c r="I22" s="265"/>
      <c r="J22" s="265"/>
      <c r="M22" s="209">
        <v>385.9323172166577</v>
      </c>
      <c r="N22" s="209">
        <f t="shared" si="1"/>
        <v>385.93</v>
      </c>
      <c r="O22" s="276" t="str">
        <f t="shared" si="2"/>
        <v>$385.93 (A)</v>
      </c>
      <c r="W22" s="15">
        <v>598.4280559726492</v>
      </c>
      <c r="X22" s="15">
        <f t="shared" si="0"/>
        <v>598.43</v>
      </c>
      <c r="Y22" s="15">
        <v>598.43</v>
      </c>
      <c r="Z22" s="15"/>
      <c r="AA22" s="15"/>
      <c r="AB22" s="15"/>
      <c r="AC22" s="15"/>
      <c r="AD22" s="15"/>
      <c r="AE22" s="15"/>
      <c r="AF22" s="15"/>
      <c r="AG22" s="15"/>
    </row>
    <row r="23" spans="1:33" ht="12.75">
      <c r="A23" s="255" t="s">
        <v>119</v>
      </c>
      <c r="B23" s="250"/>
      <c r="C23" s="230"/>
      <c r="D23" s="265"/>
      <c r="E23" s="265"/>
      <c r="F23" s="265"/>
      <c r="G23" s="265"/>
      <c r="H23" s="265"/>
      <c r="I23" s="265"/>
      <c r="J23" s="265"/>
      <c r="M23" s="209">
        <v>441.29116097321184</v>
      </c>
      <c r="N23" s="209">
        <f t="shared" si="1"/>
        <v>441.29</v>
      </c>
      <c r="O23" s="276" t="str">
        <f t="shared" si="2"/>
        <v>$441.29 (A)</v>
      </c>
      <c r="W23" s="15"/>
      <c r="X23" s="15">
        <f t="shared" si="0"/>
        <v>0</v>
      </c>
      <c r="Y23" s="15"/>
      <c r="Z23" s="15"/>
      <c r="AA23" s="15"/>
      <c r="AB23" s="15"/>
      <c r="AC23" s="15"/>
      <c r="AD23" s="15"/>
      <c r="AE23" s="15"/>
      <c r="AF23" s="15"/>
      <c r="AG23" s="15"/>
    </row>
    <row r="24" spans="1:25" ht="12.75">
      <c r="A24" s="255" t="s">
        <v>166</v>
      </c>
      <c r="B24" s="250"/>
      <c r="C24" s="230"/>
      <c r="D24" s="265"/>
      <c r="E24" s="265"/>
      <c r="F24" s="265"/>
      <c r="G24" s="265"/>
      <c r="H24" s="265"/>
      <c r="I24" s="265"/>
      <c r="J24" s="265"/>
      <c r="W24" s="212"/>
      <c r="X24" s="15">
        <f t="shared" si="0"/>
        <v>0</v>
      </c>
      <c r="Y24" s="15"/>
    </row>
    <row r="25" spans="1:25" ht="12.75">
      <c r="A25" s="255" t="s">
        <v>121</v>
      </c>
      <c r="B25" s="250"/>
      <c r="C25" s="230"/>
      <c r="D25" s="265"/>
      <c r="E25" s="265"/>
      <c r="F25" s="265"/>
      <c r="G25" s="265"/>
      <c r="H25" s="265"/>
      <c r="I25" s="265"/>
      <c r="J25" s="265"/>
      <c r="W25" s="212"/>
      <c r="X25" s="15">
        <f t="shared" si="0"/>
        <v>0</v>
      </c>
      <c r="Y25" s="15"/>
    </row>
    <row r="26" spans="1:25" ht="12.75">
      <c r="A26" s="210"/>
      <c r="B26" s="212"/>
      <c r="C26" s="212"/>
      <c r="D26" s="212"/>
      <c r="E26" s="212"/>
      <c r="F26" s="212"/>
      <c r="G26" s="212"/>
      <c r="H26" s="212"/>
      <c r="I26" s="212"/>
      <c r="J26" s="215"/>
      <c r="W26" s="212"/>
      <c r="X26" s="15">
        <f t="shared" si="0"/>
        <v>0</v>
      </c>
      <c r="Y26" s="15"/>
    </row>
    <row r="27" spans="1:10" ht="12.75">
      <c r="A27" s="210"/>
      <c r="B27" s="212"/>
      <c r="C27" s="212"/>
      <c r="D27" s="212"/>
      <c r="E27" s="212"/>
      <c r="F27" s="212"/>
      <c r="G27" s="212"/>
      <c r="H27" s="212"/>
      <c r="I27" s="212"/>
      <c r="J27" s="215"/>
    </row>
    <row r="28" spans="1:10" ht="12.75">
      <c r="A28" s="266" t="s">
        <v>167</v>
      </c>
      <c r="B28" s="267" t="s">
        <v>168</v>
      </c>
      <c r="C28" s="212"/>
      <c r="D28" s="212"/>
      <c r="E28" s="212"/>
      <c r="F28" s="212"/>
      <c r="G28" s="212"/>
      <c r="H28" s="212"/>
      <c r="I28" s="212"/>
      <c r="J28" s="215"/>
    </row>
    <row r="29" spans="1:10" ht="12.75">
      <c r="A29" s="266"/>
      <c r="B29" s="267" t="s">
        <v>169</v>
      </c>
      <c r="C29" s="212"/>
      <c r="D29" s="212"/>
      <c r="E29" s="212"/>
      <c r="F29" s="212"/>
      <c r="G29" s="212"/>
      <c r="H29" s="212"/>
      <c r="I29" s="212"/>
      <c r="J29" s="215"/>
    </row>
    <row r="30" spans="1:10" ht="12.75">
      <c r="A30" s="266"/>
      <c r="B30" s="267" t="s">
        <v>170</v>
      </c>
      <c r="C30" s="212"/>
      <c r="D30" s="212"/>
      <c r="E30" s="212"/>
      <c r="F30" s="212"/>
      <c r="G30" s="212"/>
      <c r="H30" s="212"/>
      <c r="I30" s="212"/>
      <c r="J30" s="215"/>
    </row>
    <row r="31" spans="1:10" ht="12.75">
      <c r="A31" s="266"/>
      <c r="B31" s="267" t="s">
        <v>171</v>
      </c>
      <c r="C31" s="212"/>
      <c r="D31" s="212"/>
      <c r="E31" s="212"/>
      <c r="F31" s="212"/>
      <c r="G31" s="212"/>
      <c r="H31" s="212"/>
      <c r="I31" s="212"/>
      <c r="J31" s="215"/>
    </row>
    <row r="32" spans="1:10" ht="12.75">
      <c r="A32" s="266"/>
      <c r="B32" s="267"/>
      <c r="C32" s="212"/>
      <c r="D32" s="212"/>
      <c r="E32" s="212"/>
      <c r="F32" s="212"/>
      <c r="G32" s="212"/>
      <c r="H32" s="212"/>
      <c r="I32" s="212"/>
      <c r="J32" s="215"/>
    </row>
    <row r="33" spans="1:10" ht="12.75">
      <c r="A33" s="268" t="s">
        <v>124</v>
      </c>
      <c r="B33" s="269" t="s">
        <v>150</v>
      </c>
      <c r="C33" s="223"/>
      <c r="D33" s="223"/>
      <c r="E33" s="223"/>
      <c r="F33" s="223"/>
      <c r="G33" s="223"/>
      <c r="H33" s="223"/>
      <c r="I33" s="223"/>
      <c r="J33" s="224"/>
    </row>
    <row r="34" spans="1:10" ht="12.75">
      <c r="A34" s="266"/>
      <c r="B34" s="267" t="s">
        <v>151</v>
      </c>
      <c r="C34" s="212"/>
      <c r="D34" s="212"/>
      <c r="E34" s="212"/>
      <c r="F34" s="212"/>
      <c r="G34" s="212"/>
      <c r="H34" s="212"/>
      <c r="I34" s="212"/>
      <c r="J34" s="215"/>
    </row>
    <row r="35" spans="1:10" ht="12.75">
      <c r="A35" s="270"/>
      <c r="B35" s="267"/>
      <c r="C35" s="212"/>
      <c r="D35" s="212"/>
      <c r="E35" s="212"/>
      <c r="F35" s="212"/>
      <c r="G35" s="212"/>
      <c r="H35" s="212"/>
      <c r="I35" s="212"/>
      <c r="J35" s="215"/>
    </row>
    <row r="36" spans="1:10" ht="12.75">
      <c r="A36" s="266"/>
      <c r="B36" s="267"/>
      <c r="C36" s="212"/>
      <c r="D36" s="212"/>
      <c r="E36" s="212"/>
      <c r="F36" s="212"/>
      <c r="G36" s="212"/>
      <c r="H36" s="212"/>
      <c r="I36" s="212"/>
      <c r="J36" s="215"/>
    </row>
    <row r="37" spans="1:10" ht="12.75">
      <c r="A37" s="266" t="s">
        <v>152</v>
      </c>
      <c r="B37" s="267"/>
      <c r="C37" s="212"/>
      <c r="D37" s="212"/>
      <c r="E37" s="212"/>
      <c r="F37" s="212"/>
      <c r="G37" s="212"/>
      <c r="H37" s="212"/>
      <c r="I37" s="212"/>
      <c r="J37" s="215"/>
    </row>
    <row r="38" spans="1:10" ht="12.75">
      <c r="A38" s="266"/>
      <c r="B38" s="267"/>
      <c r="C38" s="212"/>
      <c r="D38" s="212"/>
      <c r="E38" s="212"/>
      <c r="F38" s="212"/>
      <c r="G38" s="212"/>
      <c r="H38" s="212"/>
      <c r="I38" s="212"/>
      <c r="J38" s="215"/>
    </row>
    <row r="39" spans="1:10" ht="12.75" customHeight="1">
      <c r="A39" s="266"/>
      <c r="B39" s="355" t="s">
        <v>486</v>
      </c>
      <c r="C39" s="356"/>
      <c r="D39" s="356"/>
      <c r="E39" s="356"/>
      <c r="F39" s="356"/>
      <c r="G39" s="356"/>
      <c r="H39" s="356"/>
      <c r="I39" s="356"/>
      <c r="J39" s="215"/>
    </row>
    <row r="40" spans="1:10" ht="12.75">
      <c r="A40" s="266"/>
      <c r="B40" s="356"/>
      <c r="C40" s="356"/>
      <c r="D40" s="356"/>
      <c r="E40" s="356"/>
      <c r="F40" s="356"/>
      <c r="G40" s="356"/>
      <c r="H40" s="356"/>
      <c r="I40" s="356"/>
      <c r="J40" s="215"/>
    </row>
    <row r="41" spans="1:10" ht="12.75">
      <c r="A41" s="266"/>
      <c r="B41" s="267"/>
      <c r="C41" s="212"/>
      <c r="D41" s="212"/>
      <c r="E41" s="212"/>
      <c r="F41" s="212"/>
      <c r="G41" s="212"/>
      <c r="H41" s="212"/>
      <c r="I41" s="212"/>
      <c r="J41" s="215"/>
    </row>
    <row r="42" spans="1:10" ht="12.75">
      <c r="A42" s="210"/>
      <c r="B42" s="267"/>
      <c r="C42" s="212"/>
      <c r="D42" s="212"/>
      <c r="E42" s="212"/>
      <c r="F42" s="212"/>
      <c r="G42" s="212"/>
      <c r="H42" s="212"/>
      <c r="I42" s="212"/>
      <c r="J42" s="215"/>
    </row>
    <row r="43" spans="1:10" ht="12.75">
      <c r="A43" s="210"/>
      <c r="B43" s="212"/>
      <c r="C43" s="212"/>
      <c r="D43" s="212"/>
      <c r="E43" s="212"/>
      <c r="F43" s="212"/>
      <c r="G43" s="212"/>
      <c r="H43" s="212"/>
      <c r="I43" s="212"/>
      <c r="J43" s="215"/>
    </row>
    <row r="44" spans="1:10" ht="12.75">
      <c r="A44" s="210"/>
      <c r="B44" s="212"/>
      <c r="C44" s="212"/>
      <c r="D44" s="212"/>
      <c r="E44" s="212"/>
      <c r="F44" s="212"/>
      <c r="G44" s="212"/>
      <c r="H44" s="212"/>
      <c r="I44" s="212"/>
      <c r="J44" s="215"/>
    </row>
    <row r="45" spans="1:10" ht="12.75">
      <c r="A45" s="210"/>
      <c r="B45" s="212"/>
      <c r="C45" s="212"/>
      <c r="D45" s="223"/>
      <c r="E45" s="223"/>
      <c r="F45" s="223"/>
      <c r="G45" s="223"/>
      <c r="H45" s="212"/>
      <c r="I45" s="212"/>
      <c r="J45" s="215"/>
    </row>
    <row r="46" spans="1:10" ht="12.75">
      <c r="A46" s="210"/>
      <c r="B46" s="212"/>
      <c r="C46" s="212"/>
      <c r="D46" s="212"/>
      <c r="E46" s="212"/>
      <c r="F46" s="212"/>
      <c r="G46" s="212"/>
      <c r="H46" s="212"/>
      <c r="I46" s="212"/>
      <c r="J46" s="215"/>
    </row>
    <row r="47" spans="1:10" ht="12.75">
      <c r="A47" s="210"/>
      <c r="B47" s="212"/>
      <c r="C47" s="212"/>
      <c r="D47" s="212"/>
      <c r="E47" s="212"/>
      <c r="F47" s="212"/>
      <c r="G47" s="212"/>
      <c r="H47" s="212"/>
      <c r="I47" s="212"/>
      <c r="J47" s="215"/>
    </row>
    <row r="48" spans="1:10" ht="12.75">
      <c r="A48" s="210"/>
      <c r="B48" s="212"/>
      <c r="C48" s="212"/>
      <c r="D48" s="212"/>
      <c r="E48" s="212"/>
      <c r="F48" s="212"/>
      <c r="G48" s="212"/>
      <c r="H48" s="212"/>
      <c r="I48" s="212"/>
      <c r="J48" s="215"/>
    </row>
    <row r="49" spans="1:10" ht="12.75">
      <c r="A49" s="210"/>
      <c r="B49" s="212"/>
      <c r="C49" s="212"/>
      <c r="D49" s="212"/>
      <c r="E49" s="212"/>
      <c r="F49" s="212"/>
      <c r="G49" s="212"/>
      <c r="H49" s="212"/>
      <c r="I49" s="212"/>
      <c r="J49" s="215"/>
    </row>
    <row r="50" spans="1:10" ht="12.75">
      <c r="A50" s="210"/>
      <c r="B50" s="212"/>
      <c r="C50" s="212"/>
      <c r="D50" s="212"/>
      <c r="E50" s="212"/>
      <c r="F50" s="212"/>
      <c r="G50" s="212"/>
      <c r="H50" s="212"/>
      <c r="I50" s="212"/>
      <c r="J50" s="215"/>
    </row>
    <row r="51" spans="1:10" ht="12.75">
      <c r="A51" s="210"/>
      <c r="B51" s="212"/>
      <c r="C51" s="212"/>
      <c r="D51" s="212"/>
      <c r="E51" s="212"/>
      <c r="F51" s="212"/>
      <c r="G51" s="212"/>
      <c r="H51" s="212"/>
      <c r="I51" s="212"/>
      <c r="J51" s="215"/>
    </row>
    <row r="52" spans="1:10" ht="12.75">
      <c r="A52" s="210"/>
      <c r="B52" s="212"/>
      <c r="C52" s="212"/>
      <c r="D52" s="212"/>
      <c r="E52" s="212"/>
      <c r="F52" s="212"/>
      <c r="G52" s="212"/>
      <c r="H52" s="212"/>
      <c r="I52" s="212"/>
      <c r="J52" s="215"/>
    </row>
    <row r="53" spans="1:10" ht="12.75">
      <c r="A53" s="218"/>
      <c r="B53" s="219"/>
      <c r="C53" s="219"/>
      <c r="D53" s="219"/>
      <c r="E53" s="219"/>
      <c r="F53" s="219"/>
      <c r="G53" s="219"/>
      <c r="H53" s="219"/>
      <c r="I53" s="219"/>
      <c r="J53" s="221"/>
    </row>
    <row r="54" spans="1:10" ht="12.75">
      <c r="A54" s="210" t="s">
        <v>59</v>
      </c>
      <c r="B54" s="7" t="str">
        <f>+'Check Sheet'!$B$52</f>
        <v>Sarah Russell, Business Unit Finance Manager</v>
      </c>
      <c r="C54" s="212"/>
      <c r="D54" s="212"/>
      <c r="E54" s="212"/>
      <c r="F54" s="212"/>
      <c r="G54" s="212"/>
      <c r="H54" s="212"/>
      <c r="I54" s="212"/>
      <c r="J54" s="215"/>
    </row>
    <row r="55" spans="1:10" ht="12.75">
      <c r="A55" s="210"/>
      <c r="B55" s="212"/>
      <c r="C55" s="212"/>
      <c r="D55" s="212"/>
      <c r="E55" s="212"/>
      <c r="F55" s="212"/>
      <c r="J55" s="215"/>
    </row>
    <row r="56" spans="1:10" ht="12.75">
      <c r="A56" s="218" t="s">
        <v>60</v>
      </c>
      <c r="B56" s="386">
        <f>+'Check Sheet'!$B$54</f>
        <v>43592</v>
      </c>
      <c r="C56" s="386">
        <f>+'[1]Check Sheet'!C56</f>
        <v>0</v>
      </c>
      <c r="D56" s="219"/>
      <c r="E56" s="219"/>
      <c r="F56" s="219"/>
      <c r="H56" s="234" t="s">
        <v>61</v>
      </c>
      <c r="I56" s="387">
        <f>+'Check Sheet'!$I$54</f>
        <v>43647</v>
      </c>
      <c r="J56" s="388">
        <f>+'[1]Check Sheet'!I56</f>
        <v>0</v>
      </c>
    </row>
    <row r="57" spans="1:10" ht="12.75">
      <c r="A57" s="389" t="s">
        <v>62</v>
      </c>
      <c r="B57" s="390"/>
      <c r="C57" s="390"/>
      <c r="D57" s="390"/>
      <c r="E57" s="390"/>
      <c r="F57" s="390"/>
      <c r="G57" s="390"/>
      <c r="H57" s="390"/>
      <c r="I57" s="390"/>
      <c r="J57" s="391"/>
    </row>
    <row r="58" spans="1:10" ht="12.75">
      <c r="A58" s="210"/>
      <c r="B58" s="212"/>
      <c r="C58" s="212"/>
      <c r="D58" s="212"/>
      <c r="E58" s="212"/>
      <c r="F58" s="212"/>
      <c r="G58" s="212"/>
      <c r="H58" s="212"/>
      <c r="I58" s="212"/>
      <c r="J58" s="215"/>
    </row>
    <row r="59" spans="1:10" ht="12.75">
      <c r="A59" s="210" t="s">
        <v>63</v>
      </c>
      <c r="B59" s="212"/>
      <c r="C59" s="212"/>
      <c r="D59" s="212"/>
      <c r="E59" s="212"/>
      <c r="F59" s="212"/>
      <c r="G59" s="212"/>
      <c r="H59" s="212"/>
      <c r="I59" s="212"/>
      <c r="J59" s="215"/>
    </row>
    <row r="60" spans="1:10" ht="12.75">
      <c r="A60" s="218"/>
      <c r="B60" s="219"/>
      <c r="C60" s="219"/>
      <c r="D60" s="219"/>
      <c r="E60" s="219"/>
      <c r="F60" s="219"/>
      <c r="G60" s="219"/>
      <c r="H60" s="219"/>
      <c r="I60" s="219"/>
      <c r="J60" s="221"/>
    </row>
  </sheetData>
  <sheetProtection/>
  <mergeCells count="8">
    <mergeCell ref="A57:J57"/>
    <mergeCell ref="A7:J7"/>
    <mergeCell ref="A8:J8"/>
    <mergeCell ref="A9:J9"/>
    <mergeCell ref="D15:J15"/>
    <mergeCell ref="B39:I40"/>
    <mergeCell ref="B56:C56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58"/>
  <sheetViews>
    <sheetView showGridLines="0" zoomScale="80" zoomScaleNormal="80" zoomScalePageLayoutView="0" workbookViewId="0" topLeftCell="A1">
      <selection activeCell="B29" sqref="B29"/>
    </sheetView>
  </sheetViews>
  <sheetFormatPr defaultColWidth="9.140625" defaultRowHeight="12.75"/>
  <cols>
    <col min="1" max="1" width="10.28125" style="209" customWidth="1"/>
    <col min="2" max="3" width="9.140625" style="209" customWidth="1"/>
    <col min="4" max="4" width="12.421875" style="209" customWidth="1"/>
    <col min="5" max="10" width="11.7109375" style="209" customWidth="1"/>
    <col min="11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243</v>
      </c>
      <c r="I2" s="214" t="s">
        <v>414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107'!$M$6</f>
        <v>0.4574113120073008</v>
      </c>
    </row>
    <row r="7" spans="1:10" ht="12.75">
      <c r="A7" s="419" t="s">
        <v>415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420" t="s">
        <v>416</v>
      </c>
      <c r="B8" s="416"/>
      <c r="C8" s="416"/>
      <c r="D8" s="416"/>
      <c r="E8" s="416"/>
      <c r="F8" s="416"/>
      <c r="G8" s="416"/>
      <c r="H8" s="416"/>
      <c r="I8" s="416"/>
      <c r="J8" s="375"/>
    </row>
    <row r="9" spans="1:10" ht="12.75">
      <c r="A9" s="420" t="s">
        <v>179</v>
      </c>
      <c r="B9" s="416"/>
      <c r="C9" s="416"/>
      <c r="D9" s="416"/>
      <c r="E9" s="416"/>
      <c r="F9" s="416"/>
      <c r="G9" s="416"/>
      <c r="H9" s="416"/>
      <c r="I9" s="416"/>
      <c r="J9" s="375"/>
    </row>
    <row r="10" spans="1:10" ht="12.75">
      <c r="A10" s="210"/>
      <c r="B10" s="212"/>
      <c r="C10" s="212"/>
      <c r="D10" s="212"/>
      <c r="E10" s="212"/>
      <c r="F10" s="212"/>
      <c r="G10" s="212"/>
      <c r="H10" s="212"/>
      <c r="I10" s="212"/>
      <c r="J10" s="215"/>
    </row>
    <row r="11" spans="1:10" ht="12.75">
      <c r="A11" s="210" t="s">
        <v>417</v>
      </c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10" ht="12.75">
      <c r="A12" s="210"/>
      <c r="B12" s="212"/>
      <c r="C12" s="212"/>
      <c r="D12" s="212"/>
      <c r="E12" s="212"/>
      <c r="F12" s="212"/>
      <c r="G12" s="212"/>
      <c r="H12" s="212"/>
      <c r="I12" s="212"/>
      <c r="J12" s="215"/>
    </row>
    <row r="13" spans="1:35" ht="12.75">
      <c r="A13" s="210"/>
      <c r="B13" s="213"/>
      <c r="C13" s="213"/>
      <c r="D13" s="417" t="s">
        <v>158</v>
      </c>
      <c r="E13" s="418"/>
      <c r="F13" s="418"/>
      <c r="G13" s="418"/>
      <c r="H13" s="418"/>
      <c r="I13" s="418"/>
      <c r="J13" s="423"/>
      <c r="V13" s="15"/>
      <c r="W13" s="15"/>
      <c r="X13" s="15"/>
      <c r="Y13" s="15"/>
      <c r="Z13" s="15" t="s">
        <v>316</v>
      </c>
      <c r="AA13" s="15" t="s">
        <v>316</v>
      </c>
      <c r="AB13" s="15" t="s">
        <v>316</v>
      </c>
      <c r="AC13" s="15" t="s">
        <v>316</v>
      </c>
      <c r="AD13" s="15" t="s">
        <v>316</v>
      </c>
      <c r="AE13" s="15" t="s">
        <v>316</v>
      </c>
      <c r="AF13" s="15" t="s">
        <v>316</v>
      </c>
      <c r="AG13" s="15" t="s">
        <v>316</v>
      </c>
      <c r="AH13" s="15" t="s">
        <v>316</v>
      </c>
      <c r="AI13" s="15" t="s">
        <v>316</v>
      </c>
    </row>
    <row r="14" spans="1:35" ht="12.75">
      <c r="A14" s="251" t="s">
        <v>159</v>
      </c>
      <c r="B14" s="252"/>
      <c r="C14" s="253"/>
      <c r="D14" s="248" t="s">
        <v>180</v>
      </c>
      <c r="E14" s="248" t="s">
        <v>181</v>
      </c>
      <c r="F14" s="248" t="s">
        <v>182</v>
      </c>
      <c r="G14" s="248" t="s">
        <v>183</v>
      </c>
      <c r="H14" s="248" t="s">
        <v>184</v>
      </c>
      <c r="I14" s="248" t="s">
        <v>185</v>
      </c>
      <c r="J14" s="248" t="s">
        <v>186</v>
      </c>
      <c r="M14" s="209">
        <v>3.7136034643946947</v>
      </c>
      <c r="N14" s="209">
        <f>ROUND(M14,2)</f>
        <v>3.71</v>
      </c>
      <c r="O14" s="209" t="str">
        <f>CONCATENATE("$",N14," (A)")</f>
        <v>$3.71 (A)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255" t="s">
        <v>161</v>
      </c>
      <c r="B15" s="250"/>
      <c r="C15" s="230"/>
      <c r="D15" s="257" t="s">
        <v>510</v>
      </c>
      <c r="E15" s="257" t="s">
        <v>511</v>
      </c>
      <c r="F15" s="257" t="s">
        <v>512</v>
      </c>
      <c r="G15" s="257" t="s">
        <v>513</v>
      </c>
      <c r="H15" s="257" t="s">
        <v>514</v>
      </c>
      <c r="I15" s="257" t="s">
        <v>515</v>
      </c>
      <c r="J15" s="257" t="s">
        <v>515</v>
      </c>
      <c r="M15" s="209">
        <v>3.7136034643946947</v>
      </c>
      <c r="N15" s="209">
        <f aca="true" t="shared" si="0" ref="N15:N20">ROUND(M15,2)</f>
        <v>3.71</v>
      </c>
      <c r="O15" s="209" t="str">
        <f aca="true" t="shared" si="1" ref="O15:O20">CONCATENATE("$",N15," (A)")</f>
        <v>$3.71 (A)</v>
      </c>
      <c r="V15" s="15">
        <v>56.67227885766821</v>
      </c>
      <c r="W15" s="15">
        <f aca="true" t="shared" si="2" ref="W15:W24">ROUND(V15,2)</f>
        <v>56.67</v>
      </c>
      <c r="X15" s="15">
        <v>56.67</v>
      </c>
      <c r="Y15" s="15"/>
      <c r="Z15" s="15">
        <v>56.67</v>
      </c>
      <c r="AA15" s="15">
        <v>69.27</v>
      </c>
      <c r="AB15" s="15">
        <v>81.87</v>
      </c>
      <c r="AC15" s="15">
        <v>97.61</v>
      </c>
      <c r="AD15" s="15">
        <v>110.21</v>
      </c>
      <c r="AE15" s="15">
        <v>133.81</v>
      </c>
      <c r="AF15" s="15">
        <v>133.81</v>
      </c>
      <c r="AG15" s="15"/>
      <c r="AH15" s="15"/>
      <c r="AI15" s="15"/>
    </row>
    <row r="16" spans="1:35" ht="12.75">
      <c r="A16" s="255" t="s">
        <v>162</v>
      </c>
      <c r="B16" s="250"/>
      <c r="C16" s="230"/>
      <c r="D16" s="257" t="s">
        <v>569</v>
      </c>
      <c r="E16" s="273" t="str">
        <f aca="true" t="shared" si="3" ref="E16:J16">D16</f>
        <v>$210.33 (A)</v>
      </c>
      <c r="F16" s="273" t="str">
        <f t="shared" si="3"/>
        <v>$210.33 (A)</v>
      </c>
      <c r="G16" s="273" t="str">
        <f t="shared" si="3"/>
        <v>$210.33 (A)</v>
      </c>
      <c r="H16" s="273" t="str">
        <f t="shared" si="3"/>
        <v>$210.33 (A)</v>
      </c>
      <c r="I16" s="273" t="str">
        <f t="shared" si="3"/>
        <v>$210.33 (A)</v>
      </c>
      <c r="J16" s="273" t="str">
        <f t="shared" si="3"/>
        <v>$210.33 (A)</v>
      </c>
      <c r="M16" s="209">
        <v>3.7136034643946947</v>
      </c>
      <c r="N16" s="209">
        <f t="shared" si="0"/>
        <v>3.71</v>
      </c>
      <c r="O16" s="209" t="str">
        <f t="shared" si="1"/>
        <v>$3.71 (A)</v>
      </c>
      <c r="V16" s="15">
        <v>69.26927100425378</v>
      </c>
      <c r="W16" s="15">
        <f t="shared" si="2"/>
        <v>69.27</v>
      </c>
      <c r="X16" s="15">
        <v>69.27</v>
      </c>
      <c r="Y16" s="15"/>
      <c r="Z16" s="15" t="str">
        <f aca="true" t="shared" si="4" ref="Z16:AI16">CONCATENATE("$",Z15,Z13)</f>
        <v>$56.67(A)</v>
      </c>
      <c r="AA16" s="15" t="str">
        <f t="shared" si="4"/>
        <v>$69.27(A)</v>
      </c>
      <c r="AB16" s="15" t="str">
        <f t="shared" si="4"/>
        <v>$81.87(A)</v>
      </c>
      <c r="AC16" s="15" t="str">
        <f t="shared" si="4"/>
        <v>$97.61(A)</v>
      </c>
      <c r="AD16" s="15" t="str">
        <f t="shared" si="4"/>
        <v>$110.21(A)</v>
      </c>
      <c r="AE16" s="15" t="str">
        <f t="shared" si="4"/>
        <v>$133.81(A)</v>
      </c>
      <c r="AF16" s="15" t="str">
        <f t="shared" si="4"/>
        <v>$133.81(A)</v>
      </c>
      <c r="AG16" s="15" t="str">
        <f t="shared" si="4"/>
        <v>$(A)</v>
      </c>
      <c r="AH16" s="15" t="str">
        <f t="shared" si="4"/>
        <v>$(A)</v>
      </c>
      <c r="AI16" s="15" t="str">
        <f t="shared" si="4"/>
        <v>$(A)</v>
      </c>
    </row>
    <row r="17" spans="1:32" ht="12.75">
      <c r="A17" s="255" t="s">
        <v>163</v>
      </c>
      <c r="B17" s="250"/>
      <c r="C17" s="230"/>
      <c r="D17" s="273" t="str">
        <f aca="true" t="shared" si="5" ref="D17:J17">D16</f>
        <v>$210.33 (A)</v>
      </c>
      <c r="E17" s="273" t="str">
        <f t="shared" si="5"/>
        <v>$210.33 (A)</v>
      </c>
      <c r="F17" s="273" t="str">
        <f t="shared" si="5"/>
        <v>$210.33 (A)</v>
      </c>
      <c r="G17" s="273" t="str">
        <f t="shared" si="5"/>
        <v>$210.33 (A)</v>
      </c>
      <c r="H17" s="273" t="str">
        <f t="shared" si="5"/>
        <v>$210.33 (A)</v>
      </c>
      <c r="I17" s="273" t="str">
        <f t="shared" si="5"/>
        <v>$210.33 (A)</v>
      </c>
      <c r="J17" s="273" t="str">
        <f t="shared" si="5"/>
        <v>$210.33 (A)</v>
      </c>
      <c r="M17" s="209">
        <v>3.7136034643946947</v>
      </c>
      <c r="N17" s="209">
        <f t="shared" si="0"/>
        <v>3.71</v>
      </c>
      <c r="O17" s="209" t="str">
        <f t="shared" si="1"/>
        <v>$3.71 (A)</v>
      </c>
      <c r="V17" s="15">
        <v>81.86626315083936</v>
      </c>
      <c r="W17" s="15">
        <f t="shared" si="2"/>
        <v>81.87</v>
      </c>
      <c r="X17" s="15">
        <v>81.87</v>
      </c>
      <c r="Y17" s="15"/>
      <c r="Z17" s="15"/>
      <c r="AA17" s="15"/>
      <c r="AB17" s="15"/>
      <c r="AC17" s="15"/>
      <c r="AD17" s="15"/>
      <c r="AE17" s="15"/>
      <c r="AF17" s="15"/>
    </row>
    <row r="18" spans="1:32" ht="12.75">
      <c r="A18" s="258" t="s">
        <v>164</v>
      </c>
      <c r="B18" s="259"/>
      <c r="C18" s="260"/>
      <c r="D18" s="257" t="s">
        <v>570</v>
      </c>
      <c r="E18" s="273" t="str">
        <f aca="true" t="shared" si="6" ref="E18:J18">D18</f>
        <v>$219.78 (A)</v>
      </c>
      <c r="F18" s="273" t="str">
        <f t="shared" si="6"/>
        <v>$219.78 (A)</v>
      </c>
      <c r="G18" s="273" t="str">
        <f t="shared" si="6"/>
        <v>$219.78 (A)</v>
      </c>
      <c r="H18" s="273" t="str">
        <f t="shared" si="6"/>
        <v>$219.78 (A)</v>
      </c>
      <c r="I18" s="273" t="str">
        <f t="shared" si="6"/>
        <v>$219.78 (A)</v>
      </c>
      <c r="J18" s="273" t="str">
        <f t="shared" si="6"/>
        <v>$219.78 (A)</v>
      </c>
      <c r="M18" s="209">
        <v>4.058811673760962</v>
      </c>
      <c r="N18" s="209">
        <f t="shared" si="0"/>
        <v>4.06</v>
      </c>
      <c r="O18" s="209" t="str">
        <f t="shared" si="1"/>
        <v>$4.06 (A)</v>
      </c>
      <c r="V18" s="15">
        <v>97.61250333407132</v>
      </c>
      <c r="W18" s="15">
        <f t="shared" si="2"/>
        <v>97.61</v>
      </c>
      <c r="X18" s="15">
        <v>97.61</v>
      </c>
      <c r="Y18" s="15"/>
      <c r="Z18" s="15"/>
      <c r="AA18" s="15"/>
      <c r="AB18" s="15"/>
      <c r="AC18" s="15"/>
      <c r="AD18" s="15"/>
      <c r="AE18" s="15"/>
      <c r="AF18" s="15"/>
    </row>
    <row r="19" spans="1:32" ht="12.75">
      <c r="A19" s="262" t="s">
        <v>165</v>
      </c>
      <c r="B19" s="250"/>
      <c r="C19" s="230"/>
      <c r="D19" s="212"/>
      <c r="E19" s="212"/>
      <c r="F19" s="212"/>
      <c r="G19" s="212"/>
      <c r="H19" s="212"/>
      <c r="I19" s="212"/>
      <c r="J19" s="215"/>
      <c r="M19" s="209">
        <v>4.351715608980825</v>
      </c>
      <c r="N19" s="209">
        <f t="shared" si="0"/>
        <v>4.35</v>
      </c>
      <c r="O19" s="209" t="str">
        <f t="shared" si="1"/>
        <v>$4.35 (A)</v>
      </c>
      <c r="V19" s="15">
        <v>110.2094954806569</v>
      </c>
      <c r="W19" s="15">
        <f t="shared" si="2"/>
        <v>110.21</v>
      </c>
      <c r="X19" s="15">
        <v>110.21</v>
      </c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255" t="s">
        <v>118</v>
      </c>
      <c r="B20" s="250"/>
      <c r="C20" s="230"/>
      <c r="D20" s="257" t="s">
        <v>516</v>
      </c>
      <c r="E20" s="273" t="str">
        <f>D20</f>
        <v>$133.81 (A)</v>
      </c>
      <c r="F20" s="273" t="str">
        <f aca="true" t="shared" si="7" ref="F20:J21">E20</f>
        <v>$133.81 (A)</v>
      </c>
      <c r="G20" s="273" t="str">
        <f t="shared" si="7"/>
        <v>$133.81 (A)</v>
      </c>
      <c r="H20" s="273" t="str">
        <f t="shared" si="7"/>
        <v>$133.81 (A)</v>
      </c>
      <c r="I20" s="273" t="str">
        <f t="shared" si="7"/>
        <v>$133.81 (A)</v>
      </c>
      <c r="J20" s="273" t="str">
        <f t="shared" si="7"/>
        <v>$133.81 (A)</v>
      </c>
      <c r="M20" s="209">
        <v>4.35172</v>
      </c>
      <c r="N20" s="209">
        <f t="shared" si="0"/>
        <v>4.35</v>
      </c>
      <c r="O20" s="209" t="str">
        <f t="shared" si="1"/>
        <v>$4.35 (A)</v>
      </c>
      <c r="V20" s="15">
        <v>133.81466995353796</v>
      </c>
      <c r="W20" s="15">
        <f t="shared" si="2"/>
        <v>133.81</v>
      </c>
      <c r="X20" s="15">
        <v>133.81</v>
      </c>
      <c r="Y20" s="15"/>
      <c r="Z20" s="15"/>
      <c r="AA20" s="15"/>
      <c r="AB20" s="15"/>
      <c r="AC20" s="15"/>
      <c r="AD20" s="15"/>
      <c r="AE20" s="15"/>
      <c r="AF20" s="15"/>
    </row>
    <row r="21" spans="1:32" ht="12.75">
      <c r="A21" s="255" t="s">
        <v>119</v>
      </c>
      <c r="B21" s="250"/>
      <c r="C21" s="230"/>
      <c r="D21" s="257" t="s">
        <v>570</v>
      </c>
      <c r="E21" s="273" t="str">
        <f>D21</f>
        <v>$219.78 (A)</v>
      </c>
      <c r="F21" s="273" t="str">
        <f t="shared" si="7"/>
        <v>$219.78 (A)</v>
      </c>
      <c r="G21" s="273" t="str">
        <f t="shared" si="7"/>
        <v>$219.78 (A)</v>
      </c>
      <c r="H21" s="273" t="str">
        <f t="shared" si="7"/>
        <v>$219.78 (A)</v>
      </c>
      <c r="I21" s="273" t="str">
        <f t="shared" si="7"/>
        <v>$219.78 (A)</v>
      </c>
      <c r="J21" s="273" t="str">
        <f t="shared" si="7"/>
        <v>$219.78 (A)</v>
      </c>
      <c r="L21" s="209" t="s">
        <v>192</v>
      </c>
      <c r="V21" s="15">
        <v>133.81466995353796</v>
      </c>
      <c r="W21" s="15">
        <f t="shared" si="2"/>
        <v>133.81</v>
      </c>
      <c r="X21" s="15">
        <v>133.81</v>
      </c>
      <c r="Y21" s="15"/>
      <c r="Z21" s="15"/>
      <c r="AA21" s="15"/>
      <c r="AB21" s="15"/>
      <c r="AC21" s="15"/>
      <c r="AD21" s="15"/>
      <c r="AE21" s="15"/>
      <c r="AF21" s="15"/>
    </row>
    <row r="22" spans="1:24" ht="12.75">
      <c r="A22" s="255" t="s">
        <v>166</v>
      </c>
      <c r="B22" s="250"/>
      <c r="C22" s="230"/>
      <c r="D22" s="257" t="s">
        <v>524</v>
      </c>
      <c r="E22" s="273" t="str">
        <f>D22</f>
        <v>$5.04 (A)</v>
      </c>
      <c r="F22" s="273" t="str">
        <f>E22</f>
        <v>$5.04 (A)</v>
      </c>
      <c r="G22" s="273" t="str">
        <f>F22</f>
        <v>$5.04 (A)</v>
      </c>
      <c r="H22" s="273" t="s">
        <v>525</v>
      </c>
      <c r="I22" s="273" t="s">
        <v>526</v>
      </c>
      <c r="J22" s="273" t="str">
        <f>I22</f>
        <v>$5.90 (A)</v>
      </c>
      <c r="V22" s="212"/>
      <c r="W22" s="15">
        <f t="shared" si="2"/>
        <v>0</v>
      </c>
      <c r="X22" s="15"/>
    </row>
    <row r="23" spans="1:24" ht="12.75">
      <c r="A23" s="255" t="s">
        <v>121</v>
      </c>
      <c r="B23" s="250"/>
      <c r="C23" s="230"/>
      <c r="D23" s="263" t="s">
        <v>187</v>
      </c>
      <c r="E23" s="263" t="s">
        <v>187</v>
      </c>
      <c r="F23" s="263" t="s">
        <v>187</v>
      </c>
      <c r="G23" s="263" t="s">
        <v>187</v>
      </c>
      <c r="H23" s="263" t="s">
        <v>187</v>
      </c>
      <c r="I23" s="263" t="s">
        <v>187</v>
      </c>
      <c r="J23" s="263" t="s">
        <v>187</v>
      </c>
      <c r="V23" s="212"/>
      <c r="W23" s="15">
        <f t="shared" si="2"/>
        <v>0</v>
      </c>
      <c r="X23" s="15"/>
    </row>
    <row r="24" spans="1:24" ht="12.75">
      <c r="A24" s="210"/>
      <c r="B24" s="212"/>
      <c r="C24" s="212"/>
      <c r="D24" s="212"/>
      <c r="E24" s="212"/>
      <c r="F24" s="212"/>
      <c r="G24" s="212"/>
      <c r="H24" s="212"/>
      <c r="I24" s="212"/>
      <c r="J24" s="215"/>
      <c r="V24" s="212"/>
      <c r="W24" s="15">
        <f t="shared" si="2"/>
        <v>0</v>
      </c>
      <c r="X24" s="15"/>
    </row>
    <row r="25" spans="1:10" ht="12.75">
      <c r="A25" s="210"/>
      <c r="B25" s="212"/>
      <c r="C25" s="212"/>
      <c r="D25" s="212"/>
      <c r="E25" s="212"/>
      <c r="F25" s="212"/>
      <c r="G25" s="212"/>
      <c r="H25" s="212"/>
      <c r="I25" s="212"/>
      <c r="J25" s="215"/>
    </row>
    <row r="26" spans="1:10" ht="12.75">
      <c r="A26" s="266" t="s">
        <v>167</v>
      </c>
      <c r="B26" s="267" t="s">
        <v>188</v>
      </c>
      <c r="C26" s="212"/>
      <c r="D26" s="212"/>
      <c r="E26" s="212"/>
      <c r="F26" s="212"/>
      <c r="G26" s="212"/>
      <c r="H26" s="212"/>
      <c r="I26" s="212"/>
      <c r="J26" s="215"/>
    </row>
    <row r="27" spans="1:10" ht="12.75">
      <c r="A27" s="277" t="s">
        <v>189</v>
      </c>
      <c r="B27" s="267" t="s">
        <v>203</v>
      </c>
      <c r="C27" s="212"/>
      <c r="D27" s="212"/>
      <c r="E27" s="212"/>
      <c r="F27" s="212"/>
      <c r="G27" s="212"/>
      <c r="H27" s="212"/>
      <c r="I27" s="212"/>
      <c r="J27" s="215"/>
    </row>
    <row r="28" spans="1:10" ht="12.75">
      <c r="A28" s="266"/>
      <c r="B28" s="267" t="s">
        <v>572</v>
      </c>
      <c r="C28" s="212"/>
      <c r="D28" s="212"/>
      <c r="E28" s="212"/>
      <c r="F28" s="212"/>
      <c r="G28" s="212"/>
      <c r="H28" s="212"/>
      <c r="I28" s="212"/>
      <c r="J28" s="215"/>
    </row>
    <row r="29" spans="1:10" ht="12.75">
      <c r="A29" s="266"/>
      <c r="B29" s="267" t="s">
        <v>190</v>
      </c>
      <c r="C29" s="212"/>
      <c r="D29" s="212"/>
      <c r="E29" s="212"/>
      <c r="F29" s="212"/>
      <c r="G29" s="212"/>
      <c r="H29" s="212"/>
      <c r="I29" s="212"/>
      <c r="J29" s="215"/>
    </row>
    <row r="30" spans="1:10" ht="12.75">
      <c r="A30" s="266" t="s">
        <v>127</v>
      </c>
      <c r="B30" s="267" t="s">
        <v>191</v>
      </c>
      <c r="C30" s="212"/>
      <c r="D30" s="212"/>
      <c r="E30" s="212"/>
      <c r="F30" s="212"/>
      <c r="G30" s="212"/>
      <c r="H30" s="212"/>
      <c r="I30" s="212"/>
      <c r="J30" s="215"/>
    </row>
    <row r="31" spans="1:10" ht="12.75">
      <c r="A31" s="244" t="s">
        <v>192</v>
      </c>
      <c r="B31" s="274" t="s">
        <v>193</v>
      </c>
      <c r="C31" s="223"/>
      <c r="D31" s="223"/>
      <c r="E31" s="223"/>
      <c r="F31" s="223"/>
      <c r="G31" s="223"/>
      <c r="H31" s="223"/>
      <c r="I31" s="223"/>
      <c r="J31" s="224"/>
    </row>
    <row r="32" spans="1:10" ht="12.75">
      <c r="A32" s="266"/>
      <c r="B32" s="267" t="s">
        <v>194</v>
      </c>
      <c r="C32" s="212"/>
      <c r="D32" s="212"/>
      <c r="E32" s="212"/>
      <c r="F32" s="212"/>
      <c r="G32" s="212"/>
      <c r="H32" s="212"/>
      <c r="I32" s="212"/>
      <c r="J32" s="215"/>
    </row>
    <row r="33" spans="1:10" ht="12.75">
      <c r="A33" s="270"/>
      <c r="B33" s="267" t="s">
        <v>195</v>
      </c>
      <c r="C33" s="212"/>
      <c r="D33" s="212"/>
      <c r="E33" s="212"/>
      <c r="F33" s="212"/>
      <c r="G33" s="212"/>
      <c r="H33" s="212"/>
      <c r="I33" s="212"/>
      <c r="J33" s="215"/>
    </row>
    <row r="34" spans="1:10" ht="12.75">
      <c r="A34" s="266"/>
      <c r="B34" s="267" t="s">
        <v>196</v>
      </c>
      <c r="C34" s="212"/>
      <c r="D34" s="212"/>
      <c r="E34" s="212"/>
      <c r="F34" s="212"/>
      <c r="G34" s="212"/>
      <c r="H34" s="212"/>
      <c r="I34" s="212"/>
      <c r="J34" s="215"/>
    </row>
    <row r="35" spans="1:10" ht="12.75">
      <c r="A35" s="266" t="s">
        <v>192</v>
      </c>
      <c r="B35" s="267" t="s">
        <v>197</v>
      </c>
      <c r="C35" s="212"/>
      <c r="D35" s="212"/>
      <c r="E35" s="212"/>
      <c r="F35" s="212"/>
      <c r="G35" s="212"/>
      <c r="H35" s="212"/>
      <c r="I35" s="212"/>
      <c r="J35" s="215"/>
    </row>
    <row r="36" spans="1:10" ht="12.75">
      <c r="A36" s="266"/>
      <c r="B36" s="267" t="s">
        <v>418</v>
      </c>
      <c r="C36" s="212"/>
      <c r="D36" s="212"/>
      <c r="E36" s="212"/>
      <c r="F36" s="212"/>
      <c r="G36" s="212"/>
      <c r="H36" s="212"/>
      <c r="I36" s="212"/>
      <c r="J36" s="215"/>
    </row>
    <row r="37" spans="1:10" ht="12.75">
      <c r="A37" s="266"/>
      <c r="B37" s="267" t="s">
        <v>199</v>
      </c>
      <c r="C37" s="212"/>
      <c r="D37" s="212"/>
      <c r="E37" s="212"/>
      <c r="F37" s="212"/>
      <c r="G37" s="212"/>
      <c r="H37" s="212"/>
      <c r="I37" s="212"/>
      <c r="J37" s="215"/>
    </row>
    <row r="38" spans="1:10" ht="12.75">
      <c r="A38" s="266" t="s">
        <v>128</v>
      </c>
      <c r="B38" s="267" t="s">
        <v>419</v>
      </c>
      <c r="C38" s="212"/>
      <c r="D38" s="212"/>
      <c r="E38" s="212"/>
      <c r="F38" s="212"/>
      <c r="G38" s="212"/>
      <c r="H38" s="212"/>
      <c r="I38" s="212"/>
      <c r="J38" s="215"/>
    </row>
    <row r="39" spans="1:10" ht="12.75">
      <c r="A39" s="266"/>
      <c r="B39" s="267" t="s">
        <v>400</v>
      </c>
      <c r="C39" s="212"/>
      <c r="D39" s="212"/>
      <c r="E39" s="212"/>
      <c r="F39" s="212"/>
      <c r="G39" s="212"/>
      <c r="H39" s="212"/>
      <c r="I39" s="212"/>
      <c r="J39" s="215"/>
    </row>
    <row r="40" spans="1:10" ht="12.75">
      <c r="A40" s="210"/>
      <c r="B40" s="267" t="s">
        <v>401</v>
      </c>
      <c r="C40" s="212"/>
      <c r="D40" s="212"/>
      <c r="E40" s="212"/>
      <c r="F40" s="212"/>
      <c r="G40" s="212"/>
      <c r="H40" s="212"/>
      <c r="I40" s="212"/>
      <c r="J40" s="215"/>
    </row>
    <row r="41" spans="1:10" ht="12.75">
      <c r="A41" s="210"/>
      <c r="B41" s="267"/>
      <c r="C41" s="212"/>
      <c r="D41" s="212"/>
      <c r="E41" s="212"/>
      <c r="F41" s="212"/>
      <c r="G41" s="212"/>
      <c r="H41" s="212"/>
      <c r="I41" s="212"/>
      <c r="J41" s="215"/>
    </row>
    <row r="42" spans="1:10" ht="12.75">
      <c r="A42" s="210"/>
      <c r="B42" s="212"/>
      <c r="C42" s="212"/>
      <c r="D42" s="212"/>
      <c r="E42" s="212"/>
      <c r="F42" s="212"/>
      <c r="G42" s="212"/>
      <c r="H42" s="212"/>
      <c r="I42" s="212"/>
      <c r="J42" s="215"/>
    </row>
    <row r="43" spans="1:10" ht="12.75">
      <c r="A43" s="210" t="s">
        <v>420</v>
      </c>
      <c r="B43" s="212"/>
      <c r="C43" s="212"/>
      <c r="D43" s="223"/>
      <c r="E43" s="223"/>
      <c r="F43" s="223"/>
      <c r="G43" s="223"/>
      <c r="H43" s="212"/>
      <c r="I43" s="212"/>
      <c r="J43" s="215"/>
    </row>
    <row r="44" spans="1:10" ht="12.75">
      <c r="A44" s="210"/>
      <c r="B44" s="212"/>
      <c r="C44" s="212"/>
      <c r="D44" s="212"/>
      <c r="E44" s="212"/>
      <c r="F44" s="212"/>
      <c r="G44" s="212"/>
      <c r="H44" s="212"/>
      <c r="I44" s="212"/>
      <c r="J44" s="215"/>
    </row>
    <row r="45" spans="1:11" ht="12.75">
      <c r="A45" s="210"/>
      <c r="B45" s="212" t="s">
        <v>421</v>
      </c>
      <c r="C45" s="212"/>
      <c r="D45" s="212"/>
      <c r="E45" s="212"/>
      <c r="F45" s="212"/>
      <c r="G45" s="212"/>
      <c r="H45" s="212"/>
      <c r="I45" s="212"/>
      <c r="J45" s="215"/>
      <c r="K45" s="232"/>
    </row>
    <row r="46" spans="1:10" ht="12.75">
      <c r="A46" s="210"/>
      <c r="B46" s="212"/>
      <c r="C46" s="212"/>
      <c r="D46" s="212"/>
      <c r="E46" s="212"/>
      <c r="F46" s="212"/>
      <c r="G46" s="212"/>
      <c r="H46" s="212"/>
      <c r="I46" s="212"/>
      <c r="J46" s="215"/>
    </row>
    <row r="47" spans="2:10" ht="12.75" customHeight="1">
      <c r="B47" s="355" t="s">
        <v>486</v>
      </c>
      <c r="C47" s="356"/>
      <c r="D47" s="356"/>
      <c r="E47" s="356"/>
      <c r="F47" s="356"/>
      <c r="G47" s="356"/>
      <c r="H47" s="356"/>
      <c r="I47" s="356"/>
      <c r="J47" s="215"/>
    </row>
    <row r="48" spans="1:10" ht="12.75">
      <c r="A48" s="210"/>
      <c r="B48" s="356"/>
      <c r="C48" s="356"/>
      <c r="D48" s="356"/>
      <c r="E48" s="356"/>
      <c r="F48" s="356"/>
      <c r="G48" s="356"/>
      <c r="H48" s="356"/>
      <c r="I48" s="356"/>
      <c r="J48" s="215"/>
    </row>
    <row r="49" spans="1:10" ht="12.75">
      <c r="A49" s="210"/>
      <c r="B49" s="212"/>
      <c r="C49" s="212"/>
      <c r="D49" s="212"/>
      <c r="E49" s="212"/>
      <c r="F49" s="212"/>
      <c r="G49" s="212"/>
      <c r="H49" s="212"/>
      <c r="I49" s="212"/>
      <c r="J49" s="215"/>
    </row>
    <row r="50" spans="1:10" ht="12.75">
      <c r="A50" s="210"/>
      <c r="C50" s="212"/>
      <c r="D50" s="212"/>
      <c r="E50" s="212"/>
      <c r="F50" s="212"/>
      <c r="G50" s="212"/>
      <c r="H50" s="212"/>
      <c r="I50" s="212"/>
      <c r="J50" s="215"/>
    </row>
    <row r="51" spans="1:10" ht="12.75">
      <c r="A51" s="218"/>
      <c r="B51" s="219"/>
      <c r="C51" s="219"/>
      <c r="D51" s="219"/>
      <c r="E51" s="219"/>
      <c r="F51" s="219"/>
      <c r="G51" s="219"/>
      <c r="H51" s="219"/>
      <c r="I51" s="219"/>
      <c r="J51" s="221"/>
    </row>
    <row r="52" spans="1:10" ht="12.75">
      <c r="A52" s="210" t="s">
        <v>59</v>
      </c>
      <c r="B52" s="7" t="str">
        <f>+'Check Sheet'!$B$52</f>
        <v>Sarah Russell, Business Unit Finance Manager</v>
      </c>
      <c r="C52" s="212"/>
      <c r="D52" s="212"/>
      <c r="E52" s="212"/>
      <c r="F52" s="212"/>
      <c r="G52" s="212"/>
      <c r="H52" s="212"/>
      <c r="I52" s="212"/>
      <c r="J52" s="215"/>
    </row>
    <row r="53" spans="1:10" ht="12.75">
      <c r="A53" s="210"/>
      <c r="B53" s="212"/>
      <c r="C53" s="212"/>
      <c r="D53" s="212"/>
      <c r="E53" s="212"/>
      <c r="F53" s="212"/>
      <c r="J53" s="215"/>
    </row>
    <row r="54" spans="1:10" ht="12.75">
      <c r="A54" s="218" t="s">
        <v>60</v>
      </c>
      <c r="B54" s="386">
        <f>+'Check Sheet'!$B$54</f>
        <v>43592</v>
      </c>
      <c r="C54" s="386">
        <f>+'[1]Check Sheet'!C54</f>
        <v>0</v>
      </c>
      <c r="D54" s="219"/>
      <c r="E54" s="219"/>
      <c r="F54" s="219"/>
      <c r="H54" s="234" t="s">
        <v>61</v>
      </c>
      <c r="I54" s="387">
        <f>+'Check Sheet'!$I$54</f>
        <v>43647</v>
      </c>
      <c r="J54" s="388">
        <f>+'[1]Check Sheet'!I54</f>
        <v>0</v>
      </c>
    </row>
    <row r="55" spans="1:10" ht="12.75">
      <c r="A55" s="389" t="s">
        <v>62</v>
      </c>
      <c r="B55" s="390"/>
      <c r="C55" s="390"/>
      <c r="D55" s="390"/>
      <c r="E55" s="390"/>
      <c r="F55" s="390"/>
      <c r="G55" s="390"/>
      <c r="H55" s="390"/>
      <c r="I55" s="390"/>
      <c r="J55" s="391"/>
    </row>
    <row r="56" spans="1:10" ht="12.75">
      <c r="A56" s="210"/>
      <c r="B56" s="212"/>
      <c r="C56" s="212"/>
      <c r="D56" s="212"/>
      <c r="E56" s="212"/>
      <c r="F56" s="212"/>
      <c r="G56" s="212"/>
      <c r="H56" s="212"/>
      <c r="I56" s="212"/>
      <c r="J56" s="215"/>
    </row>
    <row r="57" spans="1:10" ht="12.75">
      <c r="A57" s="210" t="s">
        <v>63</v>
      </c>
      <c r="B57" s="212"/>
      <c r="C57" s="212"/>
      <c r="D57" s="212"/>
      <c r="E57" s="212"/>
      <c r="F57" s="212"/>
      <c r="G57" s="212"/>
      <c r="H57" s="212"/>
      <c r="I57" s="212"/>
      <c r="J57" s="215"/>
    </row>
    <row r="58" spans="1:10" ht="12.75">
      <c r="A58" s="218"/>
      <c r="B58" s="219"/>
      <c r="C58" s="219"/>
      <c r="D58" s="219"/>
      <c r="E58" s="219"/>
      <c r="F58" s="219"/>
      <c r="G58" s="219"/>
      <c r="H58" s="219"/>
      <c r="I58" s="219"/>
      <c r="J58" s="221"/>
    </row>
  </sheetData>
  <sheetProtection/>
  <mergeCells count="8">
    <mergeCell ref="A55:J55"/>
    <mergeCell ref="A7:J7"/>
    <mergeCell ref="A8:J8"/>
    <mergeCell ref="A9:J9"/>
    <mergeCell ref="D13:J13"/>
    <mergeCell ref="B47:I48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53"/>
  <sheetViews>
    <sheetView showGridLines="0" tabSelected="1" zoomScale="80" zoomScaleNormal="80" zoomScalePageLayoutView="0" workbookViewId="0" topLeftCell="A25">
      <selection activeCell="O47" sqref="O47"/>
    </sheetView>
  </sheetViews>
  <sheetFormatPr defaultColWidth="9.140625" defaultRowHeight="12.75"/>
  <cols>
    <col min="1" max="1" width="10.00390625" style="209" customWidth="1"/>
    <col min="2" max="3" width="9.140625" style="209" customWidth="1"/>
    <col min="4" max="10" width="12.28125" style="209" customWidth="1"/>
    <col min="11" max="14" width="9.140625" style="209" customWidth="1"/>
    <col min="15" max="15" width="10.140625" style="209" bestFit="1" customWidth="1"/>
    <col min="16" max="16384" width="9.140625" style="209" customWidth="1"/>
  </cols>
  <sheetData>
    <row r="1" spans="1:10" ht="12.75">
      <c r="A1" s="206"/>
      <c r="B1" s="207"/>
      <c r="C1" s="207"/>
      <c r="D1" s="207"/>
      <c r="E1" s="207"/>
      <c r="F1" s="207"/>
      <c r="G1" s="207"/>
      <c r="H1" s="207"/>
      <c r="I1" s="207"/>
      <c r="J1" s="208"/>
    </row>
    <row r="2" spans="1:10" ht="12.75">
      <c r="A2" s="210" t="s">
        <v>0</v>
      </c>
      <c r="B2" s="211">
        <v>26</v>
      </c>
      <c r="C2" s="212"/>
      <c r="D2" s="212"/>
      <c r="E2" s="212"/>
      <c r="F2" s="212"/>
      <c r="G2" s="212"/>
      <c r="H2" s="213" t="s">
        <v>243</v>
      </c>
      <c r="I2" s="267" t="s">
        <v>422</v>
      </c>
      <c r="J2" s="215"/>
    </row>
    <row r="3" spans="1:10" ht="12.75">
      <c r="A3" s="210"/>
      <c r="B3" s="212"/>
      <c r="C3" s="212"/>
      <c r="D3" s="212"/>
      <c r="E3" s="212"/>
      <c r="F3" s="212"/>
      <c r="G3" s="212"/>
      <c r="H3" s="212"/>
      <c r="I3" s="212"/>
      <c r="J3" s="215"/>
    </row>
    <row r="4" spans="1:10" ht="12.75">
      <c r="A4" s="210" t="s">
        <v>2</v>
      </c>
      <c r="B4" s="212"/>
      <c r="C4" s="212"/>
      <c r="D4" s="217" t="s">
        <v>76</v>
      </c>
      <c r="E4" s="212"/>
      <c r="F4" s="212"/>
      <c r="G4" s="212"/>
      <c r="H4" s="212"/>
      <c r="I4" s="212"/>
      <c r="J4" s="215"/>
    </row>
    <row r="5" spans="1:10" ht="12.75">
      <c r="A5" s="218" t="s">
        <v>3</v>
      </c>
      <c r="B5" s="219"/>
      <c r="C5" s="219"/>
      <c r="D5" s="220" t="s">
        <v>77</v>
      </c>
      <c r="E5" s="219"/>
      <c r="F5" s="219"/>
      <c r="G5" s="219"/>
      <c r="H5" s="219"/>
      <c r="I5" s="219"/>
      <c r="J5" s="221"/>
    </row>
    <row r="6" spans="1:13" ht="12.75">
      <c r="A6" s="210"/>
      <c r="B6" s="212"/>
      <c r="C6" s="212"/>
      <c r="D6" s="212"/>
      <c r="E6" s="212"/>
      <c r="F6" s="212"/>
      <c r="G6" s="212"/>
      <c r="H6" s="212"/>
      <c r="I6" s="212"/>
      <c r="J6" s="215"/>
      <c r="L6" s="209" t="s">
        <v>99</v>
      </c>
      <c r="M6" s="16">
        <f>'Item 107'!$M$6</f>
        <v>0.4574113120073008</v>
      </c>
    </row>
    <row r="7" spans="1:10" ht="12.75">
      <c r="A7" s="419" t="s">
        <v>423</v>
      </c>
      <c r="B7" s="370"/>
      <c r="C7" s="370"/>
      <c r="D7" s="370"/>
      <c r="E7" s="370"/>
      <c r="F7" s="370"/>
      <c r="G7" s="370"/>
      <c r="H7" s="370"/>
      <c r="I7" s="370"/>
      <c r="J7" s="371"/>
    </row>
    <row r="8" spans="1:10" ht="12.75">
      <c r="A8" s="420" t="s">
        <v>412</v>
      </c>
      <c r="B8" s="416"/>
      <c r="C8" s="416"/>
      <c r="D8" s="416"/>
      <c r="E8" s="416"/>
      <c r="F8" s="416"/>
      <c r="G8" s="416"/>
      <c r="H8" s="416"/>
      <c r="I8" s="416"/>
      <c r="J8" s="375"/>
    </row>
    <row r="9" spans="1:10" ht="12.75">
      <c r="A9" s="420" t="s">
        <v>179</v>
      </c>
      <c r="B9" s="416"/>
      <c r="C9" s="416"/>
      <c r="D9" s="416"/>
      <c r="E9" s="416"/>
      <c r="F9" s="416"/>
      <c r="G9" s="416"/>
      <c r="H9" s="416"/>
      <c r="I9" s="416"/>
      <c r="J9" s="375"/>
    </row>
    <row r="10" spans="1:10" ht="12.75">
      <c r="A10" s="210"/>
      <c r="B10" s="212"/>
      <c r="C10" s="212"/>
      <c r="D10" s="212"/>
      <c r="E10" s="212"/>
      <c r="F10" s="212"/>
      <c r="G10" s="212"/>
      <c r="H10" s="212"/>
      <c r="I10" s="212"/>
      <c r="J10" s="215"/>
    </row>
    <row r="11" spans="1:10" ht="12.75">
      <c r="A11" s="210" t="s">
        <v>424</v>
      </c>
      <c r="B11" s="212"/>
      <c r="C11" s="212"/>
      <c r="D11" s="212"/>
      <c r="E11" s="212"/>
      <c r="F11" s="212"/>
      <c r="G11" s="212"/>
      <c r="H11" s="212"/>
      <c r="I11" s="212"/>
      <c r="J11" s="215"/>
    </row>
    <row r="12" spans="1:10" ht="12.75">
      <c r="A12" s="210"/>
      <c r="B12" s="212"/>
      <c r="C12" s="212"/>
      <c r="D12" s="212"/>
      <c r="E12" s="212"/>
      <c r="F12" s="212"/>
      <c r="G12" s="212"/>
      <c r="H12" s="212"/>
      <c r="I12" s="212"/>
      <c r="J12" s="215"/>
    </row>
    <row r="13" spans="1:10" ht="12.75">
      <c r="A13" s="210"/>
      <c r="B13" s="213"/>
      <c r="C13" s="213"/>
      <c r="D13" s="417" t="s">
        <v>158</v>
      </c>
      <c r="E13" s="418"/>
      <c r="F13" s="418"/>
      <c r="G13" s="418"/>
      <c r="H13" s="418"/>
      <c r="I13" s="418"/>
      <c r="J13" s="423"/>
    </row>
    <row r="14" spans="1:10" ht="12.75">
      <c r="A14" s="251" t="s">
        <v>159</v>
      </c>
      <c r="B14" s="252"/>
      <c r="C14" s="253"/>
      <c r="D14" s="248" t="s">
        <v>180</v>
      </c>
      <c r="E14" s="248" t="s">
        <v>181</v>
      </c>
      <c r="F14" s="248" t="s">
        <v>182</v>
      </c>
      <c r="G14" s="248" t="s">
        <v>183</v>
      </c>
      <c r="H14" s="248" t="s">
        <v>184</v>
      </c>
      <c r="I14" s="248" t="s">
        <v>185</v>
      </c>
      <c r="J14" s="248" t="s">
        <v>186</v>
      </c>
    </row>
    <row r="15" spans="1:10" ht="12.75">
      <c r="A15" s="255" t="s">
        <v>162</v>
      </c>
      <c r="B15" s="250"/>
      <c r="C15" s="230"/>
      <c r="D15" s="257" t="s">
        <v>571</v>
      </c>
      <c r="E15" s="273" t="str">
        <f aca="true" t="shared" si="0" ref="E15:J15">D15</f>
        <v>$253.54 (A)</v>
      </c>
      <c r="F15" s="273" t="str">
        <f t="shared" si="0"/>
        <v>$253.54 (A)</v>
      </c>
      <c r="G15" s="273" t="str">
        <f t="shared" si="0"/>
        <v>$253.54 (A)</v>
      </c>
      <c r="H15" s="273" t="str">
        <f t="shared" si="0"/>
        <v>$253.54 (A)</v>
      </c>
      <c r="I15" s="273" t="str">
        <f t="shared" si="0"/>
        <v>$253.54 (A)</v>
      </c>
      <c r="J15" s="273" t="str">
        <f t="shared" si="0"/>
        <v>$253.54 (A)</v>
      </c>
    </row>
    <row r="16" spans="1:10" ht="12.75">
      <c r="A16" s="255" t="s">
        <v>163</v>
      </c>
      <c r="B16" s="250"/>
      <c r="C16" s="230"/>
      <c r="D16" s="273" t="str">
        <f aca="true" t="shared" si="1" ref="D16:J16">D15</f>
        <v>$253.54 (A)</v>
      </c>
      <c r="E16" s="273" t="str">
        <f t="shared" si="1"/>
        <v>$253.54 (A)</v>
      </c>
      <c r="F16" s="273" t="str">
        <f t="shared" si="1"/>
        <v>$253.54 (A)</v>
      </c>
      <c r="G16" s="273" t="str">
        <f t="shared" si="1"/>
        <v>$253.54 (A)</v>
      </c>
      <c r="H16" s="273" t="str">
        <f t="shared" si="1"/>
        <v>$253.54 (A)</v>
      </c>
      <c r="I16" s="273" t="str">
        <f t="shared" si="1"/>
        <v>$253.54 (A)</v>
      </c>
      <c r="J16" s="273" t="str">
        <f t="shared" si="1"/>
        <v>$253.54 (A)</v>
      </c>
    </row>
    <row r="17" spans="1:10" ht="12.75">
      <c r="A17" s="262" t="s">
        <v>165</v>
      </c>
      <c r="B17" s="250"/>
      <c r="C17" s="230"/>
      <c r="D17" s="212"/>
      <c r="E17" s="212"/>
      <c r="F17" s="212"/>
      <c r="G17" s="212"/>
      <c r="H17" s="212"/>
      <c r="I17" s="212"/>
      <c r="J17" s="215"/>
    </row>
    <row r="18" spans="1:10" ht="12.75">
      <c r="A18" s="255" t="s">
        <v>119</v>
      </c>
      <c r="B18" s="250"/>
      <c r="C18" s="230"/>
      <c r="D18" s="265" t="s">
        <v>187</v>
      </c>
      <c r="E18" s="265" t="s">
        <v>187</v>
      </c>
      <c r="F18" s="265" t="s">
        <v>187</v>
      </c>
      <c r="G18" s="265" t="s">
        <v>187</v>
      </c>
      <c r="H18" s="265" t="s">
        <v>187</v>
      </c>
      <c r="I18" s="265" t="s">
        <v>187</v>
      </c>
      <c r="J18" s="265" t="s">
        <v>187</v>
      </c>
    </row>
    <row r="19" spans="1:10" ht="12.75">
      <c r="A19" s="210"/>
      <c r="B19" s="212"/>
      <c r="C19" s="212"/>
      <c r="D19" s="212"/>
      <c r="E19" s="212"/>
      <c r="F19" s="212"/>
      <c r="G19" s="212"/>
      <c r="H19" s="212"/>
      <c r="I19" s="212"/>
      <c r="J19" s="215"/>
    </row>
    <row r="20" spans="1:10" ht="12.75">
      <c r="A20" s="210"/>
      <c r="B20" s="212"/>
      <c r="C20" s="212"/>
      <c r="D20" s="212"/>
      <c r="E20" s="212"/>
      <c r="F20" s="212"/>
      <c r="G20" s="212"/>
      <c r="H20" s="212"/>
      <c r="I20" s="212"/>
      <c r="J20" s="215"/>
    </row>
    <row r="21" spans="1:10" ht="12.75">
      <c r="A21" s="266" t="s">
        <v>167</v>
      </c>
      <c r="B21" s="267" t="s">
        <v>188</v>
      </c>
      <c r="C21" s="212"/>
      <c r="D21" s="212"/>
      <c r="E21" s="212"/>
      <c r="F21" s="212"/>
      <c r="G21" s="212"/>
      <c r="H21" s="212"/>
      <c r="I21" s="212"/>
      <c r="J21" s="215"/>
    </row>
    <row r="22" spans="1:10" ht="12.75">
      <c r="A22" s="277" t="s">
        <v>189</v>
      </c>
      <c r="B22" s="267" t="s">
        <v>203</v>
      </c>
      <c r="C22" s="212"/>
      <c r="D22" s="212"/>
      <c r="E22" s="212"/>
      <c r="F22" s="212"/>
      <c r="G22" s="212"/>
      <c r="H22" s="212"/>
      <c r="I22" s="212"/>
      <c r="J22" s="215"/>
    </row>
    <row r="23" spans="1:10" ht="12.75">
      <c r="A23" s="266"/>
      <c r="B23" s="267" t="s">
        <v>572</v>
      </c>
      <c r="C23" s="212"/>
      <c r="D23" s="212"/>
      <c r="E23" s="212"/>
      <c r="F23" s="212"/>
      <c r="G23" s="212"/>
      <c r="H23" s="212"/>
      <c r="I23" s="212"/>
      <c r="J23" s="215" t="s">
        <v>192</v>
      </c>
    </row>
    <row r="24" spans="1:10" ht="12.75">
      <c r="A24" s="266"/>
      <c r="B24" s="267" t="s">
        <v>204</v>
      </c>
      <c r="C24" s="212"/>
      <c r="D24" s="212"/>
      <c r="E24" s="212"/>
      <c r="F24" s="212"/>
      <c r="G24" s="212"/>
      <c r="H24" s="212"/>
      <c r="I24" s="212"/>
      <c r="J24" s="215"/>
    </row>
    <row r="25" spans="1:10" ht="12.75">
      <c r="A25" s="266" t="s">
        <v>205</v>
      </c>
      <c r="B25" s="267" t="s">
        <v>206</v>
      </c>
      <c r="C25" s="212"/>
      <c r="D25" s="212"/>
      <c r="E25" s="212"/>
      <c r="F25" s="212"/>
      <c r="G25" s="212"/>
      <c r="H25" s="212"/>
      <c r="I25" s="212"/>
      <c r="J25" s="215"/>
    </row>
    <row r="26" spans="1:10" ht="12.75">
      <c r="A26" s="244" t="s">
        <v>192</v>
      </c>
      <c r="B26" s="274" t="s">
        <v>425</v>
      </c>
      <c r="C26" s="223"/>
      <c r="D26" s="223"/>
      <c r="E26" s="223"/>
      <c r="F26" s="223"/>
      <c r="G26" s="223"/>
      <c r="H26" s="223"/>
      <c r="I26" s="223"/>
      <c r="J26" s="224"/>
    </row>
    <row r="27" spans="1:10" ht="12.75">
      <c r="A27" s="266"/>
      <c r="B27" s="267" t="s">
        <v>192</v>
      </c>
      <c r="C27" s="212"/>
      <c r="D27" s="212"/>
      <c r="E27" s="212"/>
      <c r="F27" s="212"/>
      <c r="G27" s="212"/>
      <c r="H27" s="212"/>
      <c r="I27" s="212"/>
      <c r="J27" s="215"/>
    </row>
    <row r="28" spans="1:10" ht="12.75">
      <c r="A28" s="270"/>
      <c r="B28" s="267"/>
      <c r="C28" s="212"/>
      <c r="D28" s="212"/>
      <c r="E28" s="212"/>
      <c r="F28" s="212"/>
      <c r="G28" s="212"/>
      <c r="H28" s="212"/>
      <c r="I28" s="212"/>
      <c r="J28" s="215"/>
    </row>
    <row r="29" spans="1:10" ht="12.75">
      <c r="A29" s="266"/>
      <c r="B29" s="267"/>
      <c r="C29" s="212"/>
      <c r="D29" s="212"/>
      <c r="E29" s="212"/>
      <c r="F29" s="212"/>
      <c r="G29" s="212"/>
      <c r="H29" s="212"/>
      <c r="I29" s="212"/>
      <c r="J29" s="215"/>
    </row>
    <row r="30" spans="1:10" ht="12.75">
      <c r="A30" s="210" t="s">
        <v>420</v>
      </c>
      <c r="B30" s="212"/>
      <c r="C30" s="212"/>
      <c r="D30" s="212"/>
      <c r="E30" s="212"/>
      <c r="F30" s="212"/>
      <c r="G30" s="212"/>
      <c r="H30" s="212"/>
      <c r="I30" s="212"/>
      <c r="J30" s="215"/>
    </row>
    <row r="31" spans="1:10" ht="12.75">
      <c r="A31" s="210"/>
      <c r="B31" s="212"/>
      <c r="C31" s="212"/>
      <c r="D31" s="212"/>
      <c r="E31" s="212"/>
      <c r="F31" s="212"/>
      <c r="G31" s="212"/>
      <c r="H31" s="212"/>
      <c r="I31" s="212"/>
      <c r="J31" s="215"/>
    </row>
    <row r="32" spans="1:10" ht="12.75">
      <c r="A32" s="210"/>
      <c r="B32" s="212" t="str">
        <f>'[1]Item 240'!B42</f>
        <v>Lock rental  $10.00/mo./locking device (N)</v>
      </c>
      <c r="C32" s="212"/>
      <c r="D32" s="212"/>
      <c r="E32" s="212"/>
      <c r="F32" s="212"/>
      <c r="G32" s="212"/>
      <c r="H32" s="212"/>
      <c r="I32" s="212"/>
      <c r="J32" s="215"/>
    </row>
    <row r="33" spans="1:10" ht="12.75">
      <c r="A33" s="210"/>
      <c r="J33" s="215"/>
    </row>
    <row r="34" spans="1:10" ht="12.75" customHeight="1">
      <c r="A34" s="266"/>
      <c r="B34" s="355" t="s">
        <v>486</v>
      </c>
      <c r="C34" s="356"/>
      <c r="D34" s="356"/>
      <c r="E34" s="356"/>
      <c r="F34" s="356"/>
      <c r="G34" s="356"/>
      <c r="H34" s="356"/>
      <c r="I34" s="356"/>
      <c r="J34" s="215"/>
    </row>
    <row r="35" spans="1:10" ht="12.75">
      <c r="A35" s="210"/>
      <c r="B35" s="356"/>
      <c r="C35" s="356"/>
      <c r="D35" s="356"/>
      <c r="E35" s="356"/>
      <c r="F35" s="356"/>
      <c r="G35" s="356"/>
      <c r="H35" s="356"/>
      <c r="I35" s="356"/>
      <c r="J35" s="215"/>
    </row>
    <row r="36" spans="1:10" ht="12.75">
      <c r="A36" s="210"/>
      <c r="B36" s="212"/>
      <c r="C36" s="212"/>
      <c r="D36" s="212"/>
      <c r="E36" s="212"/>
      <c r="F36" s="212"/>
      <c r="G36" s="212"/>
      <c r="H36" s="212"/>
      <c r="I36" s="212"/>
      <c r="J36" s="215"/>
    </row>
    <row r="37" spans="1:10" ht="12.75">
      <c r="A37" s="210"/>
      <c r="J37" s="215"/>
    </row>
    <row r="38" spans="1:10" ht="12.75">
      <c r="A38" s="210"/>
      <c r="J38" s="215"/>
    </row>
    <row r="39" spans="1:10" ht="12.75">
      <c r="A39" s="210"/>
      <c r="B39" s="212"/>
      <c r="C39" s="212"/>
      <c r="D39" s="212"/>
      <c r="E39" s="212"/>
      <c r="F39" s="212"/>
      <c r="G39" s="212"/>
      <c r="H39" s="212"/>
      <c r="I39" s="212"/>
      <c r="J39" s="215"/>
    </row>
    <row r="40" spans="1:10" ht="12.75">
      <c r="A40" s="210"/>
      <c r="B40" s="212"/>
      <c r="C40" s="212"/>
      <c r="D40" s="212"/>
      <c r="E40" s="212"/>
      <c r="F40" s="212"/>
      <c r="G40" s="212"/>
      <c r="H40" s="212"/>
      <c r="I40" s="212"/>
      <c r="J40" s="215"/>
    </row>
    <row r="41" spans="1:10" ht="12.75">
      <c r="A41" s="210"/>
      <c r="B41" s="212"/>
      <c r="C41" s="212"/>
      <c r="D41" s="212"/>
      <c r="E41" s="212"/>
      <c r="F41" s="212"/>
      <c r="G41" s="212"/>
      <c r="H41" s="212"/>
      <c r="I41" s="212"/>
      <c r="J41" s="215"/>
    </row>
    <row r="42" spans="1:10" ht="12.75">
      <c r="A42" s="210"/>
      <c r="B42" s="212"/>
      <c r="C42" s="212"/>
      <c r="D42" s="212"/>
      <c r="E42" s="212"/>
      <c r="F42" s="212"/>
      <c r="G42" s="212"/>
      <c r="H42" s="212"/>
      <c r="I42" s="212"/>
      <c r="J42" s="215"/>
    </row>
    <row r="43" spans="1:10" ht="12.75">
      <c r="A43" s="210"/>
      <c r="B43" s="212"/>
      <c r="C43" s="212"/>
      <c r="D43" s="212"/>
      <c r="E43" s="212"/>
      <c r="F43" s="212"/>
      <c r="G43" s="212"/>
      <c r="H43" s="212"/>
      <c r="I43" s="212"/>
      <c r="J43" s="215"/>
    </row>
    <row r="44" spans="1:10" ht="12.75">
      <c r="A44" s="210"/>
      <c r="B44" s="212"/>
      <c r="C44" s="212"/>
      <c r="D44" s="212"/>
      <c r="E44" s="212"/>
      <c r="F44" s="212"/>
      <c r="G44" s="212"/>
      <c r="H44" s="212"/>
      <c r="I44" s="212"/>
      <c r="J44" s="215"/>
    </row>
    <row r="45" spans="1:10" ht="12.75">
      <c r="A45" s="210"/>
      <c r="B45" s="212"/>
      <c r="C45" s="212"/>
      <c r="D45" s="212"/>
      <c r="E45" s="212"/>
      <c r="F45" s="212"/>
      <c r="G45" s="212"/>
      <c r="H45" s="212"/>
      <c r="I45" s="212"/>
      <c r="J45" s="215"/>
    </row>
    <row r="46" spans="1:10" ht="12.75">
      <c r="A46" s="218"/>
      <c r="B46" s="219"/>
      <c r="C46" s="219"/>
      <c r="D46" s="219"/>
      <c r="E46" s="219"/>
      <c r="F46" s="219"/>
      <c r="G46" s="219"/>
      <c r="H46" s="219"/>
      <c r="I46" s="219"/>
      <c r="J46" s="221"/>
    </row>
    <row r="47" spans="1:10" ht="12.75">
      <c r="A47" s="210" t="s">
        <v>59</v>
      </c>
      <c r="B47" s="7" t="str">
        <f>+'Check Sheet'!$B$52</f>
        <v>Sarah Russell, Business Unit Finance Manager</v>
      </c>
      <c r="C47" s="212"/>
      <c r="D47" s="212"/>
      <c r="E47" s="212"/>
      <c r="F47" s="212"/>
      <c r="G47" s="212"/>
      <c r="H47" s="212"/>
      <c r="I47" s="212"/>
      <c r="J47" s="215"/>
    </row>
    <row r="48" spans="1:15" ht="12.75">
      <c r="A48" s="210"/>
      <c r="B48" s="212"/>
      <c r="C48" s="212"/>
      <c r="D48" s="212"/>
      <c r="E48" s="212"/>
      <c r="F48" s="212"/>
      <c r="J48" s="215"/>
      <c r="O48" s="278"/>
    </row>
    <row r="49" spans="1:15" ht="12.75">
      <c r="A49" s="218" t="s">
        <v>60</v>
      </c>
      <c r="B49" s="386">
        <f>+'Check Sheet'!$B$54</f>
        <v>43592</v>
      </c>
      <c r="C49" s="386">
        <f>+'[1]Check Sheet'!C49</f>
        <v>0</v>
      </c>
      <c r="D49" s="219"/>
      <c r="E49" s="219"/>
      <c r="F49" s="219"/>
      <c r="H49" s="234" t="s">
        <v>61</v>
      </c>
      <c r="I49" s="387">
        <f>+'Check Sheet'!$I$54</f>
        <v>43647</v>
      </c>
      <c r="J49" s="388">
        <f>+'[1]Check Sheet'!I49</f>
        <v>0</v>
      </c>
      <c r="O49" s="278"/>
    </row>
    <row r="50" spans="1:15" ht="12.75">
      <c r="A50" s="389" t="s">
        <v>62</v>
      </c>
      <c r="B50" s="390"/>
      <c r="C50" s="390"/>
      <c r="D50" s="390"/>
      <c r="E50" s="390"/>
      <c r="F50" s="390"/>
      <c r="G50" s="390"/>
      <c r="H50" s="390"/>
      <c r="I50" s="390"/>
      <c r="J50" s="391"/>
      <c r="O50" s="279"/>
    </row>
    <row r="51" spans="1:10" ht="12.75">
      <c r="A51" s="210"/>
      <c r="B51" s="212"/>
      <c r="C51" s="212"/>
      <c r="D51" s="212"/>
      <c r="E51" s="212"/>
      <c r="F51" s="212"/>
      <c r="G51" s="212"/>
      <c r="H51" s="212"/>
      <c r="I51" s="212"/>
      <c r="J51" s="215"/>
    </row>
    <row r="52" spans="1:10" ht="12.75">
      <c r="A52" s="210" t="s">
        <v>63</v>
      </c>
      <c r="B52" s="212"/>
      <c r="C52" s="212"/>
      <c r="D52" s="212"/>
      <c r="E52" s="212"/>
      <c r="F52" s="212"/>
      <c r="G52" s="212"/>
      <c r="H52" s="212"/>
      <c r="I52" s="212"/>
      <c r="J52" s="215"/>
    </row>
    <row r="53" spans="1:10" ht="12.75">
      <c r="A53" s="218"/>
      <c r="B53" s="219"/>
      <c r="C53" s="219"/>
      <c r="D53" s="219"/>
      <c r="E53" s="219"/>
      <c r="F53" s="219"/>
      <c r="G53" s="219"/>
      <c r="H53" s="219"/>
      <c r="I53" s="219"/>
      <c r="J53" s="221"/>
    </row>
  </sheetData>
  <sheetProtection/>
  <mergeCells count="8">
    <mergeCell ref="A50:J50"/>
    <mergeCell ref="A7:J7"/>
    <mergeCell ref="A8:J8"/>
    <mergeCell ref="A9:J9"/>
    <mergeCell ref="D13:J13"/>
    <mergeCell ref="B34:I35"/>
    <mergeCell ref="B49:C49"/>
    <mergeCell ref="I49:J4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7"/>
  <sheetViews>
    <sheetView showGridLines="0" zoomScale="85" zoomScaleNormal="85" zoomScalePageLayoutView="0" workbookViewId="0" topLeftCell="A13">
      <selection activeCell="B52" sqref="B52"/>
    </sheetView>
  </sheetViews>
  <sheetFormatPr defaultColWidth="9.140625" defaultRowHeight="12.75"/>
  <cols>
    <col min="1" max="1" width="10.00390625" style="15" customWidth="1"/>
    <col min="2" max="2" width="10.28125" style="15" customWidth="1"/>
    <col min="3" max="4" width="9.140625" style="15" customWidth="1"/>
    <col min="5" max="5" width="10.28125" style="15" customWidth="1"/>
    <col min="6" max="8" width="9.140625" style="15" customWidth="1"/>
    <col min="9" max="9" width="12.7109375" style="15" customWidth="1"/>
    <col min="10" max="10" width="10.8515625" style="15" customWidth="1"/>
    <col min="11" max="11" width="9.140625" style="15" customWidth="1"/>
    <col min="12" max="12" width="9.140625" style="169" customWidth="1"/>
    <col min="13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243</v>
      </c>
      <c r="I2" s="106" t="s">
        <v>255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69" t="s">
        <v>99</v>
      </c>
      <c r="M6" s="166">
        <f>+'Item 52'!M6</f>
        <v>0.4574113120073008</v>
      </c>
    </row>
    <row r="7" spans="1:10" ht="12.75">
      <c r="A7" s="298" t="s">
        <v>256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00"/>
      <c r="C9" s="300"/>
      <c r="D9" s="300"/>
      <c r="E9" s="300"/>
      <c r="F9" s="300"/>
      <c r="G9" s="300"/>
      <c r="H9" s="300"/>
      <c r="I9" s="300"/>
      <c r="J9" s="107"/>
    </row>
    <row r="10" spans="1:10" ht="12.75">
      <c r="A10" s="104"/>
      <c r="B10" s="167"/>
      <c r="C10" s="167"/>
      <c r="D10" s="168"/>
      <c r="E10" s="167"/>
      <c r="F10" s="167"/>
      <c r="G10" s="167"/>
      <c r="H10" s="167"/>
      <c r="I10" s="167"/>
      <c r="J10" s="107"/>
    </row>
    <row r="11" spans="1:10" ht="12.75">
      <c r="A11" s="104"/>
      <c r="B11" s="301" t="s">
        <v>257</v>
      </c>
      <c r="C11" s="301"/>
      <c r="D11" s="301"/>
      <c r="E11" s="301"/>
      <c r="F11" s="301"/>
      <c r="G11" s="301"/>
      <c r="H11" s="301"/>
      <c r="I11" s="301"/>
      <c r="J11" s="107"/>
    </row>
    <row r="12" spans="1:10" ht="12.75">
      <c r="A12" s="104"/>
      <c r="B12" s="301"/>
      <c r="C12" s="301"/>
      <c r="D12" s="301"/>
      <c r="E12" s="301"/>
      <c r="F12" s="301"/>
      <c r="G12" s="301"/>
      <c r="H12" s="301"/>
      <c r="I12" s="301"/>
      <c r="J12" s="107"/>
    </row>
    <row r="13" spans="1:10" ht="12.75">
      <c r="A13" s="104"/>
      <c r="B13" s="301"/>
      <c r="C13" s="301"/>
      <c r="D13" s="301"/>
      <c r="E13" s="301"/>
      <c r="F13" s="301"/>
      <c r="G13" s="301"/>
      <c r="H13" s="301"/>
      <c r="I13" s="301"/>
      <c r="J13" s="107"/>
    </row>
    <row r="14" spans="1:10" ht="12.75">
      <c r="A14" s="104"/>
      <c r="B14" s="106"/>
      <c r="C14" s="106"/>
      <c r="D14" s="106"/>
      <c r="E14" s="174"/>
      <c r="F14" s="106"/>
      <c r="G14" s="106"/>
      <c r="H14" s="106"/>
      <c r="I14" s="106"/>
      <c r="J14" s="107"/>
    </row>
    <row r="15" spans="1:10" ht="12.75" customHeight="1">
      <c r="A15" s="104"/>
      <c r="B15" s="106"/>
      <c r="C15" s="301" t="s">
        <v>258</v>
      </c>
      <c r="D15" s="301"/>
      <c r="E15" s="301"/>
      <c r="F15" s="301"/>
      <c r="G15" s="301"/>
      <c r="H15" s="301"/>
      <c r="I15" s="106"/>
      <c r="J15" s="107"/>
    </row>
    <row r="16" spans="1:10" ht="12.75">
      <c r="A16" s="104"/>
      <c r="B16" s="106"/>
      <c r="C16" s="301"/>
      <c r="D16" s="301"/>
      <c r="E16" s="301"/>
      <c r="F16" s="301"/>
      <c r="G16" s="301"/>
      <c r="H16" s="301"/>
      <c r="I16" s="106"/>
      <c r="J16" s="107"/>
    </row>
    <row r="17" spans="1:10" ht="12.75">
      <c r="A17" s="104"/>
      <c r="B17" s="106"/>
      <c r="C17" s="301"/>
      <c r="D17" s="301"/>
      <c r="E17" s="301"/>
      <c r="F17" s="301"/>
      <c r="G17" s="301"/>
      <c r="H17" s="301"/>
      <c r="I17" s="106"/>
      <c r="J17" s="107"/>
    </row>
    <row r="18" spans="1:10" ht="12.75">
      <c r="A18" s="131"/>
      <c r="B18" s="106"/>
      <c r="C18" s="301"/>
      <c r="D18" s="301"/>
      <c r="E18" s="301"/>
      <c r="F18" s="301"/>
      <c r="G18" s="301"/>
      <c r="H18" s="301"/>
      <c r="I18" s="106"/>
      <c r="J18" s="112"/>
    </row>
    <row r="19" spans="1:17" ht="12.75">
      <c r="A19" s="131"/>
      <c r="B19" s="106"/>
      <c r="C19" s="168" t="str">
        <f>+TEXT($L19*(1+$M$6)+M19,"$0.00")&amp;" (A)"</f>
        <v>$5.40 (A)</v>
      </c>
      <c r="D19" s="175" t="s">
        <v>259</v>
      </c>
      <c r="E19" s="173"/>
      <c r="F19" s="173"/>
      <c r="G19" s="173"/>
      <c r="H19" s="173"/>
      <c r="I19" s="106"/>
      <c r="J19" s="112"/>
      <c r="L19" s="171">
        <v>3.7</v>
      </c>
      <c r="M19" s="172">
        <v>0.01</v>
      </c>
      <c r="N19" s="172"/>
      <c r="O19" s="172"/>
      <c r="P19" s="172"/>
      <c r="Q19" s="172"/>
    </row>
    <row r="20" spans="1:10" ht="12.75">
      <c r="A20" s="131"/>
      <c r="B20" s="106"/>
      <c r="C20" s="173"/>
      <c r="D20" s="173"/>
      <c r="E20" s="173"/>
      <c r="F20" s="173"/>
      <c r="G20" s="173"/>
      <c r="H20" s="173"/>
      <c r="I20" s="106"/>
      <c r="J20" s="112"/>
    </row>
    <row r="21" spans="1:10" ht="12.75">
      <c r="A21" s="104"/>
      <c r="B21" s="302" t="s">
        <v>260</v>
      </c>
      <c r="C21" s="302"/>
      <c r="D21" s="302"/>
      <c r="E21" s="302"/>
      <c r="F21" s="302"/>
      <c r="G21" s="302"/>
      <c r="H21" s="302"/>
      <c r="I21" s="302"/>
      <c r="J21" s="107"/>
    </row>
    <row r="22" spans="1:10" ht="12.75">
      <c r="A22" s="104"/>
      <c r="B22" s="106"/>
      <c r="C22" s="176"/>
      <c r="D22" s="176"/>
      <c r="E22" s="176"/>
      <c r="F22" s="176"/>
      <c r="G22" s="176"/>
      <c r="H22" s="176"/>
      <c r="I22" s="106"/>
      <c r="J22" s="107"/>
    </row>
    <row r="23" spans="1:10" ht="12.75">
      <c r="A23" s="104"/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12.75">
      <c r="A24" s="298" t="s">
        <v>261</v>
      </c>
      <c r="B24" s="297"/>
      <c r="C24" s="297"/>
      <c r="D24" s="297"/>
      <c r="E24" s="297"/>
      <c r="F24" s="297"/>
      <c r="G24" s="297"/>
      <c r="H24" s="297"/>
      <c r="I24" s="297"/>
      <c r="J24" s="299"/>
    </row>
    <row r="25" spans="1:10" ht="12.75">
      <c r="A25" s="104"/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>
      <c r="A26" s="104"/>
      <c r="B26" s="301" t="s">
        <v>262</v>
      </c>
      <c r="C26" s="301"/>
      <c r="D26" s="301"/>
      <c r="E26" s="301"/>
      <c r="F26" s="301"/>
      <c r="G26" s="301"/>
      <c r="H26" s="301"/>
      <c r="I26" s="301"/>
      <c r="J26" s="107"/>
    </row>
    <row r="27" spans="1:10" ht="12.75">
      <c r="A27" s="104"/>
      <c r="B27" s="301"/>
      <c r="C27" s="301"/>
      <c r="D27" s="301"/>
      <c r="E27" s="301"/>
      <c r="F27" s="301"/>
      <c r="G27" s="301"/>
      <c r="H27" s="301"/>
      <c r="I27" s="301"/>
      <c r="J27" s="107"/>
    </row>
    <row r="28" spans="1:10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12.75">
      <c r="A29" s="104"/>
      <c r="B29" s="106"/>
      <c r="C29" s="177" t="s">
        <v>263</v>
      </c>
      <c r="D29" s="177"/>
      <c r="E29" s="177"/>
      <c r="F29" s="177"/>
      <c r="G29" s="177" t="s">
        <v>264</v>
      </c>
      <c r="H29" s="177"/>
      <c r="I29" s="106"/>
      <c r="J29" s="107"/>
    </row>
    <row r="30" spans="1:10" ht="12.75">
      <c r="A30" s="104"/>
      <c r="B30" s="106"/>
      <c r="C30" s="177" t="s">
        <v>265</v>
      </c>
      <c r="D30" s="177"/>
      <c r="E30" s="177"/>
      <c r="F30" s="177"/>
      <c r="G30" s="177" t="s">
        <v>266</v>
      </c>
      <c r="H30" s="177"/>
      <c r="I30" s="106"/>
      <c r="J30" s="107"/>
    </row>
    <row r="31" spans="1:10" ht="12.75">
      <c r="A31" s="104"/>
      <c r="B31" s="106"/>
      <c r="C31" s="177" t="s">
        <v>267</v>
      </c>
      <c r="D31" s="177"/>
      <c r="E31" s="177"/>
      <c r="F31" s="177"/>
      <c r="G31" s="177" t="s">
        <v>268</v>
      </c>
      <c r="H31" s="177"/>
      <c r="I31" s="106"/>
      <c r="J31" s="107"/>
    </row>
    <row r="32" spans="1:10" ht="12.75">
      <c r="A32" s="104"/>
      <c r="B32" s="106"/>
      <c r="C32" s="177" t="s">
        <v>269</v>
      </c>
      <c r="D32" s="177"/>
      <c r="E32" s="177"/>
      <c r="F32" s="177"/>
      <c r="G32" s="177" t="s">
        <v>270</v>
      </c>
      <c r="H32" s="177"/>
      <c r="I32" s="106"/>
      <c r="J32" s="107"/>
    </row>
    <row r="33" spans="1:10" ht="12.75">
      <c r="A33" s="162"/>
      <c r="B33" s="178"/>
      <c r="C33" s="177" t="s">
        <v>271</v>
      </c>
      <c r="D33" s="177"/>
      <c r="E33" s="177"/>
      <c r="F33" s="177"/>
      <c r="G33" s="177"/>
      <c r="H33" s="177"/>
      <c r="I33" s="178"/>
      <c r="J33" s="112"/>
    </row>
    <row r="34" spans="1:10" ht="12.75">
      <c r="A34" s="104"/>
      <c r="B34" s="106"/>
      <c r="C34" s="177"/>
      <c r="D34" s="177"/>
      <c r="E34" s="177"/>
      <c r="F34" s="177"/>
      <c r="G34" s="177"/>
      <c r="H34" s="177"/>
      <c r="I34" s="106"/>
      <c r="J34" s="107"/>
    </row>
    <row r="35" spans="1:10" ht="12.75">
      <c r="A35" s="150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04"/>
      <c r="B36" s="301" t="s">
        <v>272</v>
      </c>
      <c r="C36" s="301"/>
      <c r="D36" s="301"/>
      <c r="E36" s="301"/>
      <c r="F36" s="301"/>
      <c r="G36" s="301"/>
      <c r="H36" s="301"/>
      <c r="I36" s="301"/>
      <c r="J36" s="107"/>
    </row>
    <row r="37" spans="1:10" ht="12.75">
      <c r="A37" s="104"/>
      <c r="B37" s="301"/>
      <c r="C37" s="301"/>
      <c r="D37" s="301"/>
      <c r="E37" s="301"/>
      <c r="F37" s="301"/>
      <c r="G37" s="301"/>
      <c r="H37" s="301"/>
      <c r="I37" s="301"/>
      <c r="J37" s="107"/>
    </row>
    <row r="38" spans="1:10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>
      <c r="A39" s="104"/>
      <c r="B39" s="301" t="s">
        <v>273</v>
      </c>
      <c r="C39" s="301"/>
      <c r="D39" s="301"/>
      <c r="E39" s="301"/>
      <c r="F39" s="301"/>
      <c r="G39" s="301"/>
      <c r="H39" s="301"/>
      <c r="I39" s="301"/>
      <c r="J39" s="107"/>
    </row>
    <row r="40" spans="1:10" ht="12.75">
      <c r="A40" s="104"/>
      <c r="B40" s="301"/>
      <c r="C40" s="301"/>
      <c r="D40" s="301"/>
      <c r="E40" s="301"/>
      <c r="F40" s="301"/>
      <c r="G40" s="301"/>
      <c r="H40" s="301"/>
      <c r="I40" s="301"/>
      <c r="J40" s="107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4" ht="12.75">
      <c r="A42" s="104"/>
      <c r="C42" s="106" t="s">
        <v>274</v>
      </c>
      <c r="D42" s="106"/>
      <c r="E42" s="179" t="str">
        <f>N42</f>
        <v>$95.49 (A)</v>
      </c>
      <c r="F42" s="106"/>
      <c r="G42" s="106"/>
      <c r="H42" s="106"/>
      <c r="I42" s="106"/>
      <c r="J42" s="107"/>
      <c r="L42" s="171">
        <v>65.52</v>
      </c>
      <c r="N42" s="180" t="str">
        <f>+TEXT($L42*(1+$M$6),"$0.00")&amp;" (A)"</f>
        <v>$95.49 (A)</v>
      </c>
    </row>
    <row r="43" spans="1:14" ht="12.75">
      <c r="A43" s="104"/>
      <c r="C43" s="106" t="s">
        <v>275</v>
      </c>
      <c r="D43" s="106"/>
      <c r="E43" s="179" t="str">
        <f>N43</f>
        <v>$381.96 (A)</v>
      </c>
      <c r="F43" s="106"/>
      <c r="G43" s="106"/>
      <c r="H43" s="106"/>
      <c r="I43" s="106"/>
      <c r="J43" s="107"/>
      <c r="L43" s="171">
        <v>262.08</v>
      </c>
      <c r="N43" s="180" t="str">
        <f>+TEXT($L43*(1+$M$6),"$0.00")&amp;" (A)"</f>
        <v>$381.96 (A)</v>
      </c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8"/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0" ht="12.75">
      <c r="A51" s="104" t="s">
        <v>59</v>
      </c>
      <c r="B51" s="105" t="str">
        <f>'Check Sheet'!B52</f>
        <v>Sarah Russell, Business Unit Finance Manager</v>
      </c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J52" s="107"/>
    </row>
    <row r="53" spans="1:10" ht="12.75">
      <c r="A53" s="108" t="s">
        <v>60</v>
      </c>
      <c r="B53" s="292">
        <f>'Item 100, page 1'!B56</f>
        <v>43592</v>
      </c>
      <c r="C53" s="292">
        <f>+'[1]Check Sheet'!C54</f>
        <v>0</v>
      </c>
      <c r="D53" s="109"/>
      <c r="E53" s="109"/>
      <c r="F53" s="109"/>
      <c r="H53" s="170" t="s">
        <v>61</v>
      </c>
      <c r="I53" s="293">
        <f>'Item 100, page 1'!J56</f>
        <v>43647</v>
      </c>
      <c r="J53" s="294">
        <f>+'[1]Check Sheet'!I54</f>
        <v>0</v>
      </c>
    </row>
    <row r="54" spans="1:10" ht="12.75">
      <c r="A54" s="288" t="s">
        <v>62</v>
      </c>
      <c r="B54" s="289"/>
      <c r="C54" s="289"/>
      <c r="D54" s="289"/>
      <c r="E54" s="289"/>
      <c r="F54" s="289"/>
      <c r="G54" s="289"/>
      <c r="H54" s="289"/>
      <c r="I54" s="289"/>
      <c r="J54" s="290"/>
    </row>
    <row r="55" spans="1:10" ht="12.75">
      <c r="A55" s="104"/>
      <c r="B55" s="105"/>
      <c r="C55" s="105"/>
      <c r="D55" s="105"/>
      <c r="E55" s="105"/>
      <c r="F55" s="105"/>
      <c r="G55" s="105"/>
      <c r="H55" s="105"/>
      <c r="I55" s="105"/>
      <c r="J55" s="107"/>
    </row>
    <row r="56" spans="1:10" ht="12.75">
      <c r="A56" s="104" t="s">
        <v>63</v>
      </c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8"/>
      <c r="B57" s="109"/>
      <c r="C57" s="109"/>
      <c r="D57" s="109"/>
      <c r="E57" s="109"/>
      <c r="F57" s="109"/>
      <c r="G57" s="109"/>
      <c r="H57" s="109"/>
      <c r="I57" s="109"/>
      <c r="J57" s="110"/>
    </row>
    <row r="62" ht="12" customHeight="1"/>
  </sheetData>
  <sheetProtection/>
  <mergeCells count="12">
    <mergeCell ref="A7:J7"/>
    <mergeCell ref="B9:I9"/>
    <mergeCell ref="B11:I13"/>
    <mergeCell ref="C15:H18"/>
    <mergeCell ref="B21:I21"/>
    <mergeCell ref="A24:J24"/>
    <mergeCell ref="B26:I27"/>
    <mergeCell ref="B36:I37"/>
    <mergeCell ref="B39:I40"/>
    <mergeCell ref="B53:C53"/>
    <mergeCell ref="I53:J53"/>
    <mergeCell ref="A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8"/>
  <sheetViews>
    <sheetView showGridLines="0" zoomScale="85" zoomScaleNormal="85" zoomScalePageLayoutView="0" workbookViewId="0" topLeftCell="A13">
      <selection activeCell="B53" sqref="B5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276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+'Item 52'!M6</f>
        <v>0.4574113120073008</v>
      </c>
    </row>
    <row r="7" spans="1:10" ht="12.75">
      <c r="A7" s="298" t="s">
        <v>277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08" t="s">
        <v>278</v>
      </c>
      <c r="C9" s="308"/>
      <c r="D9" s="308"/>
      <c r="E9" s="308"/>
      <c r="F9" s="308"/>
      <c r="G9" s="308"/>
      <c r="H9" s="308"/>
      <c r="I9" s="308"/>
      <c r="J9" s="107"/>
    </row>
    <row r="10" spans="1:10" ht="12.75">
      <c r="A10" s="104"/>
      <c r="B10" s="308"/>
      <c r="C10" s="308"/>
      <c r="D10" s="308"/>
      <c r="E10" s="308"/>
      <c r="F10" s="308"/>
      <c r="G10" s="308"/>
      <c r="H10" s="308"/>
      <c r="I10" s="308"/>
      <c r="J10" s="107"/>
    </row>
    <row r="11" spans="1:10" ht="12.75">
      <c r="A11" s="104"/>
      <c r="B11" s="308"/>
      <c r="C11" s="308"/>
      <c r="D11" s="308"/>
      <c r="E11" s="308"/>
      <c r="F11" s="308"/>
      <c r="G11" s="308"/>
      <c r="H11" s="308"/>
      <c r="I11" s="308"/>
      <c r="J11" s="107"/>
    </row>
    <row r="12" spans="1:10" ht="12.75">
      <c r="A12" s="104"/>
      <c r="B12" s="308"/>
      <c r="C12" s="308"/>
      <c r="D12" s="308"/>
      <c r="E12" s="308"/>
      <c r="F12" s="308"/>
      <c r="G12" s="308"/>
      <c r="H12" s="308"/>
      <c r="I12" s="308"/>
      <c r="J12" s="107"/>
    </row>
    <row r="13" spans="1:10" ht="12.75">
      <c r="A13" s="104"/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3.5" thickBot="1">
      <c r="A14" s="104"/>
      <c r="B14" s="106"/>
      <c r="C14" s="106"/>
      <c r="D14" s="309" t="s">
        <v>279</v>
      </c>
      <c r="E14" s="310"/>
      <c r="F14" s="309" t="s">
        <v>280</v>
      </c>
      <c r="G14" s="310"/>
      <c r="H14" s="106"/>
      <c r="I14" s="106"/>
      <c r="J14" s="107"/>
      <c r="L14" s="169"/>
    </row>
    <row r="15" spans="1:17" ht="24.75" customHeight="1">
      <c r="A15" s="104"/>
      <c r="B15" s="106"/>
      <c r="C15" s="106"/>
      <c r="D15" s="311" t="s">
        <v>281</v>
      </c>
      <c r="E15" s="312"/>
      <c r="F15" s="306" t="str">
        <f>+TEXT($L15*(1+$M$6)+M15,"$0.00")&amp;" (A)"</f>
        <v>$12.73 (A)</v>
      </c>
      <c r="G15" s="307" t="str">
        <f aca="true" t="shared" si="0" ref="G15:G24">+TEXT($L15*(1+$M$6),"$0.00")&amp;" (A)"</f>
        <v>$12.71 (A)</v>
      </c>
      <c r="H15" s="106"/>
      <c r="I15" s="106"/>
      <c r="J15" s="107"/>
      <c r="L15" s="171">
        <v>8.72</v>
      </c>
      <c r="M15" s="172">
        <v>0.02</v>
      </c>
      <c r="N15" s="172"/>
      <c r="O15" s="172"/>
      <c r="P15" s="172"/>
      <c r="Q15" s="172"/>
    </row>
    <row r="16" spans="1:17" ht="12.75">
      <c r="A16" s="104"/>
      <c r="B16" s="106"/>
      <c r="C16" s="106"/>
      <c r="D16" s="303" t="s">
        <v>282</v>
      </c>
      <c r="E16" s="304"/>
      <c r="F16" s="306" t="str">
        <f>+TEXT($L16*(1+$M$6)+M16,"$0.00")&amp;" (A)"</f>
        <v>$12.73 (A)</v>
      </c>
      <c r="G16" s="307" t="str">
        <f t="shared" si="0"/>
        <v>$12.71 (A)</v>
      </c>
      <c r="H16" s="106"/>
      <c r="I16" s="106"/>
      <c r="J16" s="107"/>
      <c r="L16" s="171">
        <v>8.72</v>
      </c>
      <c r="M16" s="172">
        <f>+M15</f>
        <v>0.02</v>
      </c>
      <c r="N16" s="172"/>
      <c r="O16" s="172"/>
      <c r="P16" s="172"/>
      <c r="Q16" s="172"/>
    </row>
    <row r="17" spans="1:17" ht="12.75">
      <c r="A17" s="104"/>
      <c r="B17" s="106"/>
      <c r="C17" s="106"/>
      <c r="D17" s="303" t="s">
        <v>283</v>
      </c>
      <c r="E17" s="304"/>
      <c r="F17" s="306" t="str">
        <f aca="true" t="shared" si="1" ref="F17:F24">+TEXT($L17*(1+$M$6)+M17,"$0.00")&amp;" (A)"</f>
        <v>$12.73 (A)</v>
      </c>
      <c r="G17" s="307" t="str">
        <f t="shared" si="0"/>
        <v>$12.71 (A)</v>
      </c>
      <c r="H17" s="106"/>
      <c r="I17" s="106"/>
      <c r="J17" s="107"/>
      <c r="L17" s="171">
        <v>8.72</v>
      </c>
      <c r="M17" s="172">
        <f>+M16</f>
        <v>0.02</v>
      </c>
      <c r="N17" s="172"/>
      <c r="O17" s="172"/>
      <c r="P17" s="172"/>
      <c r="Q17" s="172"/>
    </row>
    <row r="18" spans="1:17" ht="12.75">
      <c r="A18" s="131"/>
      <c r="B18" s="106"/>
      <c r="C18" s="106"/>
      <c r="D18" s="303" t="s">
        <v>284</v>
      </c>
      <c r="E18" s="304"/>
      <c r="F18" s="306" t="str">
        <f t="shared" si="1"/>
        <v>$12.73 (A)</v>
      </c>
      <c r="G18" s="307" t="str">
        <f t="shared" si="0"/>
        <v>$12.71 (A)</v>
      </c>
      <c r="H18" s="106"/>
      <c r="I18" s="106"/>
      <c r="J18" s="112"/>
      <c r="L18" s="171">
        <v>8.72</v>
      </c>
      <c r="M18" s="172">
        <f>+M17</f>
        <v>0.02</v>
      </c>
      <c r="N18" s="172"/>
      <c r="O18" s="172"/>
      <c r="P18" s="172"/>
      <c r="Q18" s="172"/>
    </row>
    <row r="19" spans="1:17" ht="12.75">
      <c r="A19" s="104"/>
      <c r="B19" s="106"/>
      <c r="C19" s="106"/>
      <c r="D19" s="303" t="s">
        <v>285</v>
      </c>
      <c r="E19" s="304"/>
      <c r="F19" s="306" t="str">
        <f t="shared" si="1"/>
        <v>$35.01 (A)</v>
      </c>
      <c r="G19" s="307" t="str">
        <f t="shared" si="0"/>
        <v>$35.01 (A)</v>
      </c>
      <c r="H19" s="106"/>
      <c r="I19" s="106"/>
      <c r="J19" s="107"/>
      <c r="L19" s="171">
        <v>24.02</v>
      </c>
      <c r="M19" s="172">
        <v>0</v>
      </c>
      <c r="N19" s="172"/>
      <c r="O19" s="172"/>
      <c r="P19" s="172"/>
      <c r="Q19" s="172"/>
    </row>
    <row r="20" spans="1:17" ht="12.75">
      <c r="A20" s="104"/>
      <c r="B20" s="106"/>
      <c r="C20" s="106"/>
      <c r="D20" s="303" t="s">
        <v>25</v>
      </c>
      <c r="E20" s="304"/>
      <c r="F20" s="306" t="str">
        <f t="shared" si="1"/>
        <v>$17.50 (A)</v>
      </c>
      <c r="G20" s="307" t="str">
        <f t="shared" si="0"/>
        <v>$17.50 (A)</v>
      </c>
      <c r="H20" s="106"/>
      <c r="I20" s="106"/>
      <c r="J20" s="107"/>
      <c r="L20" s="171">
        <v>12.01</v>
      </c>
      <c r="M20" s="172"/>
      <c r="N20" s="172"/>
      <c r="O20" s="172"/>
      <c r="P20" s="172"/>
      <c r="Q20" s="172"/>
    </row>
    <row r="21" spans="1:17" ht="12.75">
      <c r="A21" s="104"/>
      <c r="B21" s="106"/>
      <c r="C21" s="106"/>
      <c r="D21" s="303" t="s">
        <v>286</v>
      </c>
      <c r="E21" s="304"/>
      <c r="F21" s="306" t="str">
        <f t="shared" si="1"/>
        <v>$12.73 (A)</v>
      </c>
      <c r="G21" s="307" t="str">
        <f t="shared" si="0"/>
        <v>$12.71 (A)</v>
      </c>
      <c r="H21" s="106"/>
      <c r="I21" s="106"/>
      <c r="J21" s="107"/>
      <c r="L21" s="171">
        <v>8.72</v>
      </c>
      <c r="M21" s="172">
        <f>+M18</f>
        <v>0.02</v>
      </c>
      <c r="N21" s="172"/>
      <c r="O21" s="172"/>
      <c r="P21" s="172"/>
      <c r="Q21" s="172"/>
    </row>
    <row r="22" spans="1:17" ht="12.75">
      <c r="A22" s="104"/>
      <c r="B22" s="106"/>
      <c r="C22" s="106"/>
      <c r="D22" s="303" t="s">
        <v>287</v>
      </c>
      <c r="E22" s="304"/>
      <c r="F22" s="306" t="str">
        <f t="shared" si="1"/>
        <v>$12.73 (A)</v>
      </c>
      <c r="G22" s="307" t="str">
        <f t="shared" si="0"/>
        <v>$12.71 (A)</v>
      </c>
      <c r="H22" s="106"/>
      <c r="I22" s="106"/>
      <c r="J22" s="107"/>
      <c r="L22" s="171">
        <v>8.72</v>
      </c>
      <c r="M22" s="172">
        <f>+M21</f>
        <v>0.02</v>
      </c>
      <c r="N22" s="172"/>
      <c r="O22" s="172"/>
      <c r="P22" s="172"/>
      <c r="Q22" s="172"/>
    </row>
    <row r="23" spans="1:17" ht="12.75">
      <c r="A23" s="104"/>
      <c r="B23" s="106"/>
      <c r="C23" s="106"/>
      <c r="D23" s="303" t="s">
        <v>288</v>
      </c>
      <c r="E23" s="304"/>
      <c r="F23" s="306" t="str">
        <f t="shared" si="1"/>
        <v>$12.73 (A)</v>
      </c>
      <c r="G23" s="307" t="str">
        <f t="shared" si="0"/>
        <v>$12.71 (A)</v>
      </c>
      <c r="H23" s="106"/>
      <c r="I23" s="106"/>
      <c r="J23" s="107"/>
      <c r="L23" s="171">
        <v>8.72</v>
      </c>
      <c r="M23" s="172">
        <f>+M22</f>
        <v>0.02</v>
      </c>
      <c r="N23" s="172"/>
      <c r="O23" s="172"/>
      <c r="P23" s="172"/>
      <c r="Q23" s="172"/>
    </row>
    <row r="24" spans="1:17" ht="12.75">
      <c r="A24" s="104"/>
      <c r="B24" s="106"/>
      <c r="C24" s="106"/>
      <c r="D24" s="303" t="s">
        <v>289</v>
      </c>
      <c r="E24" s="304"/>
      <c r="F24" s="306" t="str">
        <f t="shared" si="1"/>
        <v>$17.50 (A)</v>
      </c>
      <c r="G24" s="307" t="str">
        <f t="shared" si="0"/>
        <v>$17.50 (A)</v>
      </c>
      <c r="H24" s="106"/>
      <c r="I24" s="106"/>
      <c r="J24" s="107"/>
      <c r="L24" s="171">
        <v>12.01</v>
      </c>
      <c r="M24" s="172">
        <f>+M20</f>
        <v>0</v>
      </c>
      <c r="N24" s="172"/>
      <c r="O24" s="172"/>
      <c r="P24" s="172"/>
      <c r="Q24" s="172"/>
    </row>
    <row r="25" spans="1:12" ht="12.75">
      <c r="A25" s="104"/>
      <c r="B25" s="106"/>
      <c r="C25" s="106"/>
      <c r="D25" s="303"/>
      <c r="E25" s="304"/>
      <c r="F25" s="303"/>
      <c r="G25" s="304"/>
      <c r="H25" s="106"/>
      <c r="I25" s="106"/>
      <c r="J25" s="107"/>
      <c r="L25" s="169"/>
    </row>
    <row r="26" spans="1:12" ht="12.75">
      <c r="A26" s="104"/>
      <c r="B26" s="106"/>
      <c r="C26" s="106"/>
      <c r="D26" s="106"/>
      <c r="E26" s="106"/>
      <c r="F26" s="106"/>
      <c r="G26" s="106"/>
      <c r="H26" s="106"/>
      <c r="I26" s="106"/>
      <c r="J26" s="107"/>
      <c r="L26" s="169"/>
    </row>
    <row r="27" spans="1:12" ht="12.75">
      <c r="A27" s="104"/>
      <c r="B27" s="106"/>
      <c r="C27" s="106"/>
      <c r="D27" s="106"/>
      <c r="E27" s="106"/>
      <c r="F27" s="106"/>
      <c r="G27" s="106"/>
      <c r="H27" s="106"/>
      <c r="I27" s="106"/>
      <c r="J27" s="107"/>
      <c r="L27" s="169"/>
    </row>
    <row r="28" spans="1:12" ht="12.75">
      <c r="A28" s="104"/>
      <c r="B28" s="301" t="s">
        <v>290</v>
      </c>
      <c r="C28" s="301"/>
      <c r="D28" s="301"/>
      <c r="E28" s="301"/>
      <c r="F28" s="301"/>
      <c r="G28" s="301"/>
      <c r="H28" s="301"/>
      <c r="I28" s="301"/>
      <c r="J28" s="107"/>
      <c r="L28" s="169"/>
    </row>
    <row r="29" spans="1:12" ht="12.75">
      <c r="A29" s="104"/>
      <c r="B29" s="301"/>
      <c r="C29" s="301"/>
      <c r="D29" s="301"/>
      <c r="E29" s="301"/>
      <c r="F29" s="301"/>
      <c r="G29" s="301"/>
      <c r="H29" s="301"/>
      <c r="I29" s="301"/>
      <c r="J29" s="107"/>
      <c r="L29" s="169"/>
    </row>
    <row r="30" spans="1:10" ht="12.75">
      <c r="A30" s="104"/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12.75">
      <c r="A31" s="162"/>
      <c r="B31" s="178"/>
      <c r="C31" s="178"/>
      <c r="D31" s="178"/>
      <c r="E31" s="178"/>
      <c r="F31" s="178"/>
      <c r="G31" s="178"/>
      <c r="H31" s="178"/>
      <c r="I31" s="178"/>
      <c r="J31" s="112"/>
    </row>
    <row r="32" spans="1:10" ht="12.75">
      <c r="A32" s="104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2.75">
      <c r="A33" s="150"/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>
      <c r="A34" s="104"/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12.75">
      <c r="A35" s="104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 ht="12.75">
      <c r="A37" s="104"/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>
      <c r="A39" s="104"/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'Check Sheet'!B52</f>
        <v>Sarah Russell,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305">
        <f>+'Check Sheet'!$B$54</f>
        <v>43592</v>
      </c>
      <c r="C54" s="305">
        <v>0</v>
      </c>
      <c r="D54" s="109"/>
      <c r="E54" s="109"/>
      <c r="F54" s="109"/>
      <c r="H54" s="170" t="s">
        <v>61</v>
      </c>
      <c r="I54" s="293">
        <f>+'Item 100, page 1'!J56</f>
        <v>43647</v>
      </c>
      <c r="J54" s="294">
        <f>+'[1]Check Sheet'!I55</f>
        <v>43586</v>
      </c>
    </row>
    <row r="55" spans="1:10" ht="12.75">
      <c r="A55" s="288" t="s">
        <v>62</v>
      </c>
      <c r="B55" s="289"/>
      <c r="C55" s="289"/>
      <c r="D55" s="289"/>
      <c r="E55" s="289"/>
      <c r="F55" s="289"/>
      <c r="G55" s="289"/>
      <c r="H55" s="289"/>
      <c r="I55" s="289"/>
      <c r="J55" s="290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30">
    <mergeCell ref="A7:J7"/>
    <mergeCell ref="B9:I12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B28:I29"/>
    <mergeCell ref="B54:C54"/>
    <mergeCell ref="I54:J54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56"/>
  <sheetViews>
    <sheetView showGridLines="0" zoomScale="85" zoomScaleNormal="85" zoomScalePageLayoutView="0" workbookViewId="0" topLeftCell="A10">
      <selection activeCell="B51" sqref="B51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291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+'Item 70'!M6</f>
        <v>0.4574113120073008</v>
      </c>
    </row>
    <row r="7" spans="1:10" ht="12.75">
      <c r="A7" s="298" t="s">
        <v>292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>
      <c r="A9" s="104"/>
      <c r="B9" s="308" t="s">
        <v>293</v>
      </c>
      <c r="C9" s="308"/>
      <c r="D9" s="308"/>
      <c r="E9" s="308"/>
      <c r="F9" s="308"/>
      <c r="G9" s="308"/>
      <c r="H9" s="308"/>
      <c r="I9" s="308"/>
      <c r="J9" s="107"/>
    </row>
    <row r="10" spans="1:10" ht="12.75">
      <c r="A10" s="104"/>
      <c r="B10" s="308"/>
      <c r="C10" s="308"/>
      <c r="D10" s="308"/>
      <c r="E10" s="308"/>
      <c r="F10" s="308"/>
      <c r="G10" s="308"/>
      <c r="H10" s="308"/>
      <c r="I10" s="308"/>
      <c r="J10" s="107"/>
    </row>
    <row r="11" spans="1:10" ht="12.75">
      <c r="A11" s="104"/>
      <c r="B11" s="308"/>
      <c r="C11" s="308"/>
      <c r="D11" s="308"/>
      <c r="E11" s="308"/>
      <c r="F11" s="308"/>
      <c r="G11" s="308"/>
      <c r="H11" s="308"/>
      <c r="I11" s="308"/>
      <c r="J11" s="107"/>
    </row>
    <row r="12" spans="1:10" ht="12.75">
      <c r="A12" s="104"/>
      <c r="B12" s="308"/>
      <c r="C12" s="308"/>
      <c r="D12" s="308"/>
      <c r="E12" s="308"/>
      <c r="F12" s="308"/>
      <c r="G12" s="308"/>
      <c r="H12" s="308"/>
      <c r="I12" s="308"/>
      <c r="J12" s="107"/>
    </row>
    <row r="13" spans="1:10" ht="12.75">
      <c r="A13" s="104"/>
      <c r="B13" s="308"/>
      <c r="C13" s="308"/>
      <c r="D13" s="308"/>
      <c r="E13" s="308"/>
      <c r="F13" s="308"/>
      <c r="G13" s="308"/>
      <c r="H13" s="308"/>
      <c r="I13" s="308"/>
      <c r="J13" s="107"/>
    </row>
    <row r="14" spans="1:10" ht="12.75">
      <c r="A14" s="104"/>
      <c r="B14" s="308"/>
      <c r="C14" s="308"/>
      <c r="D14" s="308"/>
      <c r="E14" s="308"/>
      <c r="F14" s="308"/>
      <c r="G14" s="308"/>
      <c r="H14" s="308"/>
      <c r="I14" s="308"/>
      <c r="J14" s="107"/>
    </row>
    <row r="15" spans="1:10" ht="12.75">
      <c r="A15" s="104"/>
      <c r="B15" s="181"/>
      <c r="C15" s="182"/>
      <c r="D15" s="182"/>
      <c r="E15" s="182"/>
      <c r="F15" s="315" t="s">
        <v>27</v>
      </c>
      <c r="G15" s="315"/>
      <c r="H15" s="315"/>
      <c r="I15" s="316"/>
      <c r="J15" s="107"/>
    </row>
    <row r="16" spans="1:10" ht="12.75">
      <c r="A16" s="104"/>
      <c r="B16" s="317" t="s">
        <v>294</v>
      </c>
      <c r="C16" s="318"/>
      <c r="D16" s="318"/>
      <c r="E16" s="318"/>
      <c r="F16" s="319" t="s">
        <v>295</v>
      </c>
      <c r="G16" s="319"/>
      <c r="H16" s="319" t="s">
        <v>296</v>
      </c>
      <c r="I16" s="320"/>
      <c r="J16" s="107"/>
    </row>
    <row r="17" spans="1:21" ht="12.75" customHeight="1">
      <c r="A17" s="104"/>
      <c r="B17" s="321" t="s">
        <v>297</v>
      </c>
      <c r="C17" s="321"/>
      <c r="D17" s="321"/>
      <c r="E17" s="321"/>
      <c r="F17" s="314" t="str">
        <f>+TEXT($L17*(1+$M$6)+M17,"$0.00")&amp;" (A)"</f>
        <v>$1.45 (A)</v>
      </c>
      <c r="G17" s="314" t="str">
        <f>+TEXT($L17*(1+$M$6),"$0.00")&amp;" (A)"</f>
        <v>$1.43 (A)</v>
      </c>
      <c r="H17" s="314" t="str">
        <f>+TEXT($N17*(1+$M$6)+O17,"$0.00")&amp;" (A)"</f>
        <v>$0.38 (A)</v>
      </c>
      <c r="I17" s="314" t="str">
        <f>+TEXT($L17*(1+$M$6),"$0.00")&amp;" (A)"</f>
        <v>$1.43 (A)</v>
      </c>
      <c r="J17" s="107"/>
      <c r="L17" s="171">
        <v>0.98</v>
      </c>
      <c r="M17" s="171">
        <v>0.02</v>
      </c>
      <c r="N17" s="171">
        <v>0.26</v>
      </c>
      <c r="O17" s="185"/>
      <c r="P17" s="172"/>
      <c r="Q17" s="172"/>
      <c r="R17" s="172"/>
      <c r="S17" s="172"/>
      <c r="T17" s="172"/>
      <c r="U17" s="172"/>
    </row>
    <row r="18" spans="1:21" ht="12.75">
      <c r="A18" s="131"/>
      <c r="B18" s="321"/>
      <c r="C18" s="321"/>
      <c r="D18" s="321"/>
      <c r="E18" s="321"/>
      <c r="F18" s="314" t="str">
        <f>+TEXT($L18*(1+$M$6),"$0.00")&amp;" (A)"</f>
        <v>$0.00 (A)</v>
      </c>
      <c r="G18" s="314" t="str">
        <f>+TEXT($L18*(1+$M$6),"$0.00")&amp;" (A)"</f>
        <v>$0.00 (A)</v>
      </c>
      <c r="H18" s="314" t="str">
        <f>+TEXT($L18*(1+$M$6),"$0.00")&amp;" (A)"</f>
        <v>$0.00 (A)</v>
      </c>
      <c r="I18" s="314" t="str">
        <f>+TEXT($L18*(1+$M$6),"$0.00")&amp;" (A)"</f>
        <v>$0.00 (A)</v>
      </c>
      <c r="J18" s="112"/>
      <c r="L18" s="171"/>
      <c r="M18" s="171"/>
      <c r="N18" s="171"/>
      <c r="O18" s="185"/>
      <c r="P18" s="172"/>
      <c r="Q18" s="172"/>
      <c r="R18" s="172"/>
      <c r="S18" s="172"/>
      <c r="T18" s="172"/>
      <c r="U18" s="172"/>
    </row>
    <row r="19" spans="1:21" ht="12.75">
      <c r="A19" s="131"/>
      <c r="B19" s="321"/>
      <c r="C19" s="321"/>
      <c r="D19" s="321"/>
      <c r="E19" s="321"/>
      <c r="F19" s="314" t="str">
        <f>+TEXT($L19*(1+$M$6),"$0.00")&amp;" (A)"</f>
        <v>$0.00 (A)</v>
      </c>
      <c r="G19" s="314" t="str">
        <f>+TEXT($L19*(1+$M$6),"$0.00")&amp;" (A)"</f>
        <v>$0.00 (A)</v>
      </c>
      <c r="H19" s="314" t="str">
        <f>+TEXT($L19*(1+$M$6),"$0.00")&amp;" (A)"</f>
        <v>$0.00 (A)</v>
      </c>
      <c r="I19" s="314" t="str">
        <f>+TEXT($L19*(1+$M$6),"$0.00")&amp;" (A)"</f>
        <v>$0.00 (A)</v>
      </c>
      <c r="J19" s="112"/>
      <c r="L19" s="171"/>
      <c r="M19" s="171"/>
      <c r="N19" s="171"/>
      <c r="O19" s="185"/>
      <c r="P19" s="172"/>
      <c r="Q19" s="172"/>
      <c r="R19" s="172"/>
      <c r="S19" s="172"/>
      <c r="T19" s="172"/>
      <c r="U19" s="172"/>
    </row>
    <row r="20" spans="1:21" ht="12.75">
      <c r="A20" s="104"/>
      <c r="B20" s="321" t="s">
        <v>298</v>
      </c>
      <c r="C20" s="321"/>
      <c r="D20" s="321"/>
      <c r="E20" s="321"/>
      <c r="F20" s="314" t="str">
        <f>+TEXT($L20*(1+$M$6)+M20,"$0.00")&amp;" (A)"</f>
        <v>$1.45 (A)</v>
      </c>
      <c r="G20" s="314" t="str">
        <f>+TEXT($L20*(1+$M$6),"$0.00")&amp;" (A)"</f>
        <v>$1.43 (A)</v>
      </c>
      <c r="H20" s="314" t="str">
        <f>+TEXT($N20*(1+$M$6)+O20,"$0.00")&amp;" (A)"</f>
        <v>$0.38 (A)</v>
      </c>
      <c r="I20" s="314" t="str">
        <f>+TEXT($L20*(1+$M$6),"$0.00")&amp;" (A)"</f>
        <v>$1.43 (A)</v>
      </c>
      <c r="J20" s="107"/>
      <c r="L20" s="171">
        <f>L17</f>
        <v>0.98</v>
      </c>
      <c r="M20" s="171">
        <f>+M17</f>
        <v>0.02</v>
      </c>
      <c r="N20" s="171">
        <f>N17</f>
        <v>0.26</v>
      </c>
      <c r="O20" s="185"/>
      <c r="P20" s="172"/>
      <c r="Q20" s="172"/>
      <c r="R20" s="172"/>
      <c r="S20" s="172"/>
      <c r="T20" s="172"/>
      <c r="U20" s="172"/>
    </row>
    <row r="21" spans="1:21" ht="12.75">
      <c r="A21" s="104"/>
      <c r="B21" s="321"/>
      <c r="C21" s="321"/>
      <c r="D21" s="321"/>
      <c r="E21" s="321"/>
      <c r="F21" s="314" t="str">
        <f>+TEXT($L21*(1+$M$6),"$0.00")&amp;" (A)"</f>
        <v>$0.00 (A)</v>
      </c>
      <c r="G21" s="314" t="str">
        <f>+TEXT($L21*(1+$M$6),"$0.00")&amp;" (A)"</f>
        <v>$0.00 (A)</v>
      </c>
      <c r="H21" s="314" t="str">
        <f>+TEXT($L21*(1+$M$6),"$0.00")&amp;" (A)"</f>
        <v>$0.00 (A)</v>
      </c>
      <c r="I21" s="314" t="str">
        <f>+TEXT($L21*(1+$M$6),"$0.00")&amp;" (A)"</f>
        <v>$0.00 (A)</v>
      </c>
      <c r="J21" s="107"/>
      <c r="L21" s="171"/>
      <c r="M21" s="171"/>
      <c r="N21" s="171"/>
      <c r="O21" s="185"/>
      <c r="P21" s="172"/>
      <c r="Q21" s="172"/>
      <c r="R21" s="172"/>
      <c r="S21" s="172"/>
      <c r="T21" s="172"/>
      <c r="U21" s="172"/>
    </row>
    <row r="22" spans="1:21" ht="12.75">
      <c r="A22" s="104"/>
      <c r="B22" s="106"/>
      <c r="C22" s="106"/>
      <c r="D22" s="106"/>
      <c r="E22" s="106"/>
      <c r="F22" s="106"/>
      <c r="G22" s="106"/>
      <c r="H22" s="106"/>
      <c r="I22" s="106"/>
      <c r="J22" s="107"/>
      <c r="L22" s="171"/>
      <c r="M22" s="171"/>
      <c r="N22" s="171"/>
      <c r="O22" s="185"/>
      <c r="P22" s="172"/>
      <c r="Q22" s="172"/>
      <c r="R22" s="172"/>
      <c r="S22" s="172"/>
      <c r="T22" s="172"/>
      <c r="U22" s="172"/>
    </row>
    <row r="23" spans="1:21" ht="12.75">
      <c r="A23" s="104"/>
      <c r="B23" s="106"/>
      <c r="C23" s="106"/>
      <c r="D23" s="106"/>
      <c r="E23" s="106"/>
      <c r="F23" s="106"/>
      <c r="G23" s="106"/>
      <c r="H23" s="106"/>
      <c r="I23" s="106"/>
      <c r="J23" s="107"/>
      <c r="L23" s="171"/>
      <c r="M23" s="171"/>
      <c r="N23" s="171"/>
      <c r="O23" s="185"/>
      <c r="P23" s="172"/>
      <c r="Q23" s="172"/>
      <c r="R23" s="172"/>
      <c r="S23" s="172"/>
      <c r="T23" s="172"/>
      <c r="U23" s="172"/>
    </row>
    <row r="24" spans="1:21" ht="12.75">
      <c r="A24" s="104"/>
      <c r="B24" s="301" t="s">
        <v>299</v>
      </c>
      <c r="C24" s="301"/>
      <c r="D24" s="301"/>
      <c r="E24" s="301"/>
      <c r="F24" s="301"/>
      <c r="G24" s="301"/>
      <c r="H24" s="301"/>
      <c r="I24" s="301"/>
      <c r="J24" s="107"/>
      <c r="L24" s="171"/>
      <c r="M24" s="171"/>
      <c r="N24" s="171"/>
      <c r="O24" s="185"/>
      <c r="P24" s="172"/>
      <c r="Q24" s="172"/>
      <c r="R24" s="172"/>
      <c r="S24" s="172"/>
      <c r="T24" s="172"/>
      <c r="U24" s="172"/>
    </row>
    <row r="25" spans="1:21" ht="12.75">
      <c r="A25" s="104"/>
      <c r="B25" s="301"/>
      <c r="C25" s="301"/>
      <c r="D25" s="301"/>
      <c r="E25" s="301"/>
      <c r="F25" s="301"/>
      <c r="G25" s="301"/>
      <c r="H25" s="301"/>
      <c r="I25" s="301"/>
      <c r="J25" s="107"/>
      <c r="L25" s="185"/>
      <c r="M25" s="185"/>
      <c r="N25" s="185"/>
      <c r="O25" s="185"/>
      <c r="P25" s="172"/>
      <c r="Q25" s="172"/>
      <c r="R25" s="172"/>
      <c r="S25" s="172"/>
      <c r="T25" s="172"/>
      <c r="U25" s="172"/>
    </row>
    <row r="26" spans="1:21" ht="12.75">
      <c r="A26" s="104"/>
      <c r="B26" s="301"/>
      <c r="C26" s="301"/>
      <c r="D26" s="301"/>
      <c r="E26" s="301"/>
      <c r="F26" s="301"/>
      <c r="G26" s="301"/>
      <c r="H26" s="301"/>
      <c r="I26" s="301"/>
      <c r="J26" s="107"/>
      <c r="L26" s="185"/>
      <c r="M26" s="185"/>
      <c r="N26" s="185"/>
      <c r="O26" s="185"/>
      <c r="P26" s="172"/>
      <c r="Q26" s="172"/>
      <c r="R26" s="172"/>
      <c r="S26" s="172"/>
      <c r="T26" s="172"/>
      <c r="U26" s="172"/>
    </row>
    <row r="27" spans="1:21" ht="12.75">
      <c r="A27" s="104"/>
      <c r="B27" s="301"/>
      <c r="C27" s="301"/>
      <c r="D27" s="301"/>
      <c r="E27" s="301"/>
      <c r="F27" s="301"/>
      <c r="G27" s="301"/>
      <c r="H27" s="301"/>
      <c r="I27" s="301"/>
      <c r="J27" s="107"/>
      <c r="L27" s="185"/>
      <c r="M27" s="185"/>
      <c r="N27" s="185"/>
      <c r="O27" s="185"/>
      <c r="P27" s="172"/>
      <c r="Q27" s="172"/>
      <c r="R27" s="172"/>
      <c r="S27" s="172"/>
      <c r="T27" s="172"/>
      <c r="U27" s="172"/>
    </row>
    <row r="28" spans="1:21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  <c r="L28" s="185"/>
      <c r="M28" s="185"/>
      <c r="N28" s="185"/>
      <c r="O28" s="185"/>
      <c r="P28" s="172"/>
      <c r="Q28" s="172"/>
      <c r="R28" s="172"/>
      <c r="S28" s="172"/>
      <c r="T28" s="172"/>
      <c r="U28" s="172"/>
    </row>
    <row r="29" spans="1:21" ht="12.75">
      <c r="A29" s="104"/>
      <c r="B29" s="106"/>
      <c r="C29" s="106"/>
      <c r="D29" s="106"/>
      <c r="E29" s="106"/>
      <c r="F29" s="106"/>
      <c r="G29" s="106"/>
      <c r="H29" s="106"/>
      <c r="I29" s="106"/>
      <c r="J29" s="107"/>
      <c r="L29" s="185"/>
      <c r="M29" s="185"/>
      <c r="N29" s="185"/>
      <c r="O29" s="185"/>
      <c r="P29" s="172"/>
      <c r="Q29" s="172"/>
      <c r="R29" s="172"/>
      <c r="S29" s="172"/>
      <c r="T29" s="172"/>
      <c r="U29" s="172"/>
    </row>
    <row r="30" spans="1:21" ht="12.75">
      <c r="A30" s="162"/>
      <c r="B30" s="181"/>
      <c r="C30" s="182"/>
      <c r="D30" s="182"/>
      <c r="E30" s="182"/>
      <c r="F30" s="315" t="s">
        <v>27</v>
      </c>
      <c r="G30" s="315"/>
      <c r="H30" s="315"/>
      <c r="I30" s="316"/>
      <c r="J30" s="112"/>
      <c r="L30" s="185"/>
      <c r="M30" s="185"/>
      <c r="N30" s="185"/>
      <c r="O30" s="185"/>
      <c r="P30" s="172"/>
      <c r="Q30" s="172"/>
      <c r="R30" s="172"/>
      <c r="S30" s="172"/>
      <c r="T30" s="172"/>
      <c r="U30" s="172"/>
    </row>
    <row r="31" spans="1:21" ht="12.75">
      <c r="A31" s="104"/>
      <c r="B31" s="317" t="s">
        <v>300</v>
      </c>
      <c r="C31" s="318"/>
      <c r="D31" s="318"/>
      <c r="E31" s="318"/>
      <c r="F31" s="319" t="s">
        <v>295</v>
      </c>
      <c r="G31" s="319"/>
      <c r="H31" s="319" t="s">
        <v>296</v>
      </c>
      <c r="I31" s="320"/>
      <c r="J31" s="107"/>
      <c r="L31" s="185"/>
      <c r="M31" s="185"/>
      <c r="N31" s="185"/>
      <c r="O31" s="185"/>
      <c r="P31" s="172"/>
      <c r="Q31" s="172"/>
      <c r="R31" s="172"/>
      <c r="S31" s="172"/>
      <c r="T31" s="172"/>
      <c r="U31" s="172"/>
    </row>
    <row r="32" spans="1:21" ht="12.75">
      <c r="A32" s="150"/>
      <c r="B32" s="313" t="s">
        <v>301</v>
      </c>
      <c r="C32" s="313"/>
      <c r="D32" s="313"/>
      <c r="E32" s="313"/>
      <c r="F32" s="314" t="str">
        <f>+TEXT($L32*(1+$M$6)+M32,"$0.00")&amp;" (A)"</f>
        <v>$9.54 (A)</v>
      </c>
      <c r="G32" s="314" t="str">
        <f>+TEXT($L32*(1+$M$6),"$0.00")&amp;" (A)"</f>
        <v>$9.53 (A)</v>
      </c>
      <c r="H32" s="314" t="str">
        <f>+TEXT($N32*(1+$M$6)+O32,"$0.00")&amp;" (A)"</f>
        <v>$1.88 (A)</v>
      </c>
      <c r="I32" s="314" t="str">
        <f>+TEXT($L32*(1+$M$6),"$0.00")&amp;" (A)"</f>
        <v>$9.53 (A)</v>
      </c>
      <c r="J32" s="107"/>
      <c r="L32" s="171">
        <v>6.54</v>
      </c>
      <c r="M32" s="171">
        <v>0.01</v>
      </c>
      <c r="N32" s="171">
        <v>1.27</v>
      </c>
      <c r="O32" s="185">
        <v>0.03</v>
      </c>
      <c r="P32" s="172"/>
      <c r="Q32" s="172"/>
      <c r="R32" s="172"/>
      <c r="S32" s="172"/>
      <c r="T32" s="172"/>
      <c r="U32" s="172"/>
    </row>
    <row r="33" spans="1:15" ht="12.75">
      <c r="A33" s="104"/>
      <c r="B33" s="313"/>
      <c r="C33" s="313"/>
      <c r="D33" s="313"/>
      <c r="E33" s="313"/>
      <c r="F33" s="314" t="str">
        <f>+TEXT($L33*(1+$M$6),"$0.00")&amp;" (A)"</f>
        <v>$0.00 (A)</v>
      </c>
      <c r="G33" s="314" t="str">
        <f>+TEXT($L33*(1+$M$6),"$0.00")&amp;" (A)"</f>
        <v>$0.00 (A)</v>
      </c>
      <c r="H33" s="314" t="str">
        <f>+TEXT($L33*(1+$M$6),"$0.00")&amp;" (A)"</f>
        <v>$0.00 (A)</v>
      </c>
      <c r="I33" s="314" t="str">
        <f>+TEXT($L33*(1+$M$6),"$0.00")&amp;" (A)"</f>
        <v>$0.00 (A)</v>
      </c>
      <c r="J33" s="107"/>
      <c r="L33" s="183"/>
      <c r="M33" s="183"/>
      <c r="N33" s="183"/>
      <c r="O33" s="183"/>
    </row>
    <row r="34" spans="1:15" ht="12.75">
      <c r="A34" s="104"/>
      <c r="B34" s="313"/>
      <c r="C34" s="313"/>
      <c r="D34" s="313"/>
      <c r="E34" s="313"/>
      <c r="F34" s="314"/>
      <c r="G34" s="314"/>
      <c r="H34" s="314"/>
      <c r="I34" s="314"/>
      <c r="J34" s="107"/>
      <c r="L34" s="183"/>
      <c r="M34" s="183"/>
      <c r="N34" s="183"/>
      <c r="O34" s="183"/>
    </row>
    <row r="35" spans="1:15" ht="12.75">
      <c r="A35" s="104"/>
      <c r="B35" s="313"/>
      <c r="C35" s="313"/>
      <c r="D35" s="313"/>
      <c r="E35" s="313"/>
      <c r="F35" s="314"/>
      <c r="G35" s="314"/>
      <c r="H35" s="314"/>
      <c r="I35" s="314"/>
      <c r="J35" s="107"/>
      <c r="L35" s="183"/>
      <c r="M35" s="183"/>
      <c r="N35" s="183"/>
      <c r="O35" s="183"/>
    </row>
    <row r="36" spans="1:15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  <c r="L36" s="183"/>
      <c r="M36" s="183"/>
      <c r="N36" s="183"/>
      <c r="O36" s="183"/>
    </row>
    <row r="37" spans="1:15" ht="12.75">
      <c r="A37" s="104"/>
      <c r="B37" s="301" t="s">
        <v>302</v>
      </c>
      <c r="C37" s="301"/>
      <c r="D37" s="301"/>
      <c r="E37" s="301"/>
      <c r="F37" s="301"/>
      <c r="G37" s="301"/>
      <c r="H37" s="301"/>
      <c r="I37" s="301"/>
      <c r="J37" s="107"/>
      <c r="L37" s="183"/>
      <c r="M37" s="183"/>
      <c r="N37" s="183"/>
      <c r="O37" s="183"/>
    </row>
    <row r="38" spans="1:15" ht="12.75">
      <c r="A38" s="104"/>
      <c r="B38" s="301"/>
      <c r="C38" s="301"/>
      <c r="D38" s="301"/>
      <c r="E38" s="301"/>
      <c r="F38" s="301"/>
      <c r="G38" s="301"/>
      <c r="H38" s="301"/>
      <c r="I38" s="301"/>
      <c r="J38" s="107"/>
      <c r="L38" s="183"/>
      <c r="M38" s="183"/>
      <c r="N38" s="183"/>
      <c r="O38" s="183"/>
    </row>
    <row r="39" spans="1:15" ht="12.75">
      <c r="A39" s="104"/>
      <c r="B39" s="301"/>
      <c r="C39" s="301"/>
      <c r="D39" s="301"/>
      <c r="E39" s="301"/>
      <c r="F39" s="301"/>
      <c r="G39" s="301"/>
      <c r="H39" s="301"/>
      <c r="I39" s="301"/>
      <c r="J39" s="107"/>
      <c r="L39" s="183"/>
      <c r="M39" s="183"/>
      <c r="N39" s="183"/>
      <c r="O39" s="183"/>
    </row>
    <row r="40" spans="1:15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  <c r="L40" s="183"/>
      <c r="M40" s="183"/>
      <c r="N40" s="183"/>
      <c r="O40" s="183"/>
    </row>
    <row r="41" spans="1:10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5"/>
      <c r="C46" s="105"/>
      <c r="D46" s="105"/>
      <c r="E46" s="105"/>
      <c r="F46" s="105"/>
      <c r="G46" s="105"/>
      <c r="H46" s="105"/>
      <c r="I46" s="105"/>
      <c r="J46" s="107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  <row r="50" spans="1:10" ht="12.75">
      <c r="A50" s="104" t="s">
        <v>59</v>
      </c>
      <c r="B50" s="105" t="str">
        <f>'Check Sheet'!B52</f>
        <v>Sarah Russell, Business Unit Finance Manager</v>
      </c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J51" s="107"/>
    </row>
    <row r="52" spans="1:10" ht="12.75">
      <c r="A52" s="108" t="s">
        <v>60</v>
      </c>
      <c r="B52" s="305">
        <f>+'Check Sheet'!$B$54</f>
        <v>43592</v>
      </c>
      <c r="C52" s="305">
        <v>0</v>
      </c>
      <c r="D52" s="109"/>
      <c r="E52" s="109"/>
      <c r="F52" s="109"/>
      <c r="H52" s="170" t="s">
        <v>61</v>
      </c>
      <c r="I52" s="293">
        <f>+'Item 100, page 1'!J56</f>
        <v>43647</v>
      </c>
      <c r="J52" s="294">
        <f>+'[1]Check Sheet'!I53</f>
        <v>0</v>
      </c>
    </row>
    <row r="53" spans="1:10" ht="12.75">
      <c r="A53" s="288" t="s">
        <v>62</v>
      </c>
      <c r="B53" s="289"/>
      <c r="C53" s="289"/>
      <c r="D53" s="289"/>
      <c r="E53" s="289"/>
      <c r="F53" s="289"/>
      <c r="G53" s="289"/>
      <c r="H53" s="289"/>
      <c r="I53" s="289"/>
      <c r="J53" s="290"/>
    </row>
    <row r="54" spans="1:10" ht="12.75">
      <c r="A54" s="104"/>
      <c r="B54" s="105"/>
      <c r="C54" s="105"/>
      <c r="D54" s="105"/>
      <c r="E54" s="105"/>
      <c r="F54" s="105"/>
      <c r="G54" s="105"/>
      <c r="H54" s="105"/>
      <c r="I54" s="105"/>
      <c r="J54" s="107"/>
    </row>
    <row r="55" spans="1:10" ht="12.75">
      <c r="A55" s="104" t="s">
        <v>63</v>
      </c>
      <c r="B55" s="105"/>
      <c r="C55" s="105"/>
      <c r="D55" s="105"/>
      <c r="E55" s="105"/>
      <c r="F55" s="105"/>
      <c r="G55" s="105"/>
      <c r="H55" s="105"/>
      <c r="I55" s="105"/>
      <c r="J55" s="107"/>
    </row>
    <row r="56" spans="1:10" ht="12.75">
      <c r="A56" s="108"/>
      <c r="B56" s="109"/>
      <c r="C56" s="109"/>
      <c r="D56" s="109"/>
      <c r="E56" s="109"/>
      <c r="F56" s="109"/>
      <c r="G56" s="109"/>
      <c r="H56" s="109"/>
      <c r="I56" s="109"/>
      <c r="J56" s="110"/>
    </row>
    <row r="61" ht="12" customHeight="1"/>
  </sheetData>
  <sheetProtection/>
  <mergeCells count="27">
    <mergeCell ref="A7:J7"/>
    <mergeCell ref="B9:I14"/>
    <mergeCell ref="F15:I15"/>
    <mergeCell ref="B16:E16"/>
    <mergeCell ref="F16:G16"/>
    <mergeCell ref="H16:I16"/>
    <mergeCell ref="B17:E19"/>
    <mergeCell ref="F17:G19"/>
    <mergeCell ref="H17:I19"/>
    <mergeCell ref="B20:E21"/>
    <mergeCell ref="F20:G21"/>
    <mergeCell ref="H20:I21"/>
    <mergeCell ref="B24:I27"/>
    <mergeCell ref="F30:I30"/>
    <mergeCell ref="B31:E31"/>
    <mergeCell ref="F31:G31"/>
    <mergeCell ref="H31:I31"/>
    <mergeCell ref="B32:E33"/>
    <mergeCell ref="F32:G33"/>
    <mergeCell ref="H32:I33"/>
    <mergeCell ref="A53:J53"/>
    <mergeCell ref="B34:E35"/>
    <mergeCell ref="F34:G35"/>
    <mergeCell ref="H34:I35"/>
    <mergeCell ref="B37:I39"/>
    <mergeCell ref="B52:C52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8"/>
  <sheetViews>
    <sheetView showGridLines="0" zoomScale="85" zoomScaleNormal="85" zoomScalePageLayoutView="0" workbookViewId="0" topLeftCell="A13">
      <selection activeCell="B53" sqref="B53"/>
    </sheetView>
  </sheetViews>
  <sheetFormatPr defaultColWidth="9.140625" defaultRowHeight="12.75"/>
  <cols>
    <col min="1" max="1" width="10.00390625" style="15" customWidth="1"/>
    <col min="2" max="4" width="9.140625" style="15" customWidth="1"/>
    <col min="5" max="5" width="10.28125" style="15" customWidth="1"/>
    <col min="6" max="8" width="9.140625" style="15" customWidth="1"/>
    <col min="9" max="9" width="11.8515625" style="15" customWidth="1"/>
    <col min="10" max="10" width="10.8515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13" t="s">
        <v>235</v>
      </c>
      <c r="I2" s="106" t="s">
        <v>303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105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L6" s="15" t="s">
        <v>99</v>
      </c>
      <c r="M6" s="166">
        <f>+'Item 80'!M6</f>
        <v>0.4574113120073008</v>
      </c>
    </row>
    <row r="7" spans="1:10" ht="12.75">
      <c r="A7" s="298" t="s">
        <v>304</v>
      </c>
      <c r="B7" s="297"/>
      <c r="C7" s="297"/>
      <c r="D7" s="297"/>
      <c r="E7" s="297"/>
      <c r="F7" s="297"/>
      <c r="G7" s="297"/>
      <c r="H7" s="297"/>
      <c r="I7" s="297"/>
      <c r="J7" s="299"/>
    </row>
    <row r="8" spans="1:10" ht="12.75">
      <c r="A8" s="104"/>
      <c r="B8" s="105"/>
      <c r="C8" s="105"/>
      <c r="D8" s="105"/>
      <c r="E8" s="105"/>
      <c r="F8" s="105"/>
      <c r="G8" s="105"/>
      <c r="H8" s="105"/>
      <c r="I8" s="105"/>
      <c r="J8" s="107"/>
    </row>
    <row r="9" spans="1:10" ht="12.75" customHeight="1">
      <c r="A9" s="104"/>
      <c r="B9" s="184"/>
      <c r="C9" s="184"/>
      <c r="D9" s="184"/>
      <c r="E9" s="184"/>
      <c r="F9" s="184"/>
      <c r="G9" s="184"/>
      <c r="H9" s="184"/>
      <c r="I9" s="184"/>
      <c r="J9" s="107"/>
    </row>
    <row r="10" spans="1:10" ht="12.75">
      <c r="A10" s="104"/>
      <c r="B10" s="181"/>
      <c r="C10" s="182"/>
      <c r="D10" s="182"/>
      <c r="E10" s="182"/>
      <c r="F10" s="315" t="s">
        <v>27</v>
      </c>
      <c r="G10" s="315"/>
      <c r="H10" s="315"/>
      <c r="I10" s="316"/>
      <c r="J10" s="107"/>
    </row>
    <row r="11" spans="1:17" ht="12.75">
      <c r="A11" s="104"/>
      <c r="B11" s="317" t="s">
        <v>23</v>
      </c>
      <c r="C11" s="318"/>
      <c r="D11" s="318"/>
      <c r="E11" s="318"/>
      <c r="F11" s="319" t="s">
        <v>295</v>
      </c>
      <c r="G11" s="319"/>
      <c r="H11" s="319" t="s">
        <v>296</v>
      </c>
      <c r="I11" s="320"/>
      <c r="J11" s="107"/>
      <c r="L11" s="183"/>
      <c r="M11" s="183"/>
      <c r="N11" s="183"/>
      <c r="O11" s="183"/>
      <c r="P11" s="183"/>
      <c r="Q11" s="183"/>
    </row>
    <row r="12" spans="1:19" ht="12.75">
      <c r="A12" s="104"/>
      <c r="B12" s="322" t="s">
        <v>305</v>
      </c>
      <c r="C12" s="323"/>
      <c r="D12" s="323"/>
      <c r="E12" s="324"/>
      <c r="F12" s="331" t="str">
        <f>+TEXT($L12*(1+$M$6)+M12,"$0.00")&amp;" (A)"</f>
        <v>$0.16 (A)</v>
      </c>
      <c r="G12" s="332" t="str">
        <f>+TEXT($L12*(1+$M$6),"$0.00")&amp;" (A)"</f>
        <v>$0.16 (A)</v>
      </c>
      <c r="H12" s="331" t="str">
        <f>+TEXT($N12*(1+$M$6)+O12,"$0.00")&amp;" (A)"</f>
        <v>$0.07 (A)</v>
      </c>
      <c r="I12" s="332" t="str">
        <f>+TEXT($L12*(1+$M$6),"$0.00")&amp;" (A)"</f>
        <v>$0.16 (A)</v>
      </c>
      <c r="J12" s="107"/>
      <c r="L12" s="171">
        <v>0.11</v>
      </c>
      <c r="M12" s="171"/>
      <c r="N12" s="171">
        <v>0.05</v>
      </c>
      <c r="O12" s="171">
        <v>0</v>
      </c>
      <c r="P12" s="186"/>
      <c r="Q12" s="171"/>
      <c r="R12" s="171"/>
      <c r="S12" s="171"/>
    </row>
    <row r="13" spans="1:19" ht="12.75">
      <c r="A13" s="104"/>
      <c r="B13" s="325"/>
      <c r="C13" s="326"/>
      <c r="D13" s="326"/>
      <c r="E13" s="327"/>
      <c r="F13" s="333" t="str">
        <f>+TEXT($L13*(1+$M$6),"$0.00")&amp;" (A)"</f>
        <v>$0.00 (A)</v>
      </c>
      <c r="G13" s="334" t="str">
        <f>+TEXT($L13*(1+$M$6),"$0.00")&amp;" (A)"</f>
        <v>$0.00 (A)</v>
      </c>
      <c r="H13" s="333" t="str">
        <f>+TEXT($L13*(1+$M$6),"$0.00")&amp;" (A)"</f>
        <v>$0.00 (A)</v>
      </c>
      <c r="I13" s="334" t="str">
        <f>+TEXT($L13*(1+$M$6),"$0.00")&amp;" (A)"</f>
        <v>$0.00 (A)</v>
      </c>
      <c r="J13" s="107"/>
      <c r="L13" s="171"/>
      <c r="M13" s="171"/>
      <c r="N13" s="171"/>
      <c r="O13" s="171"/>
      <c r="P13" s="185"/>
      <c r="Q13" s="171"/>
      <c r="R13" s="171"/>
      <c r="S13" s="171"/>
    </row>
    <row r="14" spans="1:19" ht="12.75">
      <c r="A14" s="104"/>
      <c r="B14" s="328"/>
      <c r="C14" s="329"/>
      <c r="D14" s="329"/>
      <c r="E14" s="330"/>
      <c r="F14" s="335" t="str">
        <f>+TEXT($L14*(1+$M$6),"$0.00")&amp;" (A)"</f>
        <v>$0.00 (A)</v>
      </c>
      <c r="G14" s="307" t="str">
        <f>+TEXT($L14*(1+$M$6),"$0.00")&amp;" (A)"</f>
        <v>$0.00 (A)</v>
      </c>
      <c r="H14" s="335" t="str">
        <f>+TEXT($L14*(1+$M$6),"$0.00")&amp;" (A)"</f>
        <v>$0.00 (A)</v>
      </c>
      <c r="I14" s="307" t="str">
        <f>+TEXT($L14*(1+$M$6),"$0.00")&amp;" (A)"</f>
        <v>$0.00 (A)</v>
      </c>
      <c r="J14" s="107"/>
      <c r="L14" s="171"/>
      <c r="M14" s="171"/>
      <c r="N14" s="171"/>
      <c r="O14" s="171"/>
      <c r="P14" s="185"/>
      <c r="Q14" s="171"/>
      <c r="R14" s="171"/>
      <c r="S14" s="171"/>
    </row>
    <row r="15" spans="1:19" ht="12.75">
      <c r="A15" s="104"/>
      <c r="B15" s="313" t="s">
        <v>306</v>
      </c>
      <c r="C15" s="313"/>
      <c r="D15" s="313"/>
      <c r="E15" s="313"/>
      <c r="F15" s="314" t="str">
        <f>+TEXT($L15*(1+$M$6)+M15,"$0.00")&amp;" (A)"</f>
        <v>$1.79 (A)</v>
      </c>
      <c r="G15" s="314"/>
      <c r="H15" s="314" t="str">
        <f>+TEXT($N15*(1+$M$6)+O15,"$0.00")&amp;" (A)"</f>
        <v>$0.37 (A)</v>
      </c>
      <c r="I15" s="314"/>
      <c r="J15" s="107"/>
      <c r="L15" s="171">
        <v>1.23</v>
      </c>
      <c r="M15" s="171">
        <v>0</v>
      </c>
      <c r="N15" s="171">
        <v>0.24</v>
      </c>
      <c r="O15" s="171">
        <v>0.02</v>
      </c>
      <c r="P15" s="185"/>
      <c r="Q15" s="171"/>
      <c r="R15" s="171"/>
      <c r="S15" s="171"/>
    </row>
    <row r="16" spans="1:19" ht="12.75">
      <c r="A16" s="104"/>
      <c r="B16" s="313"/>
      <c r="C16" s="313"/>
      <c r="D16" s="313"/>
      <c r="E16" s="313"/>
      <c r="F16" s="314"/>
      <c r="G16" s="314"/>
      <c r="H16" s="314"/>
      <c r="I16" s="314"/>
      <c r="J16" s="107"/>
      <c r="L16" s="171"/>
      <c r="M16" s="171"/>
      <c r="N16" s="171"/>
      <c r="O16" s="171"/>
      <c r="P16" s="185"/>
      <c r="Q16" s="171"/>
      <c r="R16" s="171"/>
      <c r="S16" s="171"/>
    </row>
    <row r="17" spans="1:19" ht="12.75">
      <c r="A17" s="104"/>
      <c r="B17" s="313"/>
      <c r="C17" s="313"/>
      <c r="D17" s="313"/>
      <c r="E17" s="313"/>
      <c r="F17" s="314"/>
      <c r="G17" s="314"/>
      <c r="H17" s="314"/>
      <c r="I17" s="314"/>
      <c r="J17" s="107"/>
      <c r="L17" s="171"/>
      <c r="M17" s="171"/>
      <c r="N17" s="171"/>
      <c r="O17" s="171"/>
      <c r="P17" s="185"/>
      <c r="Q17" s="171"/>
      <c r="R17" s="171"/>
      <c r="S17" s="171"/>
    </row>
    <row r="18" spans="1:19" ht="12.75">
      <c r="A18" s="104"/>
      <c r="B18" s="313"/>
      <c r="C18" s="313"/>
      <c r="D18" s="313"/>
      <c r="E18" s="313"/>
      <c r="F18" s="314"/>
      <c r="G18" s="314"/>
      <c r="H18" s="314"/>
      <c r="I18" s="314"/>
      <c r="J18" s="107"/>
      <c r="L18" s="171"/>
      <c r="M18" s="171"/>
      <c r="N18" s="171"/>
      <c r="O18" s="171"/>
      <c r="P18" s="185"/>
      <c r="Q18" s="171"/>
      <c r="R18" s="171"/>
      <c r="S18" s="171"/>
    </row>
    <row r="19" spans="1:19" ht="12.75">
      <c r="A19" s="104"/>
      <c r="B19" s="313"/>
      <c r="C19" s="313"/>
      <c r="D19" s="313"/>
      <c r="E19" s="313"/>
      <c r="F19" s="314"/>
      <c r="G19" s="314"/>
      <c r="H19" s="314"/>
      <c r="I19" s="314"/>
      <c r="J19" s="107"/>
      <c r="L19" s="171"/>
      <c r="M19" s="171"/>
      <c r="N19" s="171"/>
      <c r="O19" s="171"/>
      <c r="P19" s="185"/>
      <c r="Q19" s="171"/>
      <c r="R19" s="171"/>
      <c r="S19" s="171"/>
    </row>
    <row r="20" spans="1:19" ht="12.75">
      <c r="A20" s="104"/>
      <c r="B20" s="313" t="s">
        <v>307</v>
      </c>
      <c r="C20" s="313"/>
      <c r="D20" s="313"/>
      <c r="E20" s="313"/>
      <c r="F20" s="314" t="str">
        <f>+F15</f>
        <v>$1.79 (A)</v>
      </c>
      <c r="G20" s="314"/>
      <c r="H20" s="314" t="str">
        <f>+H15</f>
        <v>$0.37 (A)</v>
      </c>
      <c r="I20" s="314"/>
      <c r="J20" s="107"/>
      <c r="L20" s="171">
        <v>1.23</v>
      </c>
      <c r="M20" s="171"/>
      <c r="N20" s="171">
        <v>0.24</v>
      </c>
      <c r="O20" s="171">
        <v>0.02</v>
      </c>
      <c r="P20" s="185"/>
      <c r="Q20" s="171"/>
      <c r="R20" s="171"/>
      <c r="S20" s="171"/>
    </row>
    <row r="21" spans="1:17" ht="12.75">
      <c r="A21" s="104"/>
      <c r="B21" s="313"/>
      <c r="C21" s="313"/>
      <c r="D21" s="313"/>
      <c r="E21" s="313"/>
      <c r="F21" s="314"/>
      <c r="G21" s="314"/>
      <c r="H21" s="314"/>
      <c r="I21" s="314"/>
      <c r="J21" s="107"/>
      <c r="L21" s="169"/>
      <c r="M21" s="169"/>
      <c r="N21" s="169"/>
      <c r="O21" s="169"/>
      <c r="P21" s="183"/>
      <c r="Q21" s="183"/>
    </row>
    <row r="22" spans="1:17" ht="12.75">
      <c r="A22" s="104"/>
      <c r="B22" s="313"/>
      <c r="C22" s="313"/>
      <c r="D22" s="313"/>
      <c r="E22" s="313"/>
      <c r="F22" s="314"/>
      <c r="G22" s="314"/>
      <c r="H22" s="314"/>
      <c r="I22" s="314"/>
      <c r="J22" s="107"/>
      <c r="L22" s="169"/>
      <c r="M22" s="169"/>
      <c r="N22" s="169"/>
      <c r="O22" s="169"/>
      <c r="P22" s="183"/>
      <c r="Q22" s="183"/>
    </row>
    <row r="23" spans="1:17" ht="12.75">
      <c r="A23" s="104"/>
      <c r="B23" s="313"/>
      <c r="C23" s="313"/>
      <c r="D23" s="313"/>
      <c r="E23" s="313"/>
      <c r="F23" s="314"/>
      <c r="G23" s="314"/>
      <c r="H23" s="314"/>
      <c r="I23" s="314"/>
      <c r="J23" s="107"/>
      <c r="L23" s="169"/>
      <c r="M23" s="169"/>
      <c r="N23" s="169"/>
      <c r="O23" s="169"/>
      <c r="P23" s="183"/>
      <c r="Q23" s="183"/>
    </row>
    <row r="24" spans="1:17" ht="12.75">
      <c r="A24" s="104"/>
      <c r="B24" s="313"/>
      <c r="C24" s="313"/>
      <c r="D24" s="313"/>
      <c r="E24" s="313"/>
      <c r="F24" s="314"/>
      <c r="G24" s="314"/>
      <c r="H24" s="314"/>
      <c r="I24" s="314"/>
      <c r="J24" s="107"/>
      <c r="L24" s="169"/>
      <c r="M24" s="169"/>
      <c r="N24" s="169"/>
      <c r="O24" s="169"/>
      <c r="P24" s="183"/>
      <c r="Q24" s="183"/>
    </row>
    <row r="25" spans="1:17" ht="12.75">
      <c r="A25" s="104"/>
      <c r="B25" s="106"/>
      <c r="C25" s="106"/>
      <c r="D25" s="106"/>
      <c r="E25" s="106"/>
      <c r="F25" s="106"/>
      <c r="G25" s="106"/>
      <c r="H25" s="106"/>
      <c r="I25" s="106"/>
      <c r="J25" s="107"/>
      <c r="L25" s="169"/>
      <c r="M25" s="169"/>
      <c r="N25" s="169"/>
      <c r="O25" s="169"/>
      <c r="P25" s="183"/>
      <c r="Q25" s="183"/>
    </row>
    <row r="26" spans="1:17" ht="12.75">
      <c r="A26" s="131"/>
      <c r="B26" s="106"/>
      <c r="C26" s="106"/>
      <c r="D26" s="106"/>
      <c r="E26" s="174"/>
      <c r="F26" s="106"/>
      <c r="G26" s="106"/>
      <c r="H26" s="106"/>
      <c r="I26" s="106"/>
      <c r="J26" s="112"/>
      <c r="L26" s="169"/>
      <c r="M26" s="169"/>
      <c r="N26" s="169"/>
      <c r="O26" s="169"/>
      <c r="P26" s="183"/>
      <c r="Q26" s="183"/>
    </row>
    <row r="27" spans="1:17" ht="12.75">
      <c r="A27" s="104"/>
      <c r="B27" s="106"/>
      <c r="C27" s="106"/>
      <c r="D27" s="106"/>
      <c r="E27" s="106"/>
      <c r="F27" s="106"/>
      <c r="G27" s="106"/>
      <c r="H27" s="106"/>
      <c r="I27" s="106"/>
      <c r="J27" s="107"/>
      <c r="L27" s="169"/>
      <c r="M27" s="169"/>
      <c r="N27" s="169"/>
      <c r="O27" s="169"/>
      <c r="P27" s="183"/>
      <c r="Q27" s="183"/>
    </row>
    <row r="28" spans="1:17" ht="12.75">
      <c r="A28" s="104"/>
      <c r="B28" s="106"/>
      <c r="C28" s="106"/>
      <c r="D28" s="106"/>
      <c r="E28" s="106"/>
      <c r="F28" s="106"/>
      <c r="G28" s="106"/>
      <c r="H28" s="106"/>
      <c r="I28" s="106"/>
      <c r="J28" s="107"/>
      <c r="L28" s="169"/>
      <c r="M28" s="169"/>
      <c r="N28" s="169"/>
      <c r="O28" s="169"/>
      <c r="P28" s="183"/>
      <c r="Q28" s="183"/>
    </row>
    <row r="29" spans="1:17" ht="12.75">
      <c r="A29" s="104"/>
      <c r="B29" s="106"/>
      <c r="C29" s="106"/>
      <c r="D29" s="106"/>
      <c r="E29" s="106"/>
      <c r="F29" s="106"/>
      <c r="G29" s="106"/>
      <c r="H29" s="106"/>
      <c r="I29" s="106"/>
      <c r="J29" s="107"/>
      <c r="L29" s="169"/>
      <c r="M29" s="169"/>
      <c r="N29" s="169"/>
      <c r="O29" s="169"/>
      <c r="P29" s="183"/>
      <c r="Q29" s="183"/>
    </row>
    <row r="30" spans="1:17" ht="12.75">
      <c r="A30" s="104"/>
      <c r="B30" s="106"/>
      <c r="C30" s="106"/>
      <c r="D30" s="106"/>
      <c r="E30" s="106"/>
      <c r="F30" s="106"/>
      <c r="G30" s="106"/>
      <c r="H30" s="106"/>
      <c r="I30" s="106"/>
      <c r="J30" s="107"/>
      <c r="L30" s="169"/>
      <c r="M30" s="169"/>
      <c r="N30" s="169"/>
      <c r="O30" s="169"/>
      <c r="P30" s="183"/>
      <c r="Q30" s="183"/>
    </row>
    <row r="31" spans="1:17" ht="12.75">
      <c r="A31" s="104"/>
      <c r="B31" s="106"/>
      <c r="C31" s="106"/>
      <c r="D31" s="106"/>
      <c r="E31" s="106"/>
      <c r="F31" s="106"/>
      <c r="G31" s="106"/>
      <c r="H31" s="106"/>
      <c r="I31" s="106"/>
      <c r="J31" s="107"/>
      <c r="L31" s="169"/>
      <c r="M31" s="169"/>
      <c r="N31" s="169"/>
      <c r="O31" s="169"/>
      <c r="P31" s="183"/>
      <c r="Q31" s="183"/>
    </row>
    <row r="32" spans="1:17" ht="12.75">
      <c r="A32" s="104"/>
      <c r="B32" s="106"/>
      <c r="C32" s="106"/>
      <c r="D32" s="106"/>
      <c r="E32" s="106"/>
      <c r="F32" s="106"/>
      <c r="G32" s="106"/>
      <c r="H32" s="106"/>
      <c r="I32" s="106"/>
      <c r="J32" s="107"/>
      <c r="L32" s="169"/>
      <c r="M32" s="169"/>
      <c r="N32" s="169"/>
      <c r="O32" s="169"/>
      <c r="P32" s="183"/>
      <c r="Q32" s="183"/>
    </row>
    <row r="33" spans="1:17" ht="12.75">
      <c r="A33" s="104"/>
      <c r="B33" s="106"/>
      <c r="C33" s="106"/>
      <c r="D33" s="106"/>
      <c r="E33" s="106"/>
      <c r="F33" s="106"/>
      <c r="G33" s="106"/>
      <c r="H33" s="106"/>
      <c r="I33" s="106"/>
      <c r="J33" s="107"/>
      <c r="L33" s="169"/>
      <c r="M33" s="169"/>
      <c r="N33" s="169"/>
      <c r="O33" s="169"/>
      <c r="P33" s="183"/>
      <c r="Q33" s="183"/>
    </row>
    <row r="34" spans="1:17" ht="12.75">
      <c r="A34" s="104"/>
      <c r="B34" s="106"/>
      <c r="C34" s="106"/>
      <c r="D34" s="106"/>
      <c r="E34" s="106"/>
      <c r="F34" s="106"/>
      <c r="G34" s="106"/>
      <c r="H34" s="106"/>
      <c r="I34" s="106"/>
      <c r="J34" s="107"/>
      <c r="L34" s="169"/>
      <c r="M34" s="169"/>
      <c r="N34" s="169"/>
      <c r="O34" s="169"/>
      <c r="P34" s="183"/>
      <c r="Q34" s="183"/>
    </row>
    <row r="35" spans="1:17" ht="12.75">
      <c r="A35" s="104"/>
      <c r="B35" s="106"/>
      <c r="C35" s="106"/>
      <c r="D35" s="106"/>
      <c r="E35" s="106"/>
      <c r="F35" s="106"/>
      <c r="G35" s="106"/>
      <c r="H35" s="106"/>
      <c r="I35" s="106"/>
      <c r="J35" s="107"/>
      <c r="L35" s="169"/>
      <c r="M35" s="169"/>
      <c r="N35" s="169"/>
      <c r="O35" s="169"/>
      <c r="P35" s="183"/>
      <c r="Q35" s="183"/>
    </row>
    <row r="36" spans="1:15" ht="12.75">
      <c r="A36" s="104"/>
      <c r="B36" s="106"/>
      <c r="C36" s="106"/>
      <c r="D36" s="106"/>
      <c r="E36" s="106"/>
      <c r="F36" s="106"/>
      <c r="G36" s="106"/>
      <c r="H36" s="106"/>
      <c r="I36" s="106"/>
      <c r="J36" s="107"/>
      <c r="L36" s="169"/>
      <c r="M36" s="169"/>
      <c r="N36" s="169"/>
      <c r="O36" s="169"/>
    </row>
    <row r="37" spans="1:15" ht="12.75">
      <c r="A37" s="104"/>
      <c r="B37" s="106"/>
      <c r="C37" s="106"/>
      <c r="D37" s="106"/>
      <c r="E37" s="106"/>
      <c r="F37" s="106"/>
      <c r="G37" s="106"/>
      <c r="H37" s="106"/>
      <c r="I37" s="106"/>
      <c r="J37" s="107"/>
      <c r="L37" s="169"/>
      <c r="M37" s="169"/>
      <c r="N37" s="169"/>
      <c r="O37" s="169"/>
    </row>
    <row r="38" spans="1:15" ht="12.75">
      <c r="A38" s="104"/>
      <c r="B38" s="106"/>
      <c r="C38" s="106"/>
      <c r="D38" s="106"/>
      <c r="E38" s="106"/>
      <c r="F38" s="106"/>
      <c r="G38" s="106"/>
      <c r="H38" s="106"/>
      <c r="I38" s="106"/>
      <c r="J38" s="107"/>
      <c r="L38" s="169"/>
      <c r="M38" s="169"/>
      <c r="N38" s="169"/>
      <c r="O38" s="169"/>
    </row>
    <row r="39" spans="1:15" ht="12.75">
      <c r="A39" s="104"/>
      <c r="B39" s="106"/>
      <c r="C39" s="106"/>
      <c r="D39" s="106"/>
      <c r="E39" s="106"/>
      <c r="F39" s="106"/>
      <c r="G39" s="106"/>
      <c r="H39" s="106"/>
      <c r="I39" s="106"/>
      <c r="J39" s="107"/>
      <c r="L39" s="169"/>
      <c r="M39" s="169"/>
      <c r="N39" s="169"/>
      <c r="O39" s="169"/>
    </row>
    <row r="40" spans="1:15" ht="12.75">
      <c r="A40" s="104"/>
      <c r="B40" s="106"/>
      <c r="C40" s="106"/>
      <c r="D40" s="106"/>
      <c r="E40" s="106"/>
      <c r="F40" s="106"/>
      <c r="G40" s="106"/>
      <c r="H40" s="106"/>
      <c r="I40" s="106"/>
      <c r="J40" s="107"/>
      <c r="L40" s="169"/>
      <c r="M40" s="169"/>
      <c r="N40" s="169"/>
      <c r="O40" s="169"/>
    </row>
    <row r="41" spans="1:15" ht="12.75">
      <c r="A41" s="104"/>
      <c r="B41" s="106"/>
      <c r="C41" s="106"/>
      <c r="D41" s="106"/>
      <c r="E41" s="106"/>
      <c r="F41" s="106"/>
      <c r="G41" s="106"/>
      <c r="H41" s="106"/>
      <c r="I41" s="106"/>
      <c r="J41" s="107"/>
      <c r="L41" s="169"/>
      <c r="M41" s="169"/>
      <c r="N41" s="169"/>
      <c r="O41" s="169"/>
    </row>
    <row r="42" spans="1:15" ht="12.75">
      <c r="A42" s="104"/>
      <c r="B42" s="106"/>
      <c r="C42" s="106"/>
      <c r="D42" s="106"/>
      <c r="E42" s="106"/>
      <c r="F42" s="106"/>
      <c r="G42" s="106"/>
      <c r="H42" s="106"/>
      <c r="I42" s="106"/>
      <c r="J42" s="107"/>
      <c r="L42" s="169"/>
      <c r="M42" s="169"/>
      <c r="N42" s="169"/>
      <c r="O42" s="169"/>
    </row>
    <row r="43" spans="1:15" ht="12.75">
      <c r="A43" s="104"/>
      <c r="B43" s="106"/>
      <c r="C43" s="106"/>
      <c r="D43" s="106"/>
      <c r="E43" s="106"/>
      <c r="F43" s="106"/>
      <c r="G43" s="106"/>
      <c r="H43" s="106"/>
      <c r="I43" s="106"/>
      <c r="J43" s="107"/>
      <c r="L43" s="169"/>
      <c r="M43" s="169"/>
      <c r="N43" s="169"/>
      <c r="O43" s="169"/>
    </row>
    <row r="44" spans="1:10" ht="12.75">
      <c r="A44" s="104"/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12.75">
      <c r="A45" s="104"/>
      <c r="B45" s="106"/>
      <c r="C45" s="106"/>
      <c r="D45" s="106"/>
      <c r="E45" s="106"/>
      <c r="F45" s="106"/>
      <c r="G45" s="106"/>
      <c r="H45" s="106"/>
      <c r="I45" s="106"/>
      <c r="J45" s="107"/>
    </row>
    <row r="46" spans="1:10" ht="12.75">
      <c r="A46" s="104"/>
      <c r="B46" s="106"/>
      <c r="C46" s="106"/>
      <c r="D46" s="106"/>
      <c r="E46" s="106"/>
      <c r="F46" s="106"/>
      <c r="G46" s="106"/>
      <c r="H46" s="106"/>
      <c r="I46" s="106"/>
      <c r="J46" s="107"/>
    </row>
    <row r="47" spans="1:10" ht="12.75">
      <c r="A47" s="104"/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ht="12.75">
      <c r="A48" s="104"/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4"/>
      <c r="B49" s="105"/>
      <c r="C49" s="105"/>
      <c r="D49" s="105"/>
      <c r="E49" s="105"/>
      <c r="F49" s="105"/>
      <c r="G49" s="105"/>
      <c r="H49" s="105"/>
      <c r="I49" s="105"/>
      <c r="J49" s="107"/>
    </row>
    <row r="50" spans="1:10" ht="12.75">
      <c r="A50" s="104"/>
      <c r="B50" s="105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8"/>
      <c r="B51" s="109"/>
      <c r="C51" s="109"/>
      <c r="D51" s="109"/>
      <c r="E51" s="109"/>
      <c r="F51" s="109"/>
      <c r="G51" s="109"/>
      <c r="H51" s="109"/>
      <c r="I51" s="109"/>
      <c r="J51" s="110"/>
    </row>
    <row r="52" spans="1:10" ht="12.75">
      <c r="A52" s="104" t="s">
        <v>59</v>
      </c>
      <c r="B52" s="105" t="str">
        <f>'Check Sheet'!B52</f>
        <v>Sarah Russell, Business Unit Finance Manager</v>
      </c>
      <c r="C52" s="105"/>
      <c r="D52" s="105"/>
      <c r="E52" s="105"/>
      <c r="F52" s="105"/>
      <c r="G52" s="105"/>
      <c r="H52" s="105"/>
      <c r="I52" s="105"/>
      <c r="J52" s="107"/>
    </row>
    <row r="53" spans="1:10" ht="12.75">
      <c r="A53" s="104"/>
      <c r="B53" s="105"/>
      <c r="C53" s="105"/>
      <c r="D53" s="105"/>
      <c r="E53" s="105"/>
      <c r="F53" s="105"/>
      <c r="J53" s="107"/>
    </row>
    <row r="54" spans="1:10" ht="12.75">
      <c r="A54" s="108" t="s">
        <v>60</v>
      </c>
      <c r="B54" s="305">
        <f>+'Check Sheet'!$B$54</f>
        <v>43592</v>
      </c>
      <c r="C54" s="305">
        <v>0</v>
      </c>
      <c r="D54" s="109"/>
      <c r="E54" s="109"/>
      <c r="F54" s="109"/>
      <c r="H54" s="170" t="s">
        <v>61</v>
      </c>
      <c r="I54" s="293">
        <f>+'Item 100, page 1'!J56</f>
        <v>43647</v>
      </c>
      <c r="J54" s="294">
        <f>+'[1]Check Sheet'!I55</f>
        <v>43586</v>
      </c>
    </row>
    <row r="55" spans="1:10" ht="12.75">
      <c r="A55" s="288" t="s">
        <v>62</v>
      </c>
      <c r="B55" s="289"/>
      <c r="C55" s="289"/>
      <c r="D55" s="289"/>
      <c r="E55" s="289"/>
      <c r="F55" s="289"/>
      <c r="G55" s="289"/>
      <c r="H55" s="289"/>
      <c r="I55" s="289"/>
      <c r="J55" s="290"/>
    </row>
    <row r="56" spans="1:10" ht="12.75">
      <c r="A56" s="104"/>
      <c r="B56" s="105"/>
      <c r="C56" s="105"/>
      <c r="D56" s="105"/>
      <c r="E56" s="105"/>
      <c r="F56" s="105"/>
      <c r="G56" s="105"/>
      <c r="H56" s="105"/>
      <c r="I56" s="105"/>
      <c r="J56" s="107"/>
    </row>
    <row r="57" spans="1:10" ht="12.75">
      <c r="A57" s="104" t="s">
        <v>63</v>
      </c>
      <c r="B57" s="105"/>
      <c r="C57" s="105"/>
      <c r="D57" s="105"/>
      <c r="E57" s="105"/>
      <c r="F57" s="105"/>
      <c r="G57" s="105"/>
      <c r="H57" s="105"/>
      <c r="I57" s="105"/>
      <c r="J57" s="107"/>
    </row>
    <row r="58" spans="1:10" ht="12.75">
      <c r="A58" s="108"/>
      <c r="B58" s="109"/>
      <c r="C58" s="109"/>
      <c r="D58" s="109"/>
      <c r="E58" s="109"/>
      <c r="F58" s="109"/>
      <c r="G58" s="109"/>
      <c r="H58" s="109"/>
      <c r="I58" s="109"/>
      <c r="J58" s="110"/>
    </row>
    <row r="63" ht="12" customHeight="1"/>
  </sheetData>
  <sheetProtection/>
  <mergeCells count="17">
    <mergeCell ref="A7:J7"/>
    <mergeCell ref="F10:I10"/>
    <mergeCell ref="B11:E11"/>
    <mergeCell ref="F11:G11"/>
    <mergeCell ref="H11:I11"/>
    <mergeCell ref="B12:E14"/>
    <mergeCell ref="F12:G14"/>
    <mergeCell ref="H12:I14"/>
    <mergeCell ref="B54:C54"/>
    <mergeCell ref="I54:J54"/>
    <mergeCell ref="A55:J55"/>
    <mergeCell ref="B15:E19"/>
    <mergeCell ref="F15:G19"/>
    <mergeCell ref="H15:I19"/>
    <mergeCell ref="B20:E24"/>
    <mergeCell ref="F20:G24"/>
    <mergeCell ref="H20:I2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3">
      <selection activeCell="B55" sqref="B55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216</v>
      </c>
      <c r="I1" s="336" t="s">
        <v>1</v>
      </c>
      <c r="J1" s="336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37" t="s">
        <v>4</v>
      </c>
      <c r="B5" s="338"/>
      <c r="C5" s="338"/>
      <c r="D5" s="338"/>
      <c r="E5" s="338"/>
      <c r="F5" s="338"/>
      <c r="G5" s="338"/>
      <c r="H5" s="338"/>
      <c r="I5" s="338"/>
      <c r="J5" s="338"/>
      <c r="K5" s="339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4" ht="12.75">
      <c r="A21" s="28" t="s">
        <v>30</v>
      </c>
      <c r="B21" s="28" t="s">
        <v>31</v>
      </c>
      <c r="C21" s="189" t="s">
        <v>426</v>
      </c>
      <c r="D21" s="37" t="s">
        <v>435</v>
      </c>
      <c r="E21" s="37" t="s">
        <v>437</v>
      </c>
      <c r="F21" s="29"/>
      <c r="G21" s="30"/>
      <c r="H21" s="30"/>
      <c r="I21" s="37" t="s">
        <v>439</v>
      </c>
      <c r="J21" s="31"/>
      <c r="K21" s="31"/>
      <c r="L21" s="5">
        <v>0.62</v>
      </c>
      <c r="M21" s="192" t="s">
        <v>316</v>
      </c>
      <c r="N21" s="191" t="str">
        <f>CONCATENATE("$",L21,M21)</f>
        <v>$0.62(A)</v>
      </c>
    </row>
    <row r="22" spans="1:14" ht="12.75">
      <c r="A22" s="28" t="s">
        <v>32</v>
      </c>
      <c r="B22" s="28" t="s">
        <v>31</v>
      </c>
      <c r="C22" s="189" t="s">
        <v>427</v>
      </c>
      <c r="D22" s="37" t="str">
        <f>D21</f>
        <v>$12.66(A)</v>
      </c>
      <c r="E22" s="37" t="str">
        <f>E21</f>
        <v>$13.44(A)</v>
      </c>
      <c r="F22" s="29"/>
      <c r="G22" s="30"/>
      <c r="H22" s="30"/>
      <c r="I22" s="37" t="s">
        <v>440</v>
      </c>
      <c r="J22" s="31"/>
      <c r="K22" s="31"/>
      <c r="L22" s="5">
        <v>0.78</v>
      </c>
      <c r="M22" s="192" t="s">
        <v>316</v>
      </c>
      <c r="N22" s="191" t="str">
        <f aca="true" t="shared" si="0" ref="N22:N32">CONCATENATE("$",L22,M22)</f>
        <v>$0.78(A)</v>
      </c>
    </row>
    <row r="23" spans="1:14" ht="12.75">
      <c r="A23" s="28" t="s">
        <v>33</v>
      </c>
      <c r="B23" s="28" t="s">
        <v>31</v>
      </c>
      <c r="C23" s="189" t="s">
        <v>428</v>
      </c>
      <c r="D23" s="37" t="str">
        <f aca="true" t="shared" si="1" ref="D23:D30">D22</f>
        <v>$12.66(A)</v>
      </c>
      <c r="E23" s="37" t="str">
        <f aca="true" t="shared" si="2" ref="E23:E30">E22</f>
        <v>$13.44(A)</v>
      </c>
      <c r="F23" s="29"/>
      <c r="G23" s="30"/>
      <c r="H23" s="30"/>
      <c r="I23" s="37" t="s">
        <v>441</v>
      </c>
      <c r="J23" s="31"/>
      <c r="K23" s="31"/>
      <c r="L23" s="5">
        <v>1.56</v>
      </c>
      <c r="M23" s="192" t="s">
        <v>316</v>
      </c>
      <c r="N23" s="191" t="str">
        <f t="shared" si="0"/>
        <v>$1.56(A)</v>
      </c>
    </row>
    <row r="24" spans="1:14" ht="12.75">
      <c r="A24" s="28" t="s">
        <v>34</v>
      </c>
      <c r="B24" s="28" t="s">
        <v>31</v>
      </c>
      <c r="C24" s="189" t="s">
        <v>429</v>
      </c>
      <c r="D24" s="37" t="str">
        <f t="shared" si="1"/>
        <v>$12.66(A)</v>
      </c>
      <c r="E24" s="37" t="str">
        <f t="shared" si="2"/>
        <v>$13.44(A)</v>
      </c>
      <c r="F24" s="29"/>
      <c r="G24" s="30"/>
      <c r="H24" s="30"/>
      <c r="I24" s="37" t="s">
        <v>442</v>
      </c>
      <c r="J24" s="31"/>
      <c r="K24" s="31"/>
      <c r="L24" s="5">
        <v>2.34</v>
      </c>
      <c r="M24" s="192" t="s">
        <v>316</v>
      </c>
      <c r="N24" s="191" t="str">
        <f t="shared" si="0"/>
        <v>$2.34(A)</v>
      </c>
    </row>
    <row r="25" spans="1:14" ht="12.75">
      <c r="A25" s="28" t="s">
        <v>35</v>
      </c>
      <c r="B25" s="28" t="s">
        <v>31</v>
      </c>
      <c r="C25" s="189" t="s">
        <v>430</v>
      </c>
      <c r="D25" s="37" t="str">
        <f t="shared" si="1"/>
        <v>$12.66(A)</v>
      </c>
      <c r="E25" s="37" t="str">
        <f t="shared" si="2"/>
        <v>$13.44(A)</v>
      </c>
      <c r="F25" s="29"/>
      <c r="G25" s="30"/>
      <c r="H25" s="30"/>
      <c r="I25" s="37" t="s">
        <v>443</v>
      </c>
      <c r="J25" s="31"/>
      <c r="K25" s="31"/>
      <c r="L25" s="5">
        <v>3.12</v>
      </c>
      <c r="M25" s="192" t="s">
        <v>316</v>
      </c>
      <c r="N25" s="191" t="str">
        <f t="shared" si="0"/>
        <v>$3.12(A)</v>
      </c>
    </row>
    <row r="26" spans="1:14" ht="12.75">
      <c r="A26" s="28" t="s">
        <v>36</v>
      </c>
      <c r="B26" s="28" t="s">
        <v>31</v>
      </c>
      <c r="C26" s="189" t="s">
        <v>431</v>
      </c>
      <c r="D26" s="37" t="str">
        <f t="shared" si="1"/>
        <v>$12.66(A)</v>
      </c>
      <c r="E26" s="37" t="str">
        <f t="shared" si="2"/>
        <v>$13.44(A)</v>
      </c>
      <c r="F26" s="29"/>
      <c r="G26" s="30"/>
      <c r="H26" s="30"/>
      <c r="I26" s="37" t="s">
        <v>444</v>
      </c>
      <c r="J26" s="31"/>
      <c r="K26" s="31"/>
      <c r="L26" s="5">
        <v>3.9</v>
      </c>
      <c r="M26" s="192" t="s">
        <v>316</v>
      </c>
      <c r="N26" s="191" t="str">
        <f t="shared" si="0"/>
        <v>$3.9(A)</v>
      </c>
    </row>
    <row r="27" spans="1:14" ht="12.75">
      <c r="A27" s="28" t="s">
        <v>37</v>
      </c>
      <c r="B27" s="28" t="s">
        <v>31</v>
      </c>
      <c r="C27" s="189" t="s">
        <v>427</v>
      </c>
      <c r="D27" s="37" t="str">
        <f t="shared" si="1"/>
        <v>$12.66(A)</v>
      </c>
      <c r="E27" s="37" t="str">
        <f t="shared" si="2"/>
        <v>$13.44(A)</v>
      </c>
      <c r="F27" s="29"/>
      <c r="G27" s="30"/>
      <c r="H27" s="30"/>
      <c r="I27" s="37" t="s">
        <v>445</v>
      </c>
      <c r="J27" s="31"/>
      <c r="K27" s="31"/>
      <c r="L27" s="5">
        <v>1.57</v>
      </c>
      <c r="M27" s="192" t="s">
        <v>316</v>
      </c>
      <c r="N27" s="191" t="str">
        <f t="shared" si="0"/>
        <v>$1.57(A)</v>
      </c>
    </row>
    <row r="28" spans="1:14" ht="12.75">
      <c r="A28" s="28" t="s">
        <v>38</v>
      </c>
      <c r="B28" s="28" t="s">
        <v>31</v>
      </c>
      <c r="C28" s="189" t="s">
        <v>432</v>
      </c>
      <c r="D28" s="37" t="str">
        <f t="shared" si="1"/>
        <v>$12.66(A)</v>
      </c>
      <c r="E28" s="37" t="str">
        <f t="shared" si="2"/>
        <v>$13.44(A)</v>
      </c>
      <c r="F28" s="29"/>
      <c r="G28" s="30"/>
      <c r="H28" s="30"/>
      <c r="I28" s="37" t="s">
        <v>446</v>
      </c>
      <c r="J28" s="31"/>
      <c r="K28" s="31"/>
      <c r="L28" s="5">
        <v>2.35</v>
      </c>
      <c r="M28" s="192" t="s">
        <v>316</v>
      </c>
      <c r="N28" s="191" t="str">
        <f t="shared" si="0"/>
        <v>$2.35(A)</v>
      </c>
    </row>
    <row r="29" spans="1:14" ht="12.75">
      <c r="A29" s="28" t="s">
        <v>39</v>
      </c>
      <c r="B29" s="28" t="s">
        <v>31</v>
      </c>
      <c r="C29" s="189" t="s">
        <v>433</v>
      </c>
      <c r="D29" s="37" t="str">
        <f t="shared" si="1"/>
        <v>$12.66(A)</v>
      </c>
      <c r="E29" s="37" t="str">
        <f t="shared" si="2"/>
        <v>$13.44(A)</v>
      </c>
      <c r="F29" s="29"/>
      <c r="G29" s="30"/>
      <c r="H29" s="30"/>
      <c r="I29" s="37" t="s">
        <v>446</v>
      </c>
      <c r="J29" s="31"/>
      <c r="K29" s="31"/>
      <c r="L29" s="5">
        <v>2.35</v>
      </c>
      <c r="M29" s="192" t="s">
        <v>316</v>
      </c>
      <c r="N29" s="191" t="str">
        <f t="shared" si="0"/>
        <v>$2.35(A)</v>
      </c>
    </row>
    <row r="30" spans="1:14" ht="12.75">
      <c r="A30" s="32" t="s">
        <v>32</v>
      </c>
      <c r="B30" s="32" t="s">
        <v>40</v>
      </c>
      <c r="C30" s="189" t="s">
        <v>434</v>
      </c>
      <c r="D30" s="37" t="str">
        <f t="shared" si="1"/>
        <v>$12.66(A)</v>
      </c>
      <c r="E30" s="37" t="str">
        <f t="shared" si="2"/>
        <v>$13.44(A)</v>
      </c>
      <c r="F30" s="33"/>
      <c r="G30" s="34"/>
      <c r="H30" s="34"/>
      <c r="I30" s="37" t="s">
        <v>440</v>
      </c>
      <c r="J30" s="35"/>
      <c r="K30" s="35"/>
      <c r="L30" s="5">
        <v>0.78</v>
      </c>
      <c r="M30" s="192" t="s">
        <v>316</v>
      </c>
      <c r="N30" s="191" t="str">
        <f t="shared" si="0"/>
        <v>$0.78(A)</v>
      </c>
    </row>
    <row r="31" spans="1:14" ht="12.75">
      <c r="A31" s="28" t="s">
        <v>41</v>
      </c>
      <c r="B31" s="28"/>
      <c r="C31" s="36"/>
      <c r="D31" s="37" t="s">
        <v>436</v>
      </c>
      <c r="E31" s="37"/>
      <c r="F31" s="29"/>
      <c r="G31" s="30"/>
      <c r="H31" s="30"/>
      <c r="I31" s="36"/>
      <c r="J31" s="31"/>
      <c r="K31" s="31"/>
      <c r="L31" s="5">
        <v>2.03</v>
      </c>
      <c r="M31" s="192" t="s">
        <v>316</v>
      </c>
      <c r="N31" s="191" t="str">
        <f t="shared" si="0"/>
        <v>$2.03(A)</v>
      </c>
    </row>
    <row r="32" spans="1:14" ht="12.75">
      <c r="A32" s="32" t="s">
        <v>42</v>
      </c>
      <c r="B32" s="28"/>
      <c r="C32" s="36"/>
      <c r="D32" s="38"/>
      <c r="E32" s="37" t="s">
        <v>438</v>
      </c>
      <c r="F32" s="29"/>
      <c r="G32" s="30"/>
      <c r="H32" s="30"/>
      <c r="I32" s="37" t="s">
        <v>447</v>
      </c>
      <c r="J32" s="31"/>
      <c r="K32" s="31"/>
      <c r="M32" s="192" t="s">
        <v>316</v>
      </c>
      <c r="N32" s="191" t="str">
        <f t="shared" si="0"/>
        <v>$(A)</v>
      </c>
    </row>
    <row r="33" spans="1:11" ht="12.75" outlineLevel="1">
      <c r="A33" s="32" t="s">
        <v>213</v>
      </c>
      <c r="B33" s="39" t="s">
        <v>43</v>
      </c>
      <c r="C33" s="36"/>
      <c r="D33" s="38"/>
      <c r="E33" s="37"/>
      <c r="F33" s="40" t="s">
        <v>44</v>
      </c>
      <c r="G33" s="30"/>
      <c r="H33" s="30"/>
      <c r="I33" s="37" t="str">
        <f>TEXT(LEFT(I27,5),"$0.00")&amp;" (N)"</f>
        <v>$1.57 (N)</v>
      </c>
      <c r="J33" s="41" t="s">
        <v>45</v>
      </c>
      <c r="K33" s="31"/>
    </row>
    <row r="34" spans="1:11" ht="12.75" outlineLevel="1">
      <c r="A34" s="39" t="s">
        <v>46</v>
      </c>
      <c r="B34" s="31"/>
      <c r="C34" s="37" t="str">
        <f>LEFT(+C27,"6")&amp;"(N)"</f>
        <v>$22.51(N)</v>
      </c>
      <c r="D34" s="38"/>
      <c r="E34" s="42"/>
      <c r="F34" s="29"/>
      <c r="G34" s="30"/>
      <c r="H34" s="30"/>
      <c r="I34" s="37" t="str">
        <f>TEXT(3.94,"$0.00")&amp;"(N)"</f>
        <v>$3.94(N)</v>
      </c>
      <c r="J34" s="41" t="s">
        <v>48</v>
      </c>
      <c r="K34" s="31"/>
    </row>
    <row r="35" spans="1:11" ht="12.75" outlineLevel="1">
      <c r="A35" s="39" t="s">
        <v>49</v>
      </c>
      <c r="B35" s="31"/>
      <c r="C35" s="37" t="str">
        <f>LEFT(+C28,"6")&amp;"(N)"</f>
        <v>$33.59(N)</v>
      </c>
      <c r="D35" s="38"/>
      <c r="E35" s="42"/>
      <c r="F35" s="29"/>
      <c r="G35" s="30"/>
      <c r="H35" s="30"/>
      <c r="I35" s="37" t="str">
        <f>TEXT(8.17,"$0.00")&amp;"(N)"</f>
        <v>$8.17(N)</v>
      </c>
      <c r="J35" s="41" t="s">
        <v>48</v>
      </c>
      <c r="K35" s="31"/>
    </row>
    <row r="36" spans="1:11" ht="12.75" outlineLevel="1">
      <c r="A36" s="39" t="s">
        <v>51</v>
      </c>
      <c r="B36" s="31"/>
      <c r="C36" s="37" t="str">
        <f>LEFT(+C29,"6")&amp;"(N)"</f>
        <v>$47.37(N)</v>
      </c>
      <c r="D36" s="38"/>
      <c r="E36" s="38"/>
      <c r="F36" s="7"/>
      <c r="G36" s="31"/>
      <c r="H36" s="31"/>
      <c r="I36" s="37" t="str">
        <f>TEXT(8.43,"$0.00")&amp;"(N)"</f>
        <v>$8.43(N)</v>
      </c>
      <c r="J36" s="41" t="s">
        <v>48</v>
      </c>
      <c r="K36" s="31"/>
    </row>
    <row r="37" spans="1:11" ht="12.75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217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55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3" ht="12.75">
      <c r="A43" s="48" t="s">
        <v>219</v>
      </c>
      <c r="B43" s="7"/>
      <c r="C43" s="7"/>
      <c r="D43" s="7"/>
      <c r="E43" s="7"/>
      <c r="F43" s="7"/>
      <c r="G43" s="7"/>
      <c r="H43" s="7"/>
      <c r="I43" s="7"/>
      <c r="J43" s="7"/>
      <c r="K43" s="8"/>
      <c r="M43" s="190" t="s">
        <v>458</v>
      </c>
    </row>
    <row r="44" spans="1:13" ht="12.75">
      <c r="A44" s="48" t="s">
        <v>242</v>
      </c>
      <c r="B44" s="7"/>
      <c r="C44" s="7"/>
      <c r="D44" s="7"/>
      <c r="E44" s="7"/>
      <c r="F44" s="7"/>
      <c r="G44" s="7"/>
      <c r="H44" s="7"/>
      <c r="I44" s="7"/>
      <c r="J44" s="7"/>
      <c r="K44" s="8"/>
      <c r="M44" s="190" t="s">
        <v>449</v>
      </c>
    </row>
    <row r="45" spans="1:11" ht="12.75">
      <c r="A45" s="188" t="s">
        <v>315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3" ht="12.75">
      <c r="A50" s="6"/>
      <c r="B50" s="7"/>
      <c r="C50" s="7"/>
      <c r="D50" s="7"/>
      <c r="E50" s="7"/>
      <c r="F50" s="7"/>
      <c r="G50" s="7"/>
      <c r="H50" s="45" t="s">
        <v>57</v>
      </c>
      <c r="I50" s="340">
        <v>43677</v>
      </c>
      <c r="J50" s="340" t="s">
        <v>58</v>
      </c>
      <c r="K50" s="8"/>
      <c r="M50" s="190" t="s">
        <v>458</v>
      </c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Sheet'!B52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5">
        <f>+'Check Sheet'!$B$54</f>
        <v>43592</v>
      </c>
      <c r="C56" s="305">
        <v>0</v>
      </c>
      <c r="D56" s="10"/>
      <c r="E56" s="10"/>
      <c r="F56" s="10"/>
      <c r="H56" s="10"/>
      <c r="I56" s="46" t="s">
        <v>61</v>
      </c>
      <c r="J56" s="286">
        <f>+'Check Sheet'!I54</f>
        <v>43647</v>
      </c>
      <c r="K56" s="287">
        <v>0</v>
      </c>
    </row>
    <row r="57" spans="1:11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3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1"/>
  <sheetViews>
    <sheetView showGridLines="0" zoomScale="85" zoomScaleNormal="85" zoomScalePageLayoutView="0" workbookViewId="0" topLeftCell="A13">
      <selection activeCell="B56" sqref="B56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8.421875" style="5" customWidth="1"/>
    <col min="7" max="7" width="9.8515625" style="5" customWidth="1"/>
    <col min="8" max="8" width="9.140625" style="5" customWidth="1"/>
    <col min="9" max="9" width="8.574218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193" t="s">
        <v>317</v>
      </c>
      <c r="I1" s="336" t="s">
        <v>1</v>
      </c>
      <c r="J1" s="336"/>
      <c r="K1" s="4">
        <v>22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7"/>
      <c r="B5" s="7"/>
      <c r="C5" s="140"/>
      <c r="D5" s="7"/>
      <c r="E5" s="7"/>
      <c r="F5" s="7"/>
      <c r="G5" s="7"/>
      <c r="H5" s="7"/>
      <c r="I5" s="7"/>
      <c r="J5" s="7"/>
      <c r="K5" s="8"/>
    </row>
    <row r="6" spans="1:11" ht="12.75">
      <c r="A6" s="344" t="s">
        <v>220</v>
      </c>
      <c r="B6" s="344"/>
      <c r="C6" s="344"/>
      <c r="D6" s="344"/>
      <c r="E6" s="344"/>
      <c r="F6" s="344"/>
      <c r="G6" s="344"/>
      <c r="H6" s="344"/>
      <c r="I6" s="344"/>
      <c r="J6" s="344"/>
      <c r="K6" s="345"/>
    </row>
    <row r="7" spans="1:14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M7" s="15"/>
      <c r="N7" s="16"/>
    </row>
    <row r="8" spans="1:11" ht="12.75">
      <c r="A8" s="104" t="s">
        <v>128</v>
      </c>
      <c r="B8" s="158" t="s">
        <v>221</v>
      </c>
      <c r="C8" s="105"/>
      <c r="D8" s="105"/>
      <c r="E8" s="105"/>
      <c r="F8" s="105"/>
      <c r="G8" s="105"/>
      <c r="H8" s="105"/>
      <c r="I8" s="105"/>
      <c r="J8" s="105"/>
      <c r="K8" s="8"/>
    </row>
    <row r="9" spans="1:11" ht="12.75">
      <c r="A9" s="104"/>
      <c r="B9" s="158" t="s">
        <v>222</v>
      </c>
      <c r="C9" s="105"/>
      <c r="D9" s="105"/>
      <c r="E9" s="105"/>
      <c r="F9" s="105"/>
      <c r="G9" s="105"/>
      <c r="H9" s="105"/>
      <c r="I9" s="105"/>
      <c r="J9" s="105"/>
      <c r="K9" s="8"/>
    </row>
    <row r="10" spans="1:11" ht="12.75">
      <c r="A10" s="104"/>
      <c r="B10" s="105" t="s">
        <v>223</v>
      </c>
      <c r="C10" s="105"/>
      <c r="D10" s="105"/>
      <c r="E10" s="105"/>
      <c r="F10" s="105"/>
      <c r="G10" s="105"/>
      <c r="H10" s="105"/>
      <c r="I10" s="105"/>
      <c r="J10" s="105"/>
      <c r="K10" s="8"/>
    </row>
    <row r="11" spans="1:11" ht="12.7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8"/>
    </row>
    <row r="12" spans="1:11" ht="12.75">
      <c r="A12" s="104" t="s">
        <v>132</v>
      </c>
      <c r="B12" s="129" t="s">
        <v>224</v>
      </c>
      <c r="C12" s="113"/>
      <c r="D12" s="105"/>
      <c r="E12" s="113"/>
      <c r="F12" s="113"/>
      <c r="G12" s="105"/>
      <c r="H12" s="113"/>
      <c r="I12" s="113"/>
      <c r="J12" s="105"/>
      <c r="K12" s="8"/>
    </row>
    <row r="13" spans="1:11" ht="12.75">
      <c r="A13" s="104"/>
      <c r="B13" s="129" t="s">
        <v>225</v>
      </c>
      <c r="C13" s="113"/>
      <c r="D13" s="105"/>
      <c r="E13" s="113"/>
      <c r="F13" s="113"/>
      <c r="G13" s="105"/>
      <c r="H13" s="113"/>
      <c r="I13" s="113"/>
      <c r="J13" s="105"/>
      <c r="K13" s="8"/>
    </row>
    <row r="14" spans="1:11" ht="12.75">
      <c r="A14" s="104"/>
      <c r="B14" s="129" t="s">
        <v>226</v>
      </c>
      <c r="C14" s="105"/>
      <c r="D14" s="105"/>
      <c r="E14" s="105"/>
      <c r="F14" s="105"/>
      <c r="G14" s="105"/>
      <c r="H14" s="105"/>
      <c r="I14" s="105"/>
      <c r="J14" s="105"/>
      <c r="K14" s="8"/>
    </row>
    <row r="15" spans="1:11" ht="12.75">
      <c r="A15" s="104"/>
      <c r="B15" s="129" t="s">
        <v>227</v>
      </c>
      <c r="C15" s="105"/>
      <c r="D15" s="105"/>
      <c r="E15" s="105"/>
      <c r="F15" s="105"/>
      <c r="G15" s="105"/>
      <c r="H15" s="105"/>
      <c r="I15" s="105"/>
      <c r="J15" s="105"/>
      <c r="K15" s="8"/>
    </row>
    <row r="16" spans="1:11" ht="12.75">
      <c r="A16" s="104"/>
      <c r="B16" s="129"/>
      <c r="C16" s="105"/>
      <c r="D16" s="105"/>
      <c r="E16" s="105"/>
      <c r="F16" s="105"/>
      <c r="G16" s="105"/>
      <c r="H16" s="105"/>
      <c r="I16" s="105"/>
      <c r="J16" s="105"/>
      <c r="K16" s="8"/>
    </row>
    <row r="17" spans="1:11" ht="12.75">
      <c r="A17" s="194" t="s">
        <v>145</v>
      </c>
      <c r="B17" s="132" t="s">
        <v>228</v>
      </c>
      <c r="C17" s="111"/>
      <c r="D17" s="111"/>
      <c r="E17" s="111"/>
      <c r="F17" s="111"/>
      <c r="G17" s="111"/>
      <c r="H17" s="111"/>
      <c r="I17" s="111"/>
      <c r="J17" s="111"/>
      <c r="K17" s="8"/>
    </row>
    <row r="18" spans="1:11" ht="12.75">
      <c r="A18" s="104"/>
      <c r="B18" s="129" t="s">
        <v>229</v>
      </c>
      <c r="C18" s="105"/>
      <c r="D18" s="105"/>
      <c r="E18" s="105"/>
      <c r="F18" s="105"/>
      <c r="G18" s="105"/>
      <c r="H18" s="105"/>
      <c r="I18" s="105"/>
      <c r="J18" s="105"/>
      <c r="K18" s="14"/>
    </row>
    <row r="19" spans="1:11" ht="12.75">
      <c r="A19" s="104"/>
      <c r="B19" s="129"/>
      <c r="C19" s="105"/>
      <c r="D19" s="105"/>
      <c r="E19" s="105"/>
      <c r="F19" s="105"/>
      <c r="G19" s="105"/>
      <c r="H19" s="105"/>
      <c r="I19" s="105"/>
      <c r="J19" s="105"/>
      <c r="K19" s="164"/>
    </row>
    <row r="20" spans="1:11" ht="12.75">
      <c r="A20" s="104"/>
      <c r="B20" s="129"/>
      <c r="C20" s="101"/>
      <c r="D20" s="103"/>
      <c r="E20" s="347" t="s">
        <v>135</v>
      </c>
      <c r="F20" s="348"/>
      <c r="G20" s="105"/>
      <c r="H20" s="105"/>
      <c r="I20" s="105"/>
      <c r="J20" s="105"/>
      <c r="K20" s="164"/>
    </row>
    <row r="21" spans="1:11" ht="12.75">
      <c r="A21" s="104"/>
      <c r="B21" s="129"/>
      <c r="C21" s="349" t="s">
        <v>136</v>
      </c>
      <c r="D21" s="320"/>
      <c r="E21" s="349" t="s">
        <v>230</v>
      </c>
      <c r="F21" s="320"/>
      <c r="G21" s="105"/>
      <c r="H21" s="105"/>
      <c r="I21" s="105"/>
      <c r="J21" s="105"/>
      <c r="K21" s="164"/>
    </row>
    <row r="22" spans="1:11" ht="12.75">
      <c r="A22" s="104"/>
      <c r="B22" s="129"/>
      <c r="C22" s="159" t="s">
        <v>138</v>
      </c>
      <c r="D22" s="120"/>
      <c r="E22" s="189" t="s">
        <v>448</v>
      </c>
      <c r="F22" s="120"/>
      <c r="G22" s="105"/>
      <c r="H22" s="105"/>
      <c r="I22" s="105"/>
      <c r="J22" s="105"/>
      <c r="K22" s="8"/>
    </row>
    <row r="23" spans="1:11" ht="12.75">
      <c r="A23" s="104"/>
      <c r="B23" s="105"/>
      <c r="C23" s="159" t="s">
        <v>141</v>
      </c>
      <c r="D23" s="120"/>
      <c r="E23" s="160"/>
      <c r="F23" s="120"/>
      <c r="G23" s="105"/>
      <c r="H23" s="105"/>
      <c r="I23" s="105"/>
      <c r="J23" s="105"/>
      <c r="K23" s="8"/>
    </row>
    <row r="24" spans="1:11" ht="12.75">
      <c r="A24" s="104"/>
      <c r="B24" s="105"/>
      <c r="C24" s="159" t="s">
        <v>231</v>
      </c>
      <c r="D24" s="120"/>
      <c r="E24" s="160"/>
      <c r="F24" s="120"/>
      <c r="G24" s="105"/>
      <c r="H24" s="105"/>
      <c r="I24" s="105"/>
      <c r="J24" s="105"/>
      <c r="K24" s="8"/>
    </row>
    <row r="25" spans="1:11" ht="12.75">
      <c r="A25" s="104"/>
      <c r="B25" s="105"/>
      <c r="C25" s="159" t="s">
        <v>144</v>
      </c>
      <c r="D25" s="120"/>
      <c r="E25" s="160"/>
      <c r="F25" s="120"/>
      <c r="G25" s="105"/>
      <c r="H25" s="105"/>
      <c r="I25" s="105"/>
      <c r="J25" s="105"/>
      <c r="K25" s="8"/>
    </row>
    <row r="26" spans="1:11" ht="12.75">
      <c r="A26" s="104"/>
      <c r="B26" s="105"/>
      <c r="C26" s="159" t="s">
        <v>140</v>
      </c>
      <c r="D26" s="120"/>
      <c r="E26" s="160"/>
      <c r="F26" s="120"/>
      <c r="G26" s="105"/>
      <c r="H26" s="105"/>
      <c r="I26" s="105"/>
      <c r="J26" s="105"/>
      <c r="K26" s="8"/>
    </row>
    <row r="27" spans="1:11" ht="12.75">
      <c r="A27" s="104"/>
      <c r="B27" s="105"/>
      <c r="C27" s="159" t="s">
        <v>232</v>
      </c>
      <c r="D27" s="120"/>
      <c r="E27" s="161" t="str">
        <f>+E22</f>
        <v>$5.55 (A)</v>
      </c>
      <c r="F27" s="120"/>
      <c r="G27" s="105"/>
      <c r="H27" s="105"/>
      <c r="I27" s="105"/>
      <c r="J27" s="105"/>
      <c r="K27" s="8"/>
    </row>
    <row r="28" spans="1:11" ht="12.75">
      <c r="A28" s="104"/>
      <c r="B28" s="105"/>
      <c r="C28" s="159"/>
      <c r="D28" s="120"/>
      <c r="E28" s="160"/>
      <c r="F28" s="120"/>
      <c r="G28" s="105"/>
      <c r="H28" s="105"/>
      <c r="I28" s="105"/>
      <c r="J28" s="105"/>
      <c r="K28" s="8"/>
    </row>
    <row r="29" spans="1:11" ht="12.75">
      <c r="A29" s="104"/>
      <c r="B29" s="105"/>
      <c r="C29" s="159"/>
      <c r="D29" s="120"/>
      <c r="E29" s="160"/>
      <c r="F29" s="120"/>
      <c r="G29" s="105"/>
      <c r="H29" s="105"/>
      <c r="I29" s="105"/>
      <c r="J29" s="105"/>
      <c r="K29" s="8"/>
    </row>
    <row r="30" spans="1:11" ht="12.75">
      <c r="A30" s="162"/>
      <c r="B30" s="111"/>
      <c r="C30" s="111"/>
      <c r="D30" s="111"/>
      <c r="E30" s="111"/>
      <c r="F30" s="111"/>
      <c r="G30" s="111"/>
      <c r="H30" s="111"/>
      <c r="I30" s="111"/>
      <c r="J30" s="111"/>
      <c r="K30" s="8"/>
    </row>
    <row r="31" spans="1:11" ht="12.75">
      <c r="A31" s="104" t="s">
        <v>149</v>
      </c>
      <c r="B31" s="129" t="s">
        <v>146</v>
      </c>
      <c r="C31" s="105"/>
      <c r="D31" s="105"/>
      <c r="E31" s="105"/>
      <c r="F31" s="105"/>
      <c r="G31" s="105"/>
      <c r="H31" s="105"/>
      <c r="I31" s="105"/>
      <c r="J31" s="105"/>
      <c r="K31" s="14"/>
    </row>
    <row r="32" spans="1:11" ht="12.75">
      <c r="A32" s="150"/>
      <c r="B32" s="129" t="s">
        <v>233</v>
      </c>
      <c r="C32" s="105"/>
      <c r="D32" s="105"/>
      <c r="E32" s="105"/>
      <c r="F32" s="105"/>
      <c r="G32" s="105"/>
      <c r="H32" s="105"/>
      <c r="I32" s="105"/>
      <c r="J32" s="105"/>
      <c r="K32" s="8"/>
    </row>
    <row r="33" spans="1:11" ht="12.75">
      <c r="A33" s="104"/>
      <c r="B33" s="129" t="s">
        <v>147</v>
      </c>
      <c r="C33" s="105"/>
      <c r="D33" s="105"/>
      <c r="E33" s="105"/>
      <c r="F33" s="105"/>
      <c r="G33" s="105"/>
      <c r="H33" s="105"/>
      <c r="I33" s="105"/>
      <c r="J33" s="105"/>
      <c r="K33" s="8"/>
    </row>
    <row r="34" spans="1:11" ht="12.75" outlineLevel="1">
      <c r="A34" s="104"/>
      <c r="B34" s="129" t="s">
        <v>148</v>
      </c>
      <c r="C34" s="105"/>
      <c r="D34" s="105"/>
      <c r="E34" s="105"/>
      <c r="F34" s="105"/>
      <c r="G34" s="105"/>
      <c r="H34" s="105"/>
      <c r="I34" s="105"/>
      <c r="J34" s="105"/>
      <c r="K34" s="8"/>
    </row>
    <row r="35" spans="1:11" ht="12.75" outlineLevel="1">
      <c r="A35" s="104"/>
      <c r="B35" s="129"/>
      <c r="C35" s="105"/>
      <c r="D35" s="105"/>
      <c r="E35" s="105"/>
      <c r="F35" s="105"/>
      <c r="G35" s="105"/>
      <c r="H35" s="105"/>
      <c r="I35" s="105"/>
      <c r="J35" s="105"/>
      <c r="K35" s="8"/>
    </row>
    <row r="36" spans="1:11" ht="12.75" outlineLevel="1">
      <c r="A36" s="104" t="s">
        <v>234</v>
      </c>
      <c r="B36" s="291" t="s">
        <v>318</v>
      </c>
      <c r="C36" s="291"/>
      <c r="D36" s="291"/>
      <c r="E36" s="291"/>
      <c r="F36" s="291"/>
      <c r="G36" s="291"/>
      <c r="H36" s="195">
        <v>3.33</v>
      </c>
      <c r="I36" s="105" t="s">
        <v>319</v>
      </c>
      <c r="J36" s="105"/>
      <c r="K36" s="8"/>
    </row>
    <row r="37" spans="1:11" ht="12.75" outlineLevel="1">
      <c r="A37" s="104"/>
      <c r="B37" s="105" t="s">
        <v>320</v>
      </c>
      <c r="C37" s="105"/>
      <c r="D37" s="105"/>
      <c r="E37" s="105"/>
      <c r="F37" s="105"/>
      <c r="G37" s="105"/>
      <c r="H37" s="105"/>
      <c r="I37" s="105"/>
      <c r="J37" s="105"/>
      <c r="K37" s="8"/>
    </row>
    <row r="38" spans="1:11" ht="12.75">
      <c r="A38" s="104"/>
      <c r="B38" s="105" t="s">
        <v>321</v>
      </c>
      <c r="C38" s="105"/>
      <c r="D38" s="105"/>
      <c r="E38" s="105"/>
      <c r="F38" s="105"/>
      <c r="G38" s="105"/>
      <c r="H38" s="105"/>
      <c r="I38" s="105"/>
      <c r="J38" s="105"/>
      <c r="K38" s="8"/>
    </row>
    <row r="39" spans="1:11" ht="12.75">
      <c r="A39" s="104"/>
      <c r="B39" s="105" t="s">
        <v>322</v>
      </c>
      <c r="C39" s="105"/>
      <c r="D39" s="105"/>
      <c r="E39" s="105"/>
      <c r="F39" s="105"/>
      <c r="G39" s="105"/>
      <c r="H39" s="105"/>
      <c r="I39" s="105"/>
      <c r="J39" s="105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9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12.75">
      <c r="A46" s="48"/>
      <c r="B46" s="7"/>
      <c r="C46" s="7"/>
      <c r="D46" s="13"/>
      <c r="E46" s="13"/>
      <c r="F46" s="13"/>
      <c r="G46" s="13"/>
      <c r="H46" s="13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ht="12.75">
      <c r="A51" s="6"/>
      <c r="B51" s="7"/>
      <c r="C51" s="7"/>
      <c r="D51" s="7"/>
      <c r="E51" s="7"/>
      <c r="F51" s="7"/>
      <c r="G51" s="7"/>
      <c r="H51" s="45"/>
      <c r="I51" s="346"/>
      <c r="J51" s="346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2.75">
      <c r="A55" s="6" t="s">
        <v>59</v>
      </c>
      <c r="B55" s="7" t="str">
        <f>'Check Sheet'!B52</f>
        <v>Sarah Russell, Business Unit Finance Manager</v>
      </c>
      <c r="C55" s="7"/>
      <c r="D55" s="7"/>
      <c r="E55" s="7"/>
      <c r="F55" s="7"/>
      <c r="G55" s="7"/>
      <c r="H55" s="7"/>
      <c r="I55" s="7"/>
      <c r="J55" s="7"/>
      <c r="K55" s="8"/>
    </row>
    <row r="56" spans="1:11" ht="12.75">
      <c r="A56" s="6"/>
      <c r="B56" s="7"/>
      <c r="C56" s="7"/>
      <c r="D56" s="7"/>
      <c r="E56" s="7"/>
      <c r="F56" s="7"/>
      <c r="K56" s="8"/>
    </row>
    <row r="57" spans="1:11" ht="12.75">
      <c r="A57" s="9" t="s">
        <v>60</v>
      </c>
      <c r="B57" s="305">
        <f>+'Check Sheet'!$B$54</f>
        <v>43592</v>
      </c>
      <c r="C57" s="305">
        <v>0</v>
      </c>
      <c r="D57" s="10"/>
      <c r="E57" s="10"/>
      <c r="F57" s="10"/>
      <c r="H57" s="10"/>
      <c r="I57" s="46" t="s">
        <v>61</v>
      </c>
      <c r="J57" s="286">
        <f>+'Check Sheet'!I54</f>
        <v>43647</v>
      </c>
      <c r="K57" s="287">
        <v>0</v>
      </c>
    </row>
    <row r="58" spans="1:11" ht="12.75">
      <c r="A58" s="341" t="s">
        <v>62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3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6" t="s">
        <v>63</v>
      </c>
      <c r="B60" s="7"/>
      <c r="C60" s="7"/>
      <c r="D60" s="7"/>
      <c r="E60" s="7"/>
      <c r="F60" s="7"/>
      <c r="G60" s="7"/>
      <c r="H60" s="7"/>
      <c r="I60" s="7"/>
      <c r="J60" s="7"/>
      <c r="K60" s="8"/>
    </row>
    <row r="61" spans="1:11" ht="12.7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1"/>
    </row>
  </sheetData>
  <sheetProtection/>
  <mergeCells count="10">
    <mergeCell ref="I1:J1"/>
    <mergeCell ref="A6:K6"/>
    <mergeCell ref="I51:J51"/>
    <mergeCell ref="B57:C57"/>
    <mergeCell ref="J57:K57"/>
    <mergeCell ref="A58:K58"/>
    <mergeCell ref="E20:F20"/>
    <mergeCell ref="C21:D21"/>
    <mergeCell ref="E21:F21"/>
    <mergeCell ref="B36:G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0">
      <selection activeCell="B54" sqref="B5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235</v>
      </c>
      <c r="I1" s="336" t="s">
        <v>1</v>
      </c>
      <c r="J1" s="336"/>
      <c r="K1" s="4">
        <v>23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337" t="s">
        <v>4</v>
      </c>
      <c r="B5" s="338"/>
      <c r="C5" s="338"/>
      <c r="D5" s="338"/>
      <c r="E5" s="338"/>
      <c r="F5" s="338"/>
      <c r="G5" s="338"/>
      <c r="H5" s="338"/>
      <c r="I5" s="338"/>
      <c r="J5" s="338"/>
      <c r="K5" s="339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165" t="s">
        <v>236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189" t="s">
        <v>323</v>
      </c>
      <c r="D21" s="37"/>
      <c r="E21" s="37"/>
      <c r="F21" s="29"/>
      <c r="G21" s="30"/>
      <c r="H21" s="30"/>
      <c r="I21" s="189" t="s">
        <v>323</v>
      </c>
      <c r="J21" s="31"/>
      <c r="K21" s="31"/>
    </row>
    <row r="22" spans="1:11" ht="12.75">
      <c r="A22" s="28" t="s">
        <v>32</v>
      </c>
      <c r="B22" s="28" t="s">
        <v>31</v>
      </c>
      <c r="C22" s="189" t="s">
        <v>323</v>
      </c>
      <c r="D22" s="37"/>
      <c r="E22" s="37"/>
      <c r="F22" s="29"/>
      <c r="G22" s="30"/>
      <c r="H22" s="30"/>
      <c r="I22" s="189" t="s">
        <v>323</v>
      </c>
      <c r="J22" s="31"/>
      <c r="K22" s="31"/>
    </row>
    <row r="23" spans="1:11" ht="12.75">
      <c r="A23" s="28" t="s">
        <v>33</v>
      </c>
      <c r="B23" s="28" t="s">
        <v>31</v>
      </c>
      <c r="C23" s="189" t="s">
        <v>323</v>
      </c>
      <c r="D23" s="37"/>
      <c r="E23" s="37"/>
      <c r="F23" s="29"/>
      <c r="G23" s="30"/>
      <c r="H23" s="30"/>
      <c r="I23" s="189" t="s">
        <v>323</v>
      </c>
      <c r="J23" s="31"/>
      <c r="K23" s="31"/>
    </row>
    <row r="24" spans="1:11" ht="12.75">
      <c r="A24" s="28" t="s">
        <v>34</v>
      </c>
      <c r="B24" s="28" t="s">
        <v>31</v>
      </c>
      <c r="C24" s="189" t="s">
        <v>323</v>
      </c>
      <c r="D24" s="37"/>
      <c r="E24" s="37"/>
      <c r="F24" s="29"/>
      <c r="G24" s="30"/>
      <c r="H24" s="30"/>
      <c r="I24" s="189" t="s">
        <v>323</v>
      </c>
      <c r="J24" s="31"/>
      <c r="K24" s="31"/>
    </row>
    <row r="25" spans="1:11" ht="12.75">
      <c r="A25" s="28" t="s">
        <v>35</v>
      </c>
      <c r="B25" s="28" t="s">
        <v>31</v>
      </c>
      <c r="C25" s="189" t="s">
        <v>323</v>
      </c>
      <c r="D25" s="37"/>
      <c r="E25" s="37"/>
      <c r="F25" s="29"/>
      <c r="G25" s="30"/>
      <c r="H25" s="30"/>
      <c r="I25" s="189" t="s">
        <v>323</v>
      </c>
      <c r="J25" s="31"/>
      <c r="K25" s="31"/>
    </row>
    <row r="26" spans="1:11" ht="12.75">
      <c r="A26" s="28" t="s">
        <v>36</v>
      </c>
      <c r="B26" s="28" t="s">
        <v>31</v>
      </c>
      <c r="C26" s="189" t="s">
        <v>323</v>
      </c>
      <c r="D26" s="37"/>
      <c r="E26" s="37"/>
      <c r="F26" s="29"/>
      <c r="G26" s="30"/>
      <c r="H26" s="30"/>
      <c r="I26" s="189" t="s">
        <v>323</v>
      </c>
      <c r="J26" s="31"/>
      <c r="K26" s="31"/>
    </row>
    <row r="27" spans="1:11" ht="12.75">
      <c r="A27" s="28" t="s">
        <v>37</v>
      </c>
      <c r="B27" s="28" t="s">
        <v>31</v>
      </c>
      <c r="C27" s="189" t="s">
        <v>323</v>
      </c>
      <c r="D27" s="37"/>
      <c r="E27" s="37"/>
      <c r="F27" s="29"/>
      <c r="G27" s="30"/>
      <c r="H27" s="30"/>
      <c r="I27" s="189" t="s">
        <v>323</v>
      </c>
      <c r="J27" s="31"/>
      <c r="K27" s="31"/>
    </row>
    <row r="28" spans="1:11" ht="12.75">
      <c r="A28" s="28" t="s">
        <v>38</v>
      </c>
      <c r="B28" s="28" t="s">
        <v>31</v>
      </c>
      <c r="C28" s="189" t="s">
        <v>323</v>
      </c>
      <c r="D28" s="37"/>
      <c r="E28" s="37"/>
      <c r="F28" s="29"/>
      <c r="G28" s="30"/>
      <c r="H28" s="30"/>
      <c r="I28" s="189" t="s">
        <v>323</v>
      </c>
      <c r="J28" s="31"/>
      <c r="K28" s="31"/>
    </row>
    <row r="29" spans="1:11" ht="12.75">
      <c r="A29" s="28" t="s">
        <v>39</v>
      </c>
      <c r="B29" s="28" t="s">
        <v>31</v>
      </c>
      <c r="C29" s="189" t="s">
        <v>323</v>
      </c>
      <c r="D29" s="37"/>
      <c r="E29" s="37"/>
      <c r="F29" s="29"/>
      <c r="G29" s="30"/>
      <c r="H29" s="30"/>
      <c r="I29" s="189" t="s">
        <v>323</v>
      </c>
      <c r="J29" s="31"/>
      <c r="K29" s="31"/>
    </row>
    <row r="30" spans="1:11" ht="12.75">
      <c r="A30" s="32" t="s">
        <v>32</v>
      </c>
      <c r="B30" s="32" t="s">
        <v>40</v>
      </c>
      <c r="C30" s="189" t="s">
        <v>323</v>
      </c>
      <c r="D30" s="37"/>
      <c r="E30" s="37"/>
      <c r="F30" s="33"/>
      <c r="G30" s="34"/>
      <c r="H30" s="34"/>
      <c r="I30" s="189" t="s">
        <v>323</v>
      </c>
      <c r="J30" s="35"/>
      <c r="K30" s="35"/>
    </row>
    <row r="31" spans="1:11" ht="12.75">
      <c r="A31" s="28"/>
      <c r="B31" s="28"/>
      <c r="C31" s="36"/>
      <c r="D31" s="37"/>
      <c r="E31" s="37"/>
      <c r="F31" s="29"/>
      <c r="G31" s="30"/>
      <c r="H31" s="30"/>
      <c r="I31" s="36"/>
      <c r="J31" s="31"/>
      <c r="K31" s="31"/>
    </row>
    <row r="32" spans="1:11" ht="12.75">
      <c r="A32" s="32"/>
      <c r="B32" s="28"/>
      <c r="C32" s="36"/>
      <c r="D32" s="38"/>
      <c r="E32" s="37"/>
      <c r="F32" s="29"/>
      <c r="G32" s="30"/>
      <c r="H32" s="30"/>
      <c r="I32" s="37"/>
      <c r="J32" s="31"/>
      <c r="K32" s="31"/>
    </row>
    <row r="33" spans="1:11" ht="12.75" hidden="1" outlineLevel="1">
      <c r="A33" s="32" t="s">
        <v>213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48" t="s">
        <v>237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49" t="s">
        <v>238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239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48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48" t="s">
        <v>218</v>
      </c>
      <c r="B45" s="7" t="s">
        <v>56</v>
      </c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/>
      <c r="I50" s="346"/>
      <c r="J50" s="346"/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'Check Sheet'!$B$52</f>
        <v>Sarah Russell,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305">
        <f>+'Check Sheet'!$B$54</f>
        <v>43592</v>
      </c>
      <c r="C56" s="305">
        <v>0</v>
      </c>
      <c r="D56" s="10"/>
      <c r="E56" s="10"/>
      <c r="F56" s="10"/>
      <c r="H56" s="10"/>
      <c r="I56" s="46" t="s">
        <v>61</v>
      </c>
      <c r="J56" s="286">
        <f>+'Check Sheet'!I54</f>
        <v>43647</v>
      </c>
      <c r="K56" s="287">
        <v>0</v>
      </c>
    </row>
    <row r="57" spans="1:11" ht="12.75">
      <c r="A57" s="341" t="s">
        <v>62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3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Huey, Lorilyn (UTC)</cp:lastModifiedBy>
  <dcterms:created xsi:type="dcterms:W3CDTF">2015-06-05T22:15:47Z</dcterms:created>
  <dcterms:modified xsi:type="dcterms:W3CDTF">2019-05-08T15:22:54Z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Rabanco LTD Revised Tariff Pages</vt:lpwstr>
  </property>
  <property fmtid="{D5CDD505-2E9C-101B-9397-08002B2CF9AE}" pid="4" name="EFilingId">
    <vt:lpwstr>14104.0000000000</vt:lpwstr>
  </property>
  <property fmtid="{D5CDD505-2E9C-101B-9397-08002B2CF9AE}" pid="5" name="EFilingLookup">
    <vt:lpwstr/>
  </property>
  <property fmtid="{D5CDD505-2E9C-101B-9397-08002B2CF9AE}" pid="6" name="DocumentSetType">
    <vt:lpwstr>Replacement Page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RABANCO LTD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190279</vt:lpwstr>
  </property>
  <property fmtid="{D5CDD505-2E9C-101B-9397-08002B2CF9AE}" pid="13" name="Date1">
    <vt:lpwstr>2019-05-07T00:00:00Z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2019-04-16T00:00:00Z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