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21480" windowHeight="10140"/>
  </bookViews>
  <sheets>
    <sheet name="Sumcost Exhibits" sheetId="2" r:id="rId1"/>
  </sheets>
  <calcPr calcId="125725"/>
</workbook>
</file>

<file path=xl/calcChain.xml><?xml version="1.0" encoding="utf-8"?>
<calcChain xmlns="http://schemas.openxmlformats.org/spreadsheetml/2006/main">
  <c r="A261" i="2"/>
  <c r="H225"/>
  <c r="I225"/>
  <c r="J225"/>
  <c r="K225"/>
  <c r="L225"/>
  <c r="G225"/>
  <c r="I261"/>
  <c r="K254"/>
  <c r="I254"/>
  <c r="G254"/>
  <c r="L254"/>
  <c r="J254"/>
  <c r="H254"/>
  <c r="F253"/>
  <c r="K251"/>
  <c r="K256" s="1"/>
  <c r="I251"/>
  <c r="G251"/>
  <c r="G256" s="1"/>
  <c r="L251"/>
  <c r="J251"/>
  <c r="J256" s="1"/>
  <c r="H251"/>
  <c r="F250"/>
  <c r="F244"/>
  <c r="L238"/>
  <c r="L240" s="1"/>
  <c r="J238"/>
  <c r="J240" s="1"/>
  <c r="H238"/>
  <c r="H240" s="1"/>
  <c r="F236"/>
  <c r="F235"/>
  <c r="F234"/>
  <c r="F233"/>
  <c r="F232"/>
  <c r="F231"/>
  <c r="K238"/>
  <c r="K240" s="1"/>
  <c r="I238"/>
  <c r="I240" s="1"/>
  <c r="G238"/>
  <c r="G240" s="1"/>
  <c r="F220"/>
  <c r="L221"/>
  <c r="K221"/>
  <c r="J221"/>
  <c r="I221"/>
  <c r="H221"/>
  <c r="G221"/>
  <c r="F219"/>
  <c r="F221" s="1"/>
  <c r="F216"/>
  <c r="L217"/>
  <c r="L223" s="1"/>
  <c r="L227" s="1"/>
  <c r="K217"/>
  <c r="K223" s="1"/>
  <c r="K227" s="1"/>
  <c r="J217"/>
  <c r="J223" s="1"/>
  <c r="J227" s="1"/>
  <c r="J242" s="1"/>
  <c r="J246" s="1"/>
  <c r="I217"/>
  <c r="I223" s="1"/>
  <c r="I227" s="1"/>
  <c r="H217"/>
  <c r="H223" s="1"/>
  <c r="H227" s="1"/>
  <c r="F215"/>
  <c r="F217" s="1"/>
  <c r="L211"/>
  <c r="K211"/>
  <c r="J211"/>
  <c r="I211"/>
  <c r="H211"/>
  <c r="G211"/>
  <c r="F211"/>
  <c r="E211"/>
  <c r="D211"/>
  <c r="C211"/>
  <c r="B211"/>
  <c r="L210"/>
  <c r="K210"/>
  <c r="J210"/>
  <c r="I210"/>
  <c r="H210"/>
  <c r="G210"/>
  <c r="F210"/>
  <c r="E210"/>
  <c r="D210"/>
  <c r="C210"/>
  <c r="B210"/>
  <c r="L209"/>
  <c r="K209"/>
  <c r="J209"/>
  <c r="I209"/>
  <c r="H209"/>
  <c r="G209"/>
  <c r="F209"/>
  <c r="E209"/>
  <c r="D209"/>
  <c r="C209"/>
  <c r="B209"/>
  <c r="L208"/>
  <c r="K208"/>
  <c r="J208"/>
  <c r="I208"/>
  <c r="H208"/>
  <c r="G208"/>
  <c r="F208"/>
  <c r="E208"/>
  <c r="D208"/>
  <c r="C208"/>
  <c r="B208"/>
  <c r="B207"/>
  <c r="L206"/>
  <c r="F206"/>
  <c r="B206"/>
  <c r="L205"/>
  <c r="J205"/>
  <c r="B205"/>
  <c r="J204"/>
  <c r="F204"/>
  <c r="B204"/>
  <c r="H26"/>
  <c r="I26"/>
  <c r="J26"/>
  <c r="K26"/>
  <c r="L26"/>
  <c r="G26"/>
  <c r="I203"/>
  <c r="A203"/>
  <c r="F190"/>
  <c r="L191"/>
  <c r="J191"/>
  <c r="H191"/>
  <c r="F189"/>
  <c r="K191"/>
  <c r="I191"/>
  <c r="G191"/>
  <c r="F178"/>
  <c r="K179"/>
  <c r="K198" s="1"/>
  <c r="I179"/>
  <c r="I198" s="1"/>
  <c r="G179"/>
  <c r="G198" s="1"/>
  <c r="L179"/>
  <c r="J179"/>
  <c r="H179"/>
  <c r="F176"/>
  <c r="F163"/>
  <c r="K164"/>
  <c r="I164"/>
  <c r="G164"/>
  <c r="L164"/>
  <c r="J164"/>
  <c r="H164"/>
  <c r="F161"/>
  <c r="F151"/>
  <c r="L152"/>
  <c r="J152"/>
  <c r="H152"/>
  <c r="F150"/>
  <c r="K152"/>
  <c r="I152"/>
  <c r="G152"/>
  <c r="F147"/>
  <c r="E147"/>
  <c r="D147"/>
  <c r="C147"/>
  <c r="B147"/>
  <c r="F146"/>
  <c r="E146"/>
  <c r="D146"/>
  <c r="C146"/>
  <c r="B146"/>
  <c r="F145"/>
  <c r="E145"/>
  <c r="D145"/>
  <c r="C145"/>
  <c r="B145"/>
  <c r="L144"/>
  <c r="K144"/>
  <c r="J144"/>
  <c r="I144"/>
  <c r="H144"/>
  <c r="G144"/>
  <c r="F144"/>
  <c r="E144"/>
  <c r="D144"/>
  <c r="C144"/>
  <c r="B144"/>
  <c r="J141"/>
  <c r="F140"/>
  <c r="B140"/>
  <c r="I139"/>
  <c r="A139"/>
  <c r="L131"/>
  <c r="K131"/>
  <c r="J131"/>
  <c r="I131"/>
  <c r="H131"/>
  <c r="G131"/>
  <c r="F131"/>
  <c r="F123"/>
  <c r="F122"/>
  <c r="F121"/>
  <c r="L124"/>
  <c r="K124"/>
  <c r="J124"/>
  <c r="I124"/>
  <c r="H124"/>
  <c r="G124"/>
  <c r="F120"/>
  <c r="L117"/>
  <c r="K117"/>
  <c r="J117"/>
  <c r="I117"/>
  <c r="H117"/>
  <c r="G117"/>
  <c r="F117"/>
  <c r="F109"/>
  <c r="F108"/>
  <c r="F107"/>
  <c r="L110"/>
  <c r="L133" s="1"/>
  <c r="K110"/>
  <c r="J110"/>
  <c r="J133" s="1"/>
  <c r="I110"/>
  <c r="H110"/>
  <c r="H133" s="1"/>
  <c r="G110"/>
  <c r="F106"/>
  <c r="L100"/>
  <c r="K100"/>
  <c r="J100"/>
  <c r="I100"/>
  <c r="H100"/>
  <c r="G100"/>
  <c r="F100"/>
  <c r="F92"/>
  <c r="F91"/>
  <c r="F90"/>
  <c r="L93"/>
  <c r="K93"/>
  <c r="J93"/>
  <c r="I93"/>
  <c r="H93"/>
  <c r="G93"/>
  <c r="L86"/>
  <c r="K86"/>
  <c r="J86"/>
  <c r="I86"/>
  <c r="H86"/>
  <c r="G86"/>
  <c r="F86"/>
  <c r="F78"/>
  <c r="F77"/>
  <c r="F76"/>
  <c r="L79"/>
  <c r="K79"/>
  <c r="J79"/>
  <c r="I79"/>
  <c r="H79"/>
  <c r="G79"/>
  <c r="F73"/>
  <c r="E73"/>
  <c r="D73"/>
  <c r="C73"/>
  <c r="B73"/>
  <c r="F72"/>
  <c r="E72"/>
  <c r="D72"/>
  <c r="C72"/>
  <c r="B72"/>
  <c r="F71"/>
  <c r="E71"/>
  <c r="D71"/>
  <c r="C71"/>
  <c r="B71"/>
  <c r="L70"/>
  <c r="K70"/>
  <c r="J70"/>
  <c r="I70"/>
  <c r="H70"/>
  <c r="G70"/>
  <c r="F70"/>
  <c r="E70"/>
  <c r="D70"/>
  <c r="C70"/>
  <c r="B70"/>
  <c r="J67"/>
  <c r="F66"/>
  <c r="B66"/>
  <c r="F61"/>
  <c r="F54"/>
  <c r="F52"/>
  <c r="F51"/>
  <c r="F50"/>
  <c r="F49"/>
  <c r="L53"/>
  <c r="K53"/>
  <c r="J53"/>
  <c r="I53"/>
  <c r="H53"/>
  <c r="G53"/>
  <c r="F46"/>
  <c r="F45"/>
  <c r="F42"/>
  <c r="F41"/>
  <c r="F40"/>
  <c r="F39"/>
  <c r="F38"/>
  <c r="F37"/>
  <c r="L43"/>
  <c r="L55" s="1"/>
  <c r="K43"/>
  <c r="K55" s="1"/>
  <c r="J43"/>
  <c r="J55" s="1"/>
  <c r="I43"/>
  <c r="I55" s="1"/>
  <c r="H43"/>
  <c r="H55" s="1"/>
  <c r="G43"/>
  <c r="G55" s="1"/>
  <c r="F32"/>
  <c r="L33"/>
  <c r="K33"/>
  <c r="J33"/>
  <c r="I33"/>
  <c r="H33"/>
  <c r="G33"/>
  <c r="F31"/>
  <c r="F28"/>
  <c r="F27"/>
  <c r="L29"/>
  <c r="K29"/>
  <c r="J29"/>
  <c r="I29"/>
  <c r="H29"/>
  <c r="G29"/>
  <c r="F23"/>
  <c r="F22"/>
  <c r="F21"/>
  <c r="F20"/>
  <c r="L24"/>
  <c r="K24"/>
  <c r="J24"/>
  <c r="I24"/>
  <c r="H24"/>
  <c r="G24"/>
  <c r="F19"/>
  <c r="F24" s="1"/>
  <c r="F15"/>
  <c r="F14"/>
  <c r="F13"/>
  <c r="F12"/>
  <c r="L16"/>
  <c r="K16"/>
  <c r="J16"/>
  <c r="I16"/>
  <c r="H16"/>
  <c r="G16"/>
  <c r="F11"/>
  <c r="L147"/>
  <c r="K147"/>
  <c r="J147"/>
  <c r="I147"/>
  <c r="H147"/>
  <c r="G147"/>
  <c r="L146"/>
  <c r="K146"/>
  <c r="J146"/>
  <c r="I146"/>
  <c r="H146"/>
  <c r="G146"/>
  <c r="L145"/>
  <c r="K145"/>
  <c r="J145"/>
  <c r="I145"/>
  <c r="H145"/>
  <c r="G145"/>
  <c r="B143"/>
  <c r="L142"/>
  <c r="F142"/>
  <c r="B142"/>
  <c r="L141"/>
  <c r="B141"/>
  <c r="J140"/>
  <c r="H256" l="1"/>
  <c r="L256"/>
  <c r="I256"/>
  <c r="F251"/>
  <c r="F254"/>
  <c r="H242"/>
  <c r="H246" s="1"/>
  <c r="L242"/>
  <c r="L246" s="1"/>
  <c r="F240"/>
  <c r="I242"/>
  <c r="I246" s="1"/>
  <c r="K242"/>
  <c r="K246" s="1"/>
  <c r="G217"/>
  <c r="G223" s="1"/>
  <c r="F230"/>
  <c r="F238" s="1"/>
  <c r="G133"/>
  <c r="I133"/>
  <c r="K133"/>
  <c r="G57"/>
  <c r="I57"/>
  <c r="K57"/>
  <c r="H57"/>
  <c r="J57"/>
  <c r="L57"/>
  <c r="F33"/>
  <c r="G135"/>
  <c r="G102"/>
  <c r="I135"/>
  <c r="I102"/>
  <c r="K135"/>
  <c r="K102"/>
  <c r="F16"/>
  <c r="F26" s="1"/>
  <c r="F29" s="1"/>
  <c r="G59"/>
  <c r="I59"/>
  <c r="K59"/>
  <c r="F110"/>
  <c r="F124"/>
  <c r="H137"/>
  <c r="J137"/>
  <c r="L137"/>
  <c r="H198"/>
  <c r="J198"/>
  <c r="L198"/>
  <c r="H135"/>
  <c r="H102"/>
  <c r="J135"/>
  <c r="J102"/>
  <c r="L135"/>
  <c r="L102"/>
  <c r="G200"/>
  <c r="G172"/>
  <c r="I200"/>
  <c r="I172"/>
  <c r="K200"/>
  <c r="K172"/>
  <c r="H200"/>
  <c r="H172"/>
  <c r="J200"/>
  <c r="J172"/>
  <c r="L200"/>
  <c r="L172"/>
  <c r="H59"/>
  <c r="J59"/>
  <c r="L59"/>
  <c r="G137"/>
  <c r="I137"/>
  <c r="K137"/>
  <c r="F36"/>
  <c r="F43" s="1"/>
  <c r="F55" s="1"/>
  <c r="F57" s="1"/>
  <c r="F59" s="1"/>
  <c r="F60" s="1"/>
  <c r="F48"/>
  <c r="F53" s="1"/>
  <c r="J66"/>
  <c r="B68"/>
  <c r="L68"/>
  <c r="G71"/>
  <c r="I71"/>
  <c r="K71"/>
  <c r="H72"/>
  <c r="J72"/>
  <c r="L72"/>
  <c r="G73"/>
  <c r="I73"/>
  <c r="K73"/>
  <c r="F75"/>
  <c r="F79" s="1"/>
  <c r="F89"/>
  <c r="F93" s="1"/>
  <c r="F149"/>
  <c r="F152" s="1"/>
  <c r="F162"/>
  <c r="F164" s="1"/>
  <c r="F177"/>
  <c r="F179" s="1"/>
  <c r="F188"/>
  <c r="F191" s="1"/>
  <c r="B67"/>
  <c r="L67"/>
  <c r="F68"/>
  <c r="B69"/>
  <c r="H71"/>
  <c r="J71"/>
  <c r="L71"/>
  <c r="G72"/>
  <c r="I72"/>
  <c r="K72"/>
  <c r="H73"/>
  <c r="J73"/>
  <c r="L73"/>
  <c r="F256" l="1"/>
  <c r="F223"/>
  <c r="F198"/>
  <c r="L60"/>
  <c r="H60"/>
  <c r="F133"/>
  <c r="I60"/>
  <c r="F200"/>
  <c r="F172"/>
  <c r="F135"/>
  <c r="F102"/>
  <c r="F137"/>
  <c r="J60"/>
  <c r="K60"/>
  <c r="G60"/>
  <c r="G227" l="1"/>
  <c r="F225"/>
  <c r="G242" l="1"/>
  <c r="F227"/>
  <c r="F242" l="1"/>
  <c r="F246" s="1"/>
  <c r="G246"/>
</calcChain>
</file>

<file path=xl/sharedStrings.xml><?xml version="1.0" encoding="utf-8"?>
<sst xmlns="http://schemas.openxmlformats.org/spreadsheetml/2006/main" count="244" uniqueCount="152">
  <si>
    <t>Sumcost</t>
  </si>
  <si>
    <t>AVISTA UTILITIES</t>
  </si>
  <si>
    <t>Cost of Service Basic Summary</t>
  </si>
  <si>
    <t>Electric Utility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</si>
  <si>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</si>
  <si>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</si>
  <si>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</si>
  <si>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</si>
  <si>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</si>
  <si>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</si>
  <si>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</si>
  <si>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</si>
  <si>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</si>
  <si>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</si>
  <si>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</si>
  <si>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 xml:space="preserve"> </t>
  </si>
  <si>
    <t>System</t>
  </si>
  <si>
    <t>Description</t>
  </si>
  <si>
    <t>Total</t>
  </si>
  <si>
    <t>Plant In Service</t>
  </si>
  <si>
    <t xml:space="preserve"> Production Plant</t>
  </si>
  <si>
    <t xml:space="preserve"> Transmission Plant</t>
  </si>
  <si>
    <t xml:space="preserve"> Distribution Plant</t>
  </si>
  <si>
    <t xml:space="preserve"> Intangible Plant</t>
  </si>
  <si>
    <t xml:space="preserve"> General Plant</t>
  </si>
  <si>
    <t xml:space="preserve">   Total Plant In Service</t>
  </si>
  <si>
    <t>Accum Depreciation</t>
  </si>
  <si>
    <t xml:space="preserve">   Total Accumulated Depreciation</t>
  </si>
  <si>
    <t>Net Plant</t>
  </si>
  <si>
    <t>Accumulated Deferred FIT</t>
  </si>
  <si>
    <t>Miscellaneous Rate Base</t>
  </si>
  <si>
    <t xml:space="preserve">   Total Rate Base</t>
  </si>
  <si>
    <t>Revenue From Retail Rates</t>
  </si>
  <si>
    <t>Other Operating Revenues</t>
  </si>
  <si>
    <t xml:space="preserve">   Total Revenues</t>
  </si>
  <si>
    <t>Operating Expenses</t>
  </si>
  <si>
    <t xml:space="preserve"> Production Expenses</t>
  </si>
  <si>
    <t xml:space="preserve"> Transmission Expenses</t>
  </si>
  <si>
    <t xml:space="preserve"> Distribution Expenses</t>
  </si>
  <si>
    <t xml:space="preserve"> Customer Accounting Expenses</t>
  </si>
  <si>
    <t xml:space="preserve"> Customer Information Expenses</t>
  </si>
  <si>
    <t xml:space="preserve"> Sales Expenses</t>
  </si>
  <si>
    <t xml:space="preserve"> Admin &amp; General Expenses</t>
  </si>
  <si>
    <t xml:space="preserve">   Total O&amp;M Expenses</t>
  </si>
  <si>
    <t>Taxes Other Than Income Taxes</t>
  </si>
  <si>
    <t>Other Income Related Items</t>
  </si>
  <si>
    <t>Depreciation Expense</t>
  </si>
  <si>
    <t xml:space="preserve"> Production Plant Depreciation</t>
  </si>
  <si>
    <t xml:space="preserve"> Transmission Plant Depreciation</t>
  </si>
  <si>
    <t xml:space="preserve"> Distribution Plant Depreciation</t>
  </si>
  <si>
    <t xml:space="preserve"> General Plant Depreciation</t>
  </si>
  <si>
    <t xml:space="preserve"> Amortization Expense</t>
  </si>
  <si>
    <t xml:space="preserve">   Total Depreciation Expense</t>
  </si>
  <si>
    <t>Income Tax</t>
  </si>
  <si>
    <t xml:space="preserve">   Total Operating Expenses</t>
  </si>
  <si>
    <t>Net Income</t>
  </si>
  <si>
    <t>Rate of Return</t>
  </si>
  <si>
    <t>Return Ratio</t>
  </si>
  <si>
    <t>Interest Expense</t>
  </si>
  <si>
    <t>Revenue to Cost by Functional Component Summary</t>
  </si>
  <si>
    <t>Functional Cost Components at Current Return by Schedule</t>
  </si>
  <si>
    <t>Production</t>
  </si>
  <si>
    <t>Transmission</t>
  </si>
  <si>
    <t xml:space="preserve">Distribution </t>
  </si>
  <si>
    <t>Common</t>
  </si>
  <si>
    <t xml:space="preserve">     Total Current Rate Revenue</t>
  </si>
  <si>
    <t>Expressed as $/kWh</t>
  </si>
  <si>
    <t xml:space="preserve">     Total Current Melded Rates</t>
  </si>
  <si>
    <t>Functional Cost Components at Uniform Current Return</t>
  </si>
  <si>
    <t xml:space="preserve">     Total Uniform Current Cost</t>
  </si>
  <si>
    <t xml:space="preserve">     Total Current Uniform Melded Rates</t>
  </si>
  <si>
    <t>Revenue to Cost Ratio at Current Rates</t>
  </si>
  <si>
    <t>Functional Cost Components at Proposed Return by Schedule</t>
  </si>
  <si>
    <t xml:space="preserve">     Total Proposed Rate Revenue</t>
  </si>
  <si>
    <t xml:space="preserve">     Total Proposed Melded Rates</t>
  </si>
  <si>
    <t>Functional Cost Components at Uniform Requested Return</t>
  </si>
  <si>
    <t xml:space="preserve">     Total Uniform Cost</t>
  </si>
  <si>
    <t xml:space="preserve">     Total Uniform Melded Rates</t>
  </si>
  <si>
    <t>Revenue to Cost Ratio at Proposed Rates</t>
  </si>
  <si>
    <t>Current Revenue to Proposed Cost Ratio</t>
  </si>
  <si>
    <t>Revenue to Cost By Classification Summary</t>
  </si>
  <si>
    <t>Cost Classifications at Current Return by Schedule</t>
  </si>
  <si>
    <t>Energy</t>
  </si>
  <si>
    <t>Demand</t>
  </si>
  <si>
    <t>Customer</t>
  </si>
  <si>
    <t>Expressed as Unit Cost</t>
  </si>
  <si>
    <t>$/kWh</t>
  </si>
  <si>
    <t>$/kW/mo</t>
  </si>
  <si>
    <t>$/Cust/mo</t>
  </si>
  <si>
    <t>Cost Classifications at Uniform Current Return</t>
  </si>
  <si>
    <t>Cost Classifications at Proposed Return by Schedule</t>
  </si>
  <si>
    <t>Cost Classifications at Uniform Requested Return</t>
  </si>
  <si>
    <t>Washington Jurisdiction</t>
  </si>
  <si>
    <t>Scenario: Company Base Case</t>
  </si>
  <si>
    <t>Residential</t>
  </si>
  <si>
    <t>General</t>
  </si>
  <si>
    <t>Large Gen</t>
  </si>
  <si>
    <t>Extra Large</t>
  </si>
  <si>
    <t>Pumping</t>
  </si>
  <si>
    <t>Street &amp;</t>
  </si>
  <si>
    <t>Service</t>
  </si>
  <si>
    <t>Gen Service</t>
  </si>
  <si>
    <t>Area Lights</t>
  </si>
  <si>
    <t>Sch 1</t>
  </si>
  <si>
    <t>Sch 11-12</t>
  </si>
  <si>
    <t>Sch 21-22</t>
  </si>
  <si>
    <t>Sch 25</t>
  </si>
  <si>
    <t>Sch 31-32</t>
  </si>
  <si>
    <t>Sch 41-49</t>
  </si>
  <si>
    <t>Exhibit No. ___(TLK-4)</t>
  </si>
  <si>
    <t>Customer Cost Analysis</t>
  </si>
  <si>
    <t>Meter, Services, Meter Reading &amp; Billing Costs by Schedule at Requested Rate of Return</t>
  </si>
  <si>
    <t>Rate Base</t>
  </si>
  <si>
    <t>Services</t>
  </si>
  <si>
    <t>Services Accum. Depr.</t>
  </si>
  <si>
    <t>Total Services</t>
  </si>
  <si>
    <t>Meters</t>
  </si>
  <si>
    <t>Meters Accum. Depr.</t>
  </si>
  <si>
    <t>Total Meters</t>
  </si>
  <si>
    <t>Total Rate Base</t>
  </si>
  <si>
    <t>Revenue Conversion Factor</t>
  </si>
  <si>
    <t>Rate Base Revenue Requirement</t>
  </si>
  <si>
    <t>Expenses</t>
  </si>
  <si>
    <t>Services Depr Exp</t>
  </si>
  <si>
    <t>Meters Depr Exp</t>
  </si>
  <si>
    <t>Services Operations Exp</t>
  </si>
  <si>
    <t>Meters Operating Exp</t>
  </si>
  <si>
    <t>Meters Maintenance Exp</t>
  </si>
  <si>
    <t>Meter Reading</t>
  </si>
  <si>
    <t>Billing</t>
  </si>
  <si>
    <t>Total Expenses</t>
  </si>
  <si>
    <t>Expense Revenue Requirement</t>
  </si>
  <si>
    <t>Total Meter, Service, Meter Reading, and Billing Cost</t>
  </si>
  <si>
    <t>Total Customer Bills</t>
  </si>
  <si>
    <t>Average Unit Cost per Month</t>
  </si>
  <si>
    <t>Distribution Fixed Costs per Customer</t>
  </si>
  <si>
    <t>Total Customer Related Cost</t>
  </si>
  <si>
    <t>Customer Related Unit Cost per Month</t>
  </si>
  <si>
    <t>Total Distribution Demand Related Cost</t>
  </si>
  <si>
    <t>Dist Demand Related Unit Cost per Month</t>
  </si>
  <si>
    <t>Total Distribution Unit Cost per Month</t>
  </si>
  <si>
    <t>Page 4 of 4</t>
  </si>
  <si>
    <t>Page 3 of 4</t>
  </si>
  <si>
    <t>Page 2 of 4</t>
  </si>
  <si>
    <t>Page 1 of 4</t>
  </si>
  <si>
    <t>File:  WA 2011 Elec Case / Elec COS Base Case PROPOSED METHOD/ Sumcost Exhibits</t>
  </si>
  <si>
    <t>Exhibit No.__(TLK-4)</t>
  </si>
  <si>
    <t>Target Revenue Increase</t>
  </si>
  <si>
    <t>Load Factor Peak Credit Method</t>
  </si>
  <si>
    <t>For the Twelve Months Ended December 31, 2010</t>
  </si>
  <si>
    <t>PROPOSED METHOD</t>
  </si>
  <si>
    <t>Return on Rate Base @ 8.23%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</si>
</sst>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000_);[Red]\(&quot;$&quot;#,##0.00000\)"/>
    <numFmt numFmtId="165" formatCode="mm/dd/yy"/>
  </numFmts>
  <fonts count="6">
    <font>
      <sz val="10"/>
      <name val="Geneva"/>
    </font>
    <font>
      <sz val="10"/>
      <name val="Geneva"/>
    </font>
    <font>
      <sz val="10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b/>
      <sz val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8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right" vertical="top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165" fontId="2" fillId="0" borderId="0" xfId="0" applyNumberFormat="1" applyFont="1"/>
    <xf numFmtId="18" fontId="2" fillId="0" borderId="0" xfId="0" applyNumberFormat="1" applyFont="1"/>
    <xf numFmtId="0" fontId="2" fillId="0" borderId="0" xfId="0" applyFont="1"/>
    <xf numFmtId="37" fontId="2" fillId="0" borderId="0" xfId="0" applyNumberFormat="1" applyFont="1"/>
    <xf numFmtId="37" fontId="2" fillId="0" borderId="1" xfId="0" applyNumberFormat="1" applyFont="1" applyBorder="1"/>
    <xf numFmtId="10" fontId="2" fillId="0" borderId="0" xfId="0" applyNumberFormat="1" applyFont="1"/>
    <xf numFmtId="2" fontId="2" fillId="0" borderId="0" xfId="0" applyNumberFormat="1" applyFont="1"/>
    <xf numFmtId="0" fontId="0" fillId="0" borderId="0" xfId="0" applyAlignment="1">
      <alignment horizontal="right"/>
    </xf>
    <xf numFmtId="164" fontId="2" fillId="0" borderId="0" xfId="2" applyNumberFormat="1" applyFont="1"/>
    <xf numFmtId="164" fontId="2" fillId="0" borderId="1" xfId="0" applyNumberFormat="1" applyFont="1" applyBorder="1"/>
    <xf numFmtId="164" fontId="2" fillId="0" borderId="0" xfId="0" applyNumberFormat="1" applyFont="1" applyBorder="1"/>
    <xf numFmtId="164" fontId="2" fillId="0" borderId="1" xfId="2" applyNumberFormat="1" applyFont="1" applyBorder="1"/>
    <xf numFmtId="164" fontId="2" fillId="0" borderId="0" xfId="2" applyNumberFormat="1" applyFont="1" applyBorder="1"/>
    <xf numFmtId="0" fontId="3" fillId="0" borderId="0" xfId="0" applyFont="1"/>
    <xf numFmtId="40" fontId="2" fillId="0" borderId="0" xfId="1" applyFont="1"/>
    <xf numFmtId="0" fontId="0" fillId="0" borderId="2" xfId="0" applyBorder="1"/>
    <xf numFmtId="40" fontId="3" fillId="0" borderId="0" xfId="1" applyFont="1"/>
    <xf numFmtId="8" fontId="2" fillId="0" borderId="0" xfId="2" applyNumberFormat="1" applyFont="1"/>
    <xf numFmtId="38" fontId="2" fillId="0" borderId="1" xfId="1" applyNumberFormat="1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37" fontId="3" fillId="0" borderId="0" xfId="0" applyNumberFormat="1" applyFont="1"/>
    <xf numFmtId="0" fontId="2" fillId="0" borderId="0" xfId="0" applyFont="1" applyAlignment="1">
      <alignment horizontal="center" vertical="center"/>
    </xf>
    <xf numFmtId="37" fontId="5" fillId="0" borderId="0" xfId="0" applyNumberFormat="1" applyFont="1"/>
    <xf numFmtId="8" fontId="3" fillId="0" borderId="0" xfId="2" applyFont="1"/>
    <xf numFmtId="8" fontId="2" fillId="0" borderId="0" xfId="2" applyFont="1"/>
    <xf numFmtId="8" fontId="5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61"/>
  <sheetViews>
    <sheetView tabSelected="1" zoomScaleNormal="100" workbookViewId="0">
      <selection activeCell="O284" sqref="O284"/>
    </sheetView>
  </sheetViews>
  <sheetFormatPr defaultRowHeight="12.75"/>
  <cols>
    <col min="1" max="1" width="5.140625" customWidth="1"/>
    <col min="2" max="2" width="22.5703125" customWidth="1"/>
    <col min="3" max="3" width="3" customWidth="1"/>
    <col min="4" max="4" width="3.5703125" customWidth="1"/>
    <col min="5" max="5" width="3" customWidth="1"/>
    <col min="6" max="6" width="12.140625" customWidth="1"/>
    <col min="7" max="7" width="11.5703125" customWidth="1"/>
    <col min="8" max="8" width="11.42578125" customWidth="1"/>
    <col min="9" max="9" width="10.7109375" customWidth="1"/>
    <col min="10" max="10" width="10.42578125" customWidth="1"/>
    <col min="11" max="11" width="10.85546875" customWidth="1"/>
    <col min="12" max="12" width="10.7109375" customWidth="1"/>
    <col min="13" max="13" width="9.85546875" customWidth="1"/>
  </cols>
  <sheetData>
    <row r="1" spans="1:12" ht="30" customHeight="1">
      <c r="L1" s="1" t="s">
        <v>109</v>
      </c>
    </row>
    <row r="2" spans="1:12">
      <c r="A2" s="2"/>
      <c r="B2" s="3" t="s">
        <v>0</v>
      </c>
      <c r="C2" s="4"/>
      <c r="D2" s="4"/>
      <c r="F2" s="4" t="s">
        <v>1</v>
      </c>
      <c r="G2" s="4"/>
      <c r="H2" s="4"/>
      <c r="J2" s="5" t="s">
        <v>92</v>
      </c>
      <c r="K2" s="4"/>
      <c r="L2" s="6"/>
    </row>
    <row r="3" spans="1:12">
      <c r="A3" s="2"/>
      <c r="B3" s="7" t="s">
        <v>93</v>
      </c>
      <c r="C3" s="4"/>
      <c r="D3" s="4"/>
      <c r="F3" s="4" t="s">
        <v>2</v>
      </c>
      <c r="G3" s="4"/>
      <c r="H3" s="4"/>
      <c r="J3" s="5" t="s">
        <v>3</v>
      </c>
      <c r="K3" s="4"/>
      <c r="L3" s="8">
        <v>40653</v>
      </c>
    </row>
    <row r="4" spans="1:12">
      <c r="A4" s="2"/>
      <c r="B4" s="7" t="s">
        <v>148</v>
      </c>
      <c r="C4" s="4"/>
      <c r="D4" s="4"/>
      <c r="F4" s="4" t="s">
        <v>149</v>
      </c>
      <c r="G4" s="4"/>
      <c r="H4" s="4"/>
      <c r="I4" s="4"/>
      <c r="J4" s="4"/>
      <c r="K4" s="4"/>
      <c r="L4" s="9" t="s">
        <v>15</v>
      </c>
    </row>
    <row r="5" spans="1:12">
      <c r="A5" s="2"/>
      <c r="B5" s="7" t="s">
        <v>150</v>
      </c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0" customHeight="1">
      <c r="A6" s="2"/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14</v>
      </c>
    </row>
    <row r="7" spans="1:12">
      <c r="A7" s="2"/>
      <c r="B7" s="10" t="s">
        <v>15</v>
      </c>
      <c r="C7" s="10" t="s">
        <v>15</v>
      </c>
      <c r="D7" s="2" t="s">
        <v>15</v>
      </c>
      <c r="E7" s="2" t="s">
        <v>15</v>
      </c>
      <c r="F7" s="2" t="s">
        <v>15</v>
      </c>
      <c r="G7" s="2" t="s">
        <v>94</v>
      </c>
      <c r="H7" s="2" t="s">
        <v>95</v>
      </c>
      <c r="I7" s="2" t="s">
        <v>96</v>
      </c>
      <c r="J7" s="2" t="s">
        <v>97</v>
      </c>
      <c r="K7" s="2" t="s">
        <v>98</v>
      </c>
      <c r="L7" s="2" t="s">
        <v>99</v>
      </c>
    </row>
    <row r="8" spans="1:12">
      <c r="A8" s="2"/>
      <c r="B8" s="10" t="s">
        <v>15</v>
      </c>
      <c r="C8" s="10" t="s">
        <v>15</v>
      </c>
      <c r="D8" s="2" t="s">
        <v>15</v>
      </c>
      <c r="E8" s="2" t="s">
        <v>15</v>
      </c>
      <c r="F8" s="2" t="s">
        <v>16</v>
      </c>
      <c r="G8" s="2" t="s">
        <v>100</v>
      </c>
      <c r="H8" s="2" t="s">
        <v>100</v>
      </c>
      <c r="I8" s="2" t="s">
        <v>100</v>
      </c>
      <c r="J8" s="2" t="s">
        <v>101</v>
      </c>
      <c r="K8" s="2" t="s">
        <v>100</v>
      </c>
      <c r="L8" s="2" t="s">
        <v>102</v>
      </c>
    </row>
    <row r="9" spans="1:12">
      <c r="A9" s="2"/>
      <c r="B9" s="10" t="s">
        <v>17</v>
      </c>
      <c r="C9" s="2" t="s">
        <v>15</v>
      </c>
      <c r="D9" s="2" t="s">
        <v>15</v>
      </c>
      <c r="E9" s="2" t="s">
        <v>15</v>
      </c>
      <c r="F9" s="2" t="s">
        <v>18</v>
      </c>
      <c r="G9" s="2" t="s">
        <v>103</v>
      </c>
      <c r="H9" s="2" t="s">
        <v>104</v>
      </c>
      <c r="I9" s="2" t="s">
        <v>105</v>
      </c>
      <c r="J9" s="2" t="s">
        <v>106</v>
      </c>
      <c r="K9" s="2" t="s">
        <v>107</v>
      </c>
      <c r="L9" s="2" t="s">
        <v>108</v>
      </c>
    </row>
    <row r="10" spans="1:12">
      <c r="A10" s="2"/>
      <c r="B10" s="10" t="s">
        <v>19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>
      <c r="A11" s="2">
        <v>1</v>
      </c>
      <c r="B11" s="10" t="s">
        <v>20</v>
      </c>
      <c r="C11" s="10"/>
      <c r="D11" s="6"/>
      <c r="E11" s="5"/>
      <c r="F11" s="11">
        <f>SUM(G11:Q11)</f>
        <v>786975000.00000012</v>
      </c>
      <c r="G11" s="11">
        <v>362879555.51645833</v>
      </c>
      <c r="H11" s="11">
        <v>58969385.988761097</v>
      </c>
      <c r="I11" s="11">
        <v>208571421.91184062</v>
      </c>
      <c r="J11" s="11">
        <v>137197699.92863449</v>
      </c>
      <c r="K11" s="11">
        <v>16145384.1784757</v>
      </c>
      <c r="L11" s="11">
        <v>3211552.4758297238</v>
      </c>
    </row>
    <row r="12" spans="1:12">
      <c r="A12" s="2">
        <v>2</v>
      </c>
      <c r="B12" s="10" t="s">
        <v>21</v>
      </c>
      <c r="C12" s="10"/>
      <c r="D12" s="6"/>
      <c r="E12" s="5"/>
      <c r="F12" s="11">
        <f>SUM(G12:Q12)</f>
        <v>330442000</v>
      </c>
      <c r="G12" s="11">
        <v>152369066.4684006</v>
      </c>
      <c r="H12" s="11">
        <v>24760585.590264238</v>
      </c>
      <c r="I12" s="11">
        <v>87576807.140496776</v>
      </c>
      <c r="J12" s="11">
        <v>57607779.611573234</v>
      </c>
      <c r="K12" s="11">
        <v>6779266.2266321927</v>
      </c>
      <c r="L12" s="11">
        <v>1348494.9626330261</v>
      </c>
    </row>
    <row r="13" spans="1:12">
      <c r="A13" s="2">
        <v>3</v>
      </c>
      <c r="B13" s="10" t="s">
        <v>22</v>
      </c>
      <c r="C13" s="10"/>
      <c r="D13" s="6"/>
      <c r="E13" s="5"/>
      <c r="F13" s="11">
        <f>SUM(G13:Q13)</f>
        <v>653613000</v>
      </c>
      <c r="G13" s="11">
        <v>357555358.73724455</v>
      </c>
      <c r="H13" s="11">
        <v>62668719.097947396</v>
      </c>
      <c r="I13" s="11">
        <v>166178413.08803275</v>
      </c>
      <c r="J13" s="11">
        <v>20046548.227130845</v>
      </c>
      <c r="K13" s="11">
        <v>15742770.24850338</v>
      </c>
      <c r="L13" s="11">
        <v>31421190.601141103</v>
      </c>
    </row>
    <row r="14" spans="1:12">
      <c r="A14" s="2">
        <v>4</v>
      </c>
      <c r="B14" s="10" t="s">
        <v>23</v>
      </c>
      <c r="C14" s="10"/>
      <c r="D14" s="6"/>
      <c r="E14" s="5"/>
      <c r="F14" s="11">
        <f>SUM(G14:Q14)</f>
        <v>85735000</v>
      </c>
      <c r="G14" s="11">
        <v>40215212.185154721</v>
      </c>
      <c r="H14" s="11">
        <v>6582110.2236541826</v>
      </c>
      <c r="I14" s="11">
        <v>22604676.960474163</v>
      </c>
      <c r="J14" s="11">
        <v>13882973.447493451</v>
      </c>
      <c r="K14" s="11">
        <v>1783044.2521597533</v>
      </c>
      <c r="L14" s="11">
        <v>666982.93106372701</v>
      </c>
    </row>
    <row r="15" spans="1:12">
      <c r="A15" s="2">
        <v>5</v>
      </c>
      <c r="B15" s="10" t="s">
        <v>24</v>
      </c>
      <c r="C15" s="10"/>
      <c r="D15" s="6"/>
      <c r="E15" s="5"/>
      <c r="F15" s="11">
        <f>SUM(G15:Q15)</f>
        <v>122721000</v>
      </c>
      <c r="G15" s="11">
        <v>66935846.757303767</v>
      </c>
      <c r="H15" s="11">
        <v>10822295.37703786</v>
      </c>
      <c r="I15" s="11">
        <v>27837542.372397095</v>
      </c>
      <c r="J15" s="11">
        <v>12227004.667655122</v>
      </c>
      <c r="K15" s="11">
        <v>2501388.226958463</v>
      </c>
      <c r="L15" s="11">
        <v>2396922.5986476829</v>
      </c>
    </row>
    <row r="16" spans="1:12">
      <c r="A16" s="2">
        <v>6</v>
      </c>
      <c r="B16" s="10" t="s">
        <v>25</v>
      </c>
      <c r="C16" s="10"/>
      <c r="D16" s="10"/>
      <c r="E16" s="2"/>
      <c r="F16" s="12">
        <f t="shared" ref="F16:L16" si="0">SUM(F11:F15)</f>
        <v>1979486000</v>
      </c>
      <c r="G16" s="12">
        <f t="shared" si="0"/>
        <v>979955039.66456187</v>
      </c>
      <c r="H16" s="12">
        <f t="shared" si="0"/>
        <v>163803096.27766475</v>
      </c>
      <c r="I16" s="12">
        <f t="shared" si="0"/>
        <v>512768861.47324133</v>
      </c>
      <c r="J16" s="12">
        <f t="shared" si="0"/>
        <v>240962005.88248715</v>
      </c>
      <c r="K16" s="12">
        <f t="shared" si="0"/>
        <v>42951853.132729486</v>
      </c>
      <c r="L16" s="12">
        <f t="shared" si="0"/>
        <v>39045143.569315262</v>
      </c>
    </row>
    <row r="17" spans="1:12">
      <c r="A17" s="2"/>
      <c r="B17" s="10"/>
      <c r="C17" s="10"/>
      <c r="D17" s="10"/>
      <c r="E17" s="2"/>
      <c r="F17" s="10"/>
      <c r="G17" s="10"/>
      <c r="H17" s="10"/>
      <c r="I17" s="10"/>
      <c r="J17" s="10"/>
      <c r="K17" s="10"/>
      <c r="L17" s="10"/>
    </row>
    <row r="18" spans="1:12">
      <c r="A18" s="2"/>
      <c r="B18" s="10" t="s">
        <v>26</v>
      </c>
      <c r="C18" s="10"/>
      <c r="D18" s="10"/>
      <c r="E18" s="2"/>
      <c r="F18" s="10"/>
      <c r="G18" s="10"/>
      <c r="H18" s="10"/>
      <c r="I18" s="10"/>
      <c r="J18" s="10"/>
      <c r="K18" s="10"/>
      <c r="L18" s="10"/>
    </row>
    <row r="19" spans="1:12">
      <c r="A19" s="2">
        <v>7</v>
      </c>
      <c r="B19" s="10" t="s">
        <v>20</v>
      </c>
      <c r="C19" s="10"/>
      <c r="D19" s="6"/>
      <c r="E19" s="5"/>
      <c r="F19" s="11">
        <f>SUM(G19:Q19)</f>
        <v>-324936999.99999994</v>
      </c>
      <c r="G19" s="11">
        <v>-149830673.31344885</v>
      </c>
      <c r="H19" s="11">
        <v>-24348086.502150722</v>
      </c>
      <c r="I19" s="11">
        <v>-86117820.924130693</v>
      </c>
      <c r="J19" s="11">
        <v>-56648062.545456596</v>
      </c>
      <c r="K19" s="11">
        <v>-6666327.0101354681</v>
      </c>
      <c r="L19" s="11">
        <v>-1326029.7046776363</v>
      </c>
    </row>
    <row r="20" spans="1:12">
      <c r="A20" s="2">
        <v>8</v>
      </c>
      <c r="B20" s="10" t="s">
        <v>21</v>
      </c>
      <c r="C20" s="10"/>
      <c r="D20" s="6"/>
      <c r="E20" s="5"/>
      <c r="F20" s="11">
        <f>SUM(G20:Q20)</f>
        <v>-106286999.99999999</v>
      </c>
      <c r="G20" s="11">
        <v>-49009662.717593066</v>
      </c>
      <c r="H20" s="11">
        <v>-7964267.1350264633</v>
      </c>
      <c r="I20" s="11">
        <v>-28169167.661925476</v>
      </c>
      <c r="J20" s="11">
        <v>-18529599.964820705</v>
      </c>
      <c r="K20" s="11">
        <v>-2180557.7663555345</v>
      </c>
      <c r="L20" s="11">
        <v>-433744.75427874306</v>
      </c>
    </row>
    <row r="21" spans="1:12">
      <c r="A21" s="2">
        <v>9</v>
      </c>
      <c r="B21" s="10" t="s">
        <v>22</v>
      </c>
      <c r="C21" s="10"/>
      <c r="D21" s="6"/>
      <c r="E21" s="5"/>
      <c r="F21" s="11">
        <f>SUM(G21:Q21)</f>
        <v>-194884000</v>
      </c>
      <c r="G21" s="11">
        <v>-105482698.73317587</v>
      </c>
      <c r="H21" s="11">
        <v>-18158049.805136614</v>
      </c>
      <c r="I21" s="11">
        <v>-47040854.283724353</v>
      </c>
      <c r="J21" s="11">
        <v>-5371746.275441939</v>
      </c>
      <c r="K21" s="11">
        <v>-4482848.4553646585</v>
      </c>
      <c r="L21" s="11">
        <v>-14347802.44715656</v>
      </c>
    </row>
    <row r="22" spans="1:12">
      <c r="A22" s="2">
        <v>10</v>
      </c>
      <c r="B22" s="10" t="s">
        <v>23</v>
      </c>
      <c r="C22" s="10"/>
      <c r="D22" s="6"/>
      <c r="E22" s="5"/>
      <c r="F22" s="11">
        <f>SUM(G22:Q22)</f>
        <v>-14387999.999999998</v>
      </c>
      <c r="G22" s="11">
        <v>-6964274.901883455</v>
      </c>
      <c r="H22" s="11">
        <v>-1153968.2726058387</v>
      </c>
      <c r="I22" s="11">
        <v>-3754483.757435069</v>
      </c>
      <c r="J22" s="11">
        <v>-1998511.1255123415</v>
      </c>
      <c r="K22" s="11">
        <v>-306602.22867519467</v>
      </c>
      <c r="L22" s="11">
        <v>-210159.71388810145</v>
      </c>
    </row>
    <row r="23" spans="1:12">
      <c r="A23" s="2">
        <v>11</v>
      </c>
      <c r="B23" s="10" t="s">
        <v>24</v>
      </c>
      <c r="C23" s="10"/>
      <c r="D23" s="6"/>
      <c r="E23" s="5"/>
      <c r="F23" s="11">
        <f>SUM(G23:Q23)</f>
        <v>-44012999.999999993</v>
      </c>
      <c r="G23" s="11">
        <v>-24090377.768916368</v>
      </c>
      <c r="H23" s="11">
        <v>-3889195.1001421339</v>
      </c>
      <c r="I23" s="11">
        <v>-9925131.7595644817</v>
      </c>
      <c r="J23" s="11">
        <v>-4359409.2439414244</v>
      </c>
      <c r="K23" s="11">
        <v>-894284.13368660561</v>
      </c>
      <c r="L23" s="11">
        <v>-854601.99374898197</v>
      </c>
    </row>
    <row r="24" spans="1:12">
      <c r="A24" s="2">
        <v>12</v>
      </c>
      <c r="B24" s="10" t="s">
        <v>27</v>
      </c>
      <c r="C24" s="10"/>
      <c r="D24" s="10"/>
      <c r="E24" s="2"/>
      <c r="F24" s="12">
        <f t="shared" ref="F24:L24" si="1">SUM(F19:F23)</f>
        <v>-684509000</v>
      </c>
      <c r="G24" s="12">
        <f t="shared" si="1"/>
        <v>-335377687.43501765</v>
      </c>
      <c r="H24" s="12">
        <f t="shared" si="1"/>
        <v>-55513566.81506177</v>
      </c>
      <c r="I24" s="12">
        <f t="shared" si="1"/>
        <v>-175007458.38678011</v>
      </c>
      <c r="J24" s="12">
        <f t="shared" si="1"/>
        <v>-86907329.155173019</v>
      </c>
      <c r="K24" s="12">
        <f t="shared" si="1"/>
        <v>-14530619.594217461</v>
      </c>
      <c r="L24" s="12">
        <f t="shared" si="1"/>
        <v>-17172338.613750022</v>
      </c>
    </row>
    <row r="25" spans="1:12">
      <c r="A25" s="2"/>
      <c r="B25" s="10"/>
      <c r="C25" s="10"/>
      <c r="D25" s="10"/>
      <c r="E25" s="2"/>
      <c r="F25" s="10"/>
      <c r="G25" s="11"/>
      <c r="H25" s="10"/>
      <c r="I25" s="10"/>
      <c r="J25" s="10"/>
      <c r="K25" s="10"/>
      <c r="L25" s="10"/>
    </row>
    <row r="26" spans="1:12">
      <c r="A26" s="2">
        <v>13</v>
      </c>
      <c r="B26" s="10" t="s">
        <v>28</v>
      </c>
      <c r="C26" s="10"/>
      <c r="D26" s="10"/>
      <c r="E26" s="2"/>
      <c r="F26" s="11">
        <f>F16+F24</f>
        <v>1294977000</v>
      </c>
      <c r="G26" s="11">
        <f>G16+G24</f>
        <v>644577352.22954416</v>
      </c>
      <c r="H26" s="11">
        <f t="shared" ref="H26:L26" si="2">H16+H24</f>
        <v>108289529.46260297</v>
      </c>
      <c r="I26" s="11">
        <f t="shared" si="2"/>
        <v>337761403.08646119</v>
      </c>
      <c r="J26" s="11">
        <f t="shared" si="2"/>
        <v>154054676.72731411</v>
      </c>
      <c r="K26" s="11">
        <f t="shared" si="2"/>
        <v>28421233.538512025</v>
      </c>
      <c r="L26" s="11">
        <f t="shared" si="2"/>
        <v>21872804.95556524</v>
      </c>
    </row>
    <row r="27" spans="1:12">
      <c r="A27" s="2">
        <v>14</v>
      </c>
      <c r="B27" s="10" t="s">
        <v>29</v>
      </c>
      <c r="C27" s="6"/>
      <c r="D27" s="6"/>
      <c r="E27" s="5"/>
      <c r="F27" s="11">
        <f>SUM(G27:Q27)</f>
        <v>-192159999.99999994</v>
      </c>
      <c r="G27" s="11">
        <v>-95413603.796784729</v>
      </c>
      <c r="H27" s="11">
        <v>-15913716.705320083</v>
      </c>
      <c r="I27" s="11">
        <v>-49527125.654976077</v>
      </c>
      <c r="J27" s="11">
        <v>-23432317.335493844</v>
      </c>
      <c r="K27" s="11">
        <v>-4153102.738677158</v>
      </c>
      <c r="L27" s="11">
        <v>-3720133.7687480664</v>
      </c>
    </row>
    <row r="28" spans="1:12">
      <c r="A28" s="2">
        <v>15</v>
      </c>
      <c r="B28" s="10" t="s">
        <v>30</v>
      </c>
      <c r="C28" s="10"/>
      <c r="D28" s="6"/>
      <c r="E28" s="5"/>
      <c r="F28" s="11">
        <f>SUM(G28:Q28)</f>
        <v>24993999.999999993</v>
      </c>
      <c r="G28" s="11">
        <v>10793561.23468177</v>
      </c>
      <c r="H28" s="11">
        <v>1884915.5460552331</v>
      </c>
      <c r="I28" s="11">
        <v>7422812.1121159345</v>
      </c>
      <c r="J28" s="11">
        <v>3859037.226177346</v>
      </c>
      <c r="K28" s="11">
        <v>576688.1698780125</v>
      </c>
      <c r="L28" s="11">
        <v>456985.71109169256</v>
      </c>
    </row>
    <row r="29" spans="1:12">
      <c r="A29" s="2">
        <v>16</v>
      </c>
      <c r="B29" s="10" t="s">
        <v>31</v>
      </c>
      <c r="C29" s="10"/>
      <c r="D29" s="10"/>
      <c r="E29" s="2"/>
      <c r="F29" s="12">
        <f t="shared" ref="F29:L29" si="3">SUM(F26:F28)</f>
        <v>1127811000</v>
      </c>
      <c r="G29" s="12">
        <f t="shared" si="3"/>
        <v>559957309.66744113</v>
      </c>
      <c r="H29" s="12">
        <f t="shared" si="3"/>
        <v>94260728.30333811</v>
      </c>
      <c r="I29" s="12">
        <f t="shared" si="3"/>
        <v>295657089.54360104</v>
      </c>
      <c r="J29" s="12">
        <f t="shared" si="3"/>
        <v>134481396.61799762</v>
      </c>
      <c r="K29" s="12">
        <f t="shared" si="3"/>
        <v>24844818.96971288</v>
      </c>
      <c r="L29" s="12">
        <f t="shared" si="3"/>
        <v>18609656.897908866</v>
      </c>
    </row>
    <row r="30" spans="1:12">
      <c r="A30" s="2"/>
      <c r="B30" s="10"/>
      <c r="C30" s="10"/>
      <c r="D30" s="10"/>
      <c r="E30" s="2"/>
      <c r="F30" s="10"/>
      <c r="G30" s="11"/>
      <c r="H30" s="10"/>
      <c r="I30" s="10"/>
      <c r="J30" s="10"/>
      <c r="K30" s="10"/>
      <c r="L30" s="10"/>
    </row>
    <row r="31" spans="1:12">
      <c r="A31" s="2">
        <v>17</v>
      </c>
      <c r="B31" s="10" t="s">
        <v>32</v>
      </c>
      <c r="C31" s="10"/>
      <c r="D31" s="6"/>
      <c r="E31" s="5"/>
      <c r="F31" s="11">
        <f>SUM(G31:Q31)</f>
        <v>422706000</v>
      </c>
      <c r="G31" s="11">
        <v>188251000</v>
      </c>
      <c r="H31" s="11">
        <v>43746000</v>
      </c>
      <c r="I31" s="11">
        <v>121365000</v>
      </c>
      <c r="J31" s="11">
        <v>54280000</v>
      </c>
      <c r="K31" s="11">
        <v>8730000</v>
      </c>
      <c r="L31" s="11">
        <v>6334000</v>
      </c>
    </row>
    <row r="32" spans="1:12">
      <c r="A32" s="2">
        <v>18</v>
      </c>
      <c r="B32" s="10" t="s">
        <v>33</v>
      </c>
      <c r="C32" s="10"/>
      <c r="D32" s="6"/>
      <c r="E32" s="5"/>
      <c r="F32" s="11">
        <f>SUM(G32:Q32)</f>
        <v>42398000</v>
      </c>
      <c r="G32" s="11">
        <v>19845633.157826424</v>
      </c>
      <c r="H32" s="11">
        <v>3249018.5354430005</v>
      </c>
      <c r="I32" s="11">
        <v>11199616.733313307</v>
      </c>
      <c r="J32" s="11">
        <v>6897269.4400328845</v>
      </c>
      <c r="K32" s="11">
        <v>882107.71625143662</v>
      </c>
      <c r="L32" s="11">
        <v>324354.41713294294</v>
      </c>
    </row>
    <row r="33" spans="1:12">
      <c r="A33" s="2">
        <v>19</v>
      </c>
      <c r="B33" s="10" t="s">
        <v>34</v>
      </c>
      <c r="C33" s="10"/>
      <c r="D33" s="10"/>
      <c r="E33" s="2"/>
      <c r="F33" s="12">
        <f t="shared" ref="F33:L33" si="4">SUM(F31:F32)</f>
        <v>465104000</v>
      </c>
      <c r="G33" s="12">
        <f t="shared" si="4"/>
        <v>208096633.15782642</v>
      </c>
      <c r="H33" s="12">
        <f t="shared" si="4"/>
        <v>46995018.535443</v>
      </c>
      <c r="I33" s="12">
        <f t="shared" si="4"/>
        <v>132564616.73331331</v>
      </c>
      <c r="J33" s="12">
        <f t="shared" si="4"/>
        <v>61177269.440032884</v>
      </c>
      <c r="K33" s="12">
        <f t="shared" si="4"/>
        <v>9612107.7162514366</v>
      </c>
      <c r="L33" s="12">
        <f t="shared" si="4"/>
        <v>6658354.4171329429</v>
      </c>
    </row>
    <row r="34" spans="1:12">
      <c r="A34" s="2"/>
      <c r="B34" s="10"/>
      <c r="C34" s="10"/>
      <c r="D34" s="10"/>
      <c r="E34" s="2"/>
      <c r="F34" s="10"/>
      <c r="G34" s="11"/>
      <c r="H34" s="10"/>
      <c r="I34" s="10"/>
      <c r="J34" s="10"/>
      <c r="K34" s="10"/>
      <c r="L34" s="10"/>
    </row>
    <row r="35" spans="1:12">
      <c r="A35" s="2"/>
      <c r="B35" s="10" t="s">
        <v>35</v>
      </c>
      <c r="C35" s="10"/>
      <c r="D35" s="10"/>
      <c r="E35" s="2"/>
      <c r="F35" s="10"/>
      <c r="G35" s="11"/>
      <c r="H35" s="10"/>
      <c r="I35" s="10"/>
      <c r="J35" s="10"/>
      <c r="K35" s="10"/>
      <c r="L35" s="10"/>
    </row>
    <row r="36" spans="1:12">
      <c r="A36" s="2">
        <v>20</v>
      </c>
      <c r="B36" s="10" t="s">
        <v>36</v>
      </c>
      <c r="C36" s="10"/>
      <c r="D36" s="6"/>
      <c r="E36" s="5"/>
      <c r="F36" s="11">
        <f t="shared" ref="F36:F42" si="5">SUM(G36:Q36)</f>
        <v>193810999.99999997</v>
      </c>
      <c r="G36" s="11">
        <v>89367577.793704122</v>
      </c>
      <c r="H36" s="11">
        <v>14522590.511601737</v>
      </c>
      <c r="I36" s="11">
        <v>51365590.841075942</v>
      </c>
      <c r="J36" s="11">
        <v>33788142.470686592</v>
      </c>
      <c r="K36" s="11">
        <v>3976178.4720156984</v>
      </c>
      <c r="L36" s="11">
        <v>790919.91091589257</v>
      </c>
    </row>
    <row r="37" spans="1:12">
      <c r="A37" s="2">
        <v>21</v>
      </c>
      <c r="B37" s="10" t="s">
        <v>37</v>
      </c>
      <c r="C37" s="10"/>
      <c r="D37" s="6"/>
      <c r="E37" s="5"/>
      <c r="F37" s="11">
        <f t="shared" si="5"/>
        <v>19687000</v>
      </c>
      <c r="G37" s="11">
        <v>9077810.3617681824</v>
      </c>
      <c r="H37" s="11">
        <v>1475180.6626141109</v>
      </c>
      <c r="I37" s="11">
        <v>5217631.5425247382</v>
      </c>
      <c r="J37" s="11">
        <v>3432143.4842212615</v>
      </c>
      <c r="K37" s="11">
        <v>403893.6158348755</v>
      </c>
      <c r="L37" s="11">
        <v>80340.333036830605</v>
      </c>
    </row>
    <row r="38" spans="1:12">
      <c r="A38" s="2">
        <v>22</v>
      </c>
      <c r="B38" s="10" t="s">
        <v>38</v>
      </c>
      <c r="C38" s="10"/>
      <c r="D38" s="6"/>
      <c r="E38" s="5"/>
      <c r="F38" s="11">
        <f t="shared" si="5"/>
        <v>21703999.999999996</v>
      </c>
      <c r="G38" s="11">
        <v>11434615.065407071</v>
      </c>
      <c r="H38" s="11">
        <v>2435686.9606802152</v>
      </c>
      <c r="I38" s="11">
        <v>5331287.6148355054</v>
      </c>
      <c r="J38" s="11">
        <v>708020.27474416886</v>
      </c>
      <c r="K38" s="11">
        <v>567365.96560928412</v>
      </c>
      <c r="L38" s="11">
        <v>1227024.1187237548</v>
      </c>
    </row>
    <row r="39" spans="1:12">
      <c r="A39" s="2">
        <v>23</v>
      </c>
      <c r="B39" s="10" t="s">
        <v>39</v>
      </c>
      <c r="C39" s="10"/>
      <c r="D39" s="6"/>
      <c r="E39" s="5"/>
      <c r="F39" s="11">
        <f t="shared" si="5"/>
        <v>9546000.0000000019</v>
      </c>
      <c r="G39" s="11">
        <v>7486964.2966216188</v>
      </c>
      <c r="H39" s="11">
        <v>1093178.7517759402</v>
      </c>
      <c r="I39" s="11">
        <v>566030.64865925675</v>
      </c>
      <c r="J39" s="11">
        <v>251918.1787183602</v>
      </c>
      <c r="K39" s="11">
        <v>113172.71662920817</v>
      </c>
      <c r="L39" s="11">
        <v>34735.407595616329</v>
      </c>
    </row>
    <row r="40" spans="1:12">
      <c r="A40" s="2">
        <v>24</v>
      </c>
      <c r="B40" s="10" t="s">
        <v>40</v>
      </c>
      <c r="C40" s="10"/>
      <c r="D40" s="6"/>
      <c r="E40" s="5"/>
      <c r="F40" s="11">
        <f t="shared" si="5"/>
        <v>1374000.0000000002</v>
      </c>
      <c r="G40" s="11">
        <v>1177456.1885606432</v>
      </c>
      <c r="H40" s="11">
        <v>161327.97407056292</v>
      </c>
      <c r="I40" s="11">
        <v>19217.306361935996</v>
      </c>
      <c r="J40" s="11">
        <v>129.08350201132492</v>
      </c>
      <c r="K40" s="11">
        <v>13964.487944861512</v>
      </c>
      <c r="L40" s="11">
        <v>1904.9595599853101</v>
      </c>
    </row>
    <row r="41" spans="1:12">
      <c r="A41" s="2">
        <v>25</v>
      </c>
      <c r="B41" s="10" t="s">
        <v>41</v>
      </c>
      <c r="C41" s="10"/>
      <c r="D41" s="6"/>
      <c r="E41" s="5"/>
      <c r="F41" s="11">
        <f t="shared" si="5"/>
        <v>184000</v>
      </c>
      <c r="G41" s="11">
        <v>80804.515982624929</v>
      </c>
      <c r="H41" s="11">
        <v>13733.877967877754</v>
      </c>
      <c r="I41" s="11">
        <v>50331.848170287543</v>
      </c>
      <c r="J41" s="11">
        <v>34103.1567436845</v>
      </c>
      <c r="K41" s="11">
        <v>4120.3222670819605</v>
      </c>
      <c r="L41" s="11">
        <v>906.27886844331238</v>
      </c>
    </row>
    <row r="42" spans="1:12">
      <c r="A42" s="2">
        <v>26</v>
      </c>
      <c r="B42" s="10" t="s">
        <v>42</v>
      </c>
      <c r="C42" s="10"/>
      <c r="D42" s="6"/>
      <c r="E42" s="5"/>
      <c r="F42" s="11">
        <f t="shared" si="5"/>
        <v>42845999.999999985</v>
      </c>
      <c r="G42" s="11">
        <v>22608837.015972182</v>
      </c>
      <c r="H42" s="11">
        <v>3839424.7823601076</v>
      </c>
      <c r="I42" s="11">
        <v>9926190.3251029216</v>
      </c>
      <c r="J42" s="11">
        <v>4785892.7265499784</v>
      </c>
      <c r="K42" s="11">
        <v>889456.76199797064</v>
      </c>
      <c r="L42" s="11">
        <v>796198.38801682927</v>
      </c>
    </row>
    <row r="43" spans="1:12">
      <c r="A43" s="2">
        <v>27</v>
      </c>
      <c r="B43" s="10" t="s">
        <v>43</v>
      </c>
      <c r="C43" s="10"/>
      <c r="D43" s="10"/>
      <c r="E43" s="2"/>
      <c r="F43" s="12">
        <f t="shared" ref="F43:L43" si="6">SUM(F36:F42)</f>
        <v>289151999.99999994</v>
      </c>
      <c r="G43" s="12">
        <f t="shared" si="6"/>
        <v>141234065.23801646</v>
      </c>
      <c r="H43" s="12">
        <f t="shared" si="6"/>
        <v>23541123.521070551</v>
      </c>
      <c r="I43" s="12">
        <f t="shared" si="6"/>
        <v>72476280.126730591</v>
      </c>
      <c r="J43" s="12">
        <f t="shared" si="6"/>
        <v>43000349.375166051</v>
      </c>
      <c r="K43" s="12">
        <f t="shared" si="6"/>
        <v>5968152.3422989808</v>
      </c>
      <c r="L43" s="12">
        <f t="shared" si="6"/>
        <v>2932029.3967173523</v>
      </c>
    </row>
    <row r="44" spans="1:12">
      <c r="A44" s="2"/>
      <c r="B44" s="10"/>
      <c r="C44" s="10"/>
      <c r="D44" s="10"/>
      <c r="E44" s="2"/>
      <c r="F44" s="10"/>
      <c r="G44" s="11"/>
      <c r="H44" s="10"/>
      <c r="I44" s="10"/>
      <c r="J44" s="10"/>
      <c r="K44" s="10"/>
      <c r="L44" s="10"/>
    </row>
    <row r="45" spans="1:12">
      <c r="A45" s="2">
        <v>28</v>
      </c>
      <c r="B45" s="10" t="s">
        <v>44</v>
      </c>
      <c r="C45" s="10"/>
      <c r="D45" s="6"/>
      <c r="E45" s="5"/>
      <c r="F45" s="11">
        <f>SUM(G45:Q45)</f>
        <v>31279999.999999996</v>
      </c>
      <c r="G45" s="11">
        <v>14463507.082711259</v>
      </c>
      <c r="H45" s="11">
        <v>2902243.6741400962</v>
      </c>
      <c r="I45" s="11">
        <v>8625368.5979276691</v>
      </c>
      <c r="J45" s="11">
        <v>4162905.0449745078</v>
      </c>
      <c r="K45" s="11">
        <v>656773.46217589616</v>
      </c>
      <c r="L45" s="11">
        <v>469202.13807056914</v>
      </c>
    </row>
    <row r="46" spans="1:12">
      <c r="A46" s="2">
        <v>29</v>
      </c>
      <c r="B46" s="10" t="s">
        <v>45</v>
      </c>
      <c r="C46" s="10"/>
      <c r="D46" s="6"/>
      <c r="E46" s="5"/>
      <c r="F46" s="11">
        <f>SUM(G46:Q46)</f>
        <v>-80000.000000000015</v>
      </c>
      <c r="G46" s="11">
        <v>-43763.555343880194</v>
      </c>
      <c r="H46" s="11">
        <v>-7670.4372890927689</v>
      </c>
      <c r="I46" s="11">
        <v>-20339.670488565283</v>
      </c>
      <c r="J46" s="11">
        <v>-2453.6290712860173</v>
      </c>
      <c r="K46" s="11">
        <v>-1926.8613382540898</v>
      </c>
      <c r="L46" s="11">
        <v>-3845.8464689216526</v>
      </c>
    </row>
    <row r="47" spans="1:12">
      <c r="A47" s="2"/>
      <c r="B47" s="10" t="s">
        <v>46</v>
      </c>
      <c r="C47" s="10"/>
      <c r="D47" s="10"/>
      <c r="E47" s="2"/>
      <c r="F47" s="10"/>
      <c r="G47" s="11"/>
      <c r="H47" s="11"/>
      <c r="I47" s="11"/>
      <c r="J47" s="11"/>
      <c r="K47" s="11"/>
      <c r="L47" s="11"/>
    </row>
    <row r="48" spans="1:12">
      <c r="A48" s="2">
        <v>30</v>
      </c>
      <c r="B48" s="10" t="s">
        <v>47</v>
      </c>
      <c r="C48" s="10"/>
      <c r="D48" s="6"/>
      <c r="E48" s="5"/>
      <c r="F48" s="11">
        <f>SUM(G48:Q48)</f>
        <v>20999999.999999996</v>
      </c>
      <c r="G48" s="11">
        <v>9683243.6428674664</v>
      </c>
      <c r="H48" s="11">
        <v>1573566.0037027646</v>
      </c>
      <c r="I48" s="11">
        <v>5565614.9943119576</v>
      </c>
      <c r="J48" s="11">
        <v>3661046.0287827756</v>
      </c>
      <c r="K48" s="11">
        <v>430830.79862510215</v>
      </c>
      <c r="L48" s="11">
        <v>85698.531709932577</v>
      </c>
    </row>
    <row r="49" spans="1:12">
      <c r="A49" s="2">
        <v>31</v>
      </c>
      <c r="B49" s="10" t="s">
        <v>48</v>
      </c>
      <c r="C49" s="10"/>
      <c r="D49" s="6"/>
      <c r="E49" s="5"/>
      <c r="F49" s="11">
        <f>SUM(G49:Q49)</f>
        <v>6907000</v>
      </c>
      <c r="G49" s="11">
        <v>3184864.9448231244</v>
      </c>
      <c r="H49" s="11">
        <v>517553.35178928543</v>
      </c>
      <c r="I49" s="11">
        <v>1830557.2745577469</v>
      </c>
      <c r="J49" s="11">
        <v>1204135.4724191728</v>
      </c>
      <c r="K49" s="11">
        <v>141702.30124302767</v>
      </c>
      <c r="L49" s="11">
        <v>28186.655167643064</v>
      </c>
    </row>
    <row r="50" spans="1:12">
      <c r="A50" s="2">
        <v>32</v>
      </c>
      <c r="B50" s="10" t="s">
        <v>49</v>
      </c>
      <c r="C50" s="10"/>
      <c r="D50" s="6"/>
      <c r="E50" s="5"/>
      <c r="F50" s="11">
        <f>SUM(G50:Q50)</f>
        <v>18408000</v>
      </c>
      <c r="G50" s="11">
        <v>9834756.9150343779</v>
      </c>
      <c r="H50" s="11">
        <v>1745734.2810670729</v>
      </c>
      <c r="I50" s="11">
        <v>4988822.8590914821</v>
      </c>
      <c r="J50" s="11">
        <v>669516.13576384063</v>
      </c>
      <c r="K50" s="11">
        <v>459985.55168423383</v>
      </c>
      <c r="L50" s="11">
        <v>709184.25735899364</v>
      </c>
    </row>
    <row r="51" spans="1:12">
      <c r="A51" s="2">
        <v>33</v>
      </c>
      <c r="B51" s="10" t="s">
        <v>50</v>
      </c>
      <c r="C51" s="10"/>
      <c r="D51" s="6"/>
      <c r="E51" s="5"/>
      <c r="F51" s="11">
        <f>SUM(G51:Q51)</f>
        <v>9052999.9999999981</v>
      </c>
      <c r="G51" s="11">
        <v>4843773.2872532578</v>
      </c>
      <c r="H51" s="11">
        <v>787802.52835496143</v>
      </c>
      <c r="I51" s="11">
        <v>2112128.9786829054</v>
      </c>
      <c r="J51" s="11">
        <v>946862.4767329467</v>
      </c>
      <c r="K51" s="11">
        <v>186780.05797503004</v>
      </c>
      <c r="L51" s="11">
        <v>175652.67100089806</v>
      </c>
    </row>
    <row r="52" spans="1:12">
      <c r="A52" s="2">
        <v>34</v>
      </c>
      <c r="B52" s="10" t="s">
        <v>51</v>
      </c>
      <c r="C52" s="10"/>
      <c r="D52" s="6"/>
      <c r="E52" s="5"/>
      <c r="F52" s="11">
        <f>SUM(G52:Q52)</f>
        <v>1816000</v>
      </c>
      <c r="G52" s="11">
        <v>839260.64892453072</v>
      </c>
      <c r="H52" s="11">
        <v>136536.86599939381</v>
      </c>
      <c r="I52" s="11">
        <v>481055.94746986264</v>
      </c>
      <c r="J52" s="11">
        <v>313432.68016776076</v>
      </c>
      <c r="K52" s="11">
        <v>37335.146521992894</v>
      </c>
      <c r="L52" s="11">
        <v>8378.7109164591238</v>
      </c>
    </row>
    <row r="53" spans="1:12">
      <c r="A53" s="2">
        <v>35</v>
      </c>
      <c r="B53" s="10" t="s">
        <v>52</v>
      </c>
      <c r="C53" s="10"/>
      <c r="D53" s="10"/>
      <c r="E53" s="2"/>
      <c r="F53" s="12">
        <f t="shared" ref="F53:L53" si="7">SUM(F48:F52)</f>
        <v>57184000</v>
      </c>
      <c r="G53" s="12">
        <f t="shared" si="7"/>
        <v>28385899.438902754</v>
      </c>
      <c r="H53" s="12">
        <f t="shared" si="7"/>
        <v>4761193.0309134787</v>
      </c>
      <c r="I53" s="12">
        <f t="shared" si="7"/>
        <v>14978180.054113954</v>
      </c>
      <c r="J53" s="12">
        <f t="shared" si="7"/>
        <v>6794992.7938664965</v>
      </c>
      <c r="K53" s="12">
        <f t="shared" si="7"/>
        <v>1256633.8560493868</v>
      </c>
      <c r="L53" s="12">
        <f t="shared" si="7"/>
        <v>1007100.8261539266</v>
      </c>
    </row>
    <row r="54" spans="1:12">
      <c r="A54" s="2">
        <v>36</v>
      </c>
      <c r="B54" s="10" t="s">
        <v>53</v>
      </c>
      <c r="C54" s="10"/>
      <c r="D54" s="6"/>
      <c r="E54" s="5"/>
      <c r="F54" s="11">
        <f>SUM(G54:Q54)</f>
        <v>18527000</v>
      </c>
      <c r="G54" s="11">
        <v>2516548.2993798768</v>
      </c>
      <c r="H54" s="11">
        <v>4465973.5956585826</v>
      </c>
      <c r="I54" s="11">
        <v>9518755.4418608882</v>
      </c>
      <c r="J54" s="11">
        <v>1101183.6577613787</v>
      </c>
      <c r="K54" s="11">
        <v>340497.15564748208</v>
      </c>
      <c r="L54" s="11">
        <v>584041.84969178948</v>
      </c>
    </row>
    <row r="55" spans="1:12">
      <c r="A55" s="2">
        <v>37</v>
      </c>
      <c r="B55" s="10" t="s">
        <v>54</v>
      </c>
      <c r="C55" s="10"/>
      <c r="D55" s="10"/>
      <c r="E55" s="2"/>
      <c r="F55" s="11">
        <f t="shared" ref="F55:L55" si="8">F43+F45+F46+F53+F54</f>
        <v>396062999.99999994</v>
      </c>
      <c r="G55" s="11">
        <f t="shared" si="8"/>
        <v>186556256.50366649</v>
      </c>
      <c r="H55" s="11">
        <f t="shared" si="8"/>
        <v>35662863.384493619</v>
      </c>
      <c r="I55" s="11">
        <f t="shared" si="8"/>
        <v>105578244.55014454</v>
      </c>
      <c r="J55" s="11">
        <f t="shared" si="8"/>
        <v>55056977.24269715</v>
      </c>
      <c r="K55" s="11">
        <f t="shared" si="8"/>
        <v>8220129.9548334917</v>
      </c>
      <c r="L55" s="11">
        <f t="shared" si="8"/>
        <v>4988528.3641647156</v>
      </c>
    </row>
    <row r="56" spans="1:12">
      <c r="A56" s="2"/>
      <c r="B56" s="10"/>
      <c r="C56" s="10"/>
      <c r="D56" s="10"/>
      <c r="E56" s="2"/>
      <c r="F56" s="10"/>
      <c r="G56" s="10"/>
      <c r="H56" s="10"/>
      <c r="I56" s="10"/>
      <c r="J56" s="10"/>
      <c r="K56" s="10"/>
      <c r="L56" s="10"/>
    </row>
    <row r="57" spans="1:12">
      <c r="A57" s="2">
        <v>38</v>
      </c>
      <c r="B57" s="10" t="s">
        <v>55</v>
      </c>
      <c r="C57" s="10"/>
      <c r="D57" s="10"/>
      <c r="E57" s="2"/>
      <c r="F57" s="11">
        <f t="shared" ref="F57:L57" si="9">F33-F55</f>
        <v>69041000.00000006</v>
      </c>
      <c r="G57" s="11">
        <f t="shared" si="9"/>
        <v>21540376.654159933</v>
      </c>
      <c r="H57" s="11">
        <f t="shared" si="9"/>
        <v>11332155.150949381</v>
      </c>
      <c r="I57" s="11">
        <f t="shared" si="9"/>
        <v>26986372.183168769</v>
      </c>
      <c r="J57" s="11">
        <f t="shared" si="9"/>
        <v>6120292.197335735</v>
      </c>
      <c r="K57" s="11">
        <f t="shared" si="9"/>
        <v>1391977.7614179449</v>
      </c>
      <c r="L57" s="11">
        <f t="shared" si="9"/>
        <v>1669826.0529682273</v>
      </c>
    </row>
    <row r="58" spans="1:12">
      <c r="A58" s="2"/>
      <c r="B58" s="10"/>
      <c r="C58" s="10"/>
      <c r="D58" s="10"/>
      <c r="E58" s="2"/>
      <c r="F58" s="10"/>
      <c r="G58" s="10"/>
      <c r="H58" s="10"/>
      <c r="I58" s="10"/>
      <c r="J58" s="10"/>
      <c r="K58" s="10"/>
      <c r="L58" s="10"/>
    </row>
    <row r="59" spans="1:12">
      <c r="A59" s="2">
        <v>39</v>
      </c>
      <c r="B59" s="10" t="s">
        <v>56</v>
      </c>
      <c r="C59" s="10"/>
      <c r="D59" s="10"/>
      <c r="E59" s="2"/>
      <c r="F59" s="13">
        <f t="shared" ref="F59:L59" si="10">F57/F29</f>
        <v>6.121681735680895E-2</v>
      </c>
      <c r="G59" s="13">
        <f t="shared" si="10"/>
        <v>3.8467890823592914E-2</v>
      </c>
      <c r="H59" s="13">
        <f t="shared" si="10"/>
        <v>0.12022138333667075</v>
      </c>
      <c r="I59" s="13">
        <f t="shared" si="10"/>
        <v>9.1275917735735693E-2</v>
      </c>
      <c r="J59" s="13">
        <f t="shared" si="10"/>
        <v>4.5510325972601164E-2</v>
      </c>
      <c r="K59" s="13">
        <f t="shared" si="10"/>
        <v>5.6026882832788512E-2</v>
      </c>
      <c r="L59" s="13">
        <f t="shared" si="10"/>
        <v>8.972900801604046E-2</v>
      </c>
    </row>
    <row r="60" spans="1:12">
      <c r="A60" s="2">
        <v>40</v>
      </c>
      <c r="B60" s="10" t="s">
        <v>57</v>
      </c>
      <c r="C60" s="10"/>
      <c r="D60" s="10"/>
      <c r="E60" s="2"/>
      <c r="F60" s="14">
        <f t="shared" ref="F60:L60" si="11">F59/$F59</f>
        <v>1</v>
      </c>
      <c r="G60" s="14">
        <f t="shared" si="11"/>
        <v>0.62838763079397908</v>
      </c>
      <c r="H60" s="14">
        <f t="shared" si="11"/>
        <v>1.9638620321593525</v>
      </c>
      <c r="I60" s="14">
        <f t="shared" si="11"/>
        <v>1.4910268399568043</v>
      </c>
      <c r="J60" s="14">
        <f t="shared" si="11"/>
        <v>0.74342848807933326</v>
      </c>
      <c r="K60" s="14">
        <f t="shared" si="11"/>
        <v>0.91522044516345347</v>
      </c>
      <c r="L60" s="14">
        <f t="shared" si="11"/>
        <v>1.4657574812007144</v>
      </c>
    </row>
    <row r="61" spans="1:12">
      <c r="A61" s="2">
        <v>41</v>
      </c>
      <c r="B61" s="10" t="s">
        <v>58</v>
      </c>
      <c r="C61" s="10"/>
      <c r="D61" s="6"/>
      <c r="E61" s="5"/>
      <c r="F61" s="11">
        <f>SUM(G61:Q61)</f>
        <v>33722000</v>
      </c>
      <c r="G61" s="11">
        <v>16742947.529865783</v>
      </c>
      <c r="H61" s="11">
        <v>2818433.4785218164</v>
      </c>
      <c r="I61" s="11">
        <v>8840265.2337929979</v>
      </c>
      <c r="J61" s="11">
        <v>4021047.5485272938</v>
      </c>
      <c r="K61" s="11">
        <v>742870.02458448953</v>
      </c>
      <c r="L61" s="11">
        <v>556436.1847076175</v>
      </c>
    </row>
    <row r="62" spans="1:12" ht="40.5" customHeight="1">
      <c r="A62" s="2"/>
      <c r="B62" s="10"/>
      <c r="C62" s="10"/>
      <c r="D62" s="6"/>
      <c r="E62" s="5"/>
      <c r="F62" s="11"/>
      <c r="G62" s="11"/>
      <c r="H62" s="11"/>
      <c r="I62" s="11"/>
      <c r="J62" s="11"/>
      <c r="K62" s="11"/>
      <c r="L62" s="11"/>
    </row>
    <row r="63" spans="1:12">
      <c r="A63" s="7"/>
      <c r="B63" s="10"/>
      <c r="C63" s="10"/>
      <c r="D63" s="6"/>
      <c r="E63" s="5"/>
      <c r="F63" s="11"/>
      <c r="G63" s="11"/>
      <c r="H63" s="11"/>
      <c r="L63" s="15"/>
    </row>
    <row r="64" spans="1:12">
      <c r="A64" s="7" t="s">
        <v>145</v>
      </c>
      <c r="B64" s="10"/>
      <c r="C64" s="10"/>
      <c r="D64" s="6"/>
      <c r="E64" s="5"/>
      <c r="F64" s="11"/>
      <c r="G64" s="11"/>
      <c r="H64" s="11"/>
      <c r="I64" t="s">
        <v>146</v>
      </c>
      <c r="L64" s="15" t="s">
        <v>144</v>
      </c>
    </row>
    <row r="65" spans="1:12">
      <c r="A65" s="2"/>
      <c r="B65" s="10"/>
      <c r="C65" s="10"/>
      <c r="D65" s="6"/>
      <c r="E65" s="5"/>
      <c r="F65" s="11"/>
      <c r="G65" s="11"/>
      <c r="H65" s="11"/>
      <c r="I65" s="11"/>
    </row>
    <row r="66" spans="1:12">
      <c r="A66" s="2"/>
      <c r="B66" s="10" t="str">
        <f>$B$2</f>
        <v>Sumcost</v>
      </c>
      <c r="C66" s="10"/>
      <c r="D66" s="10"/>
      <c r="F66" s="10" t="str">
        <f>$F$2</f>
        <v>AVISTA UTILITIES</v>
      </c>
      <c r="G66" s="10"/>
      <c r="H66" s="10"/>
      <c r="J66" s="2" t="str">
        <f>$J$2</f>
        <v>Washington Jurisdiction</v>
      </c>
      <c r="K66" s="10"/>
      <c r="L66" s="6"/>
    </row>
    <row r="67" spans="1:12">
      <c r="A67" s="2"/>
      <c r="B67" s="10" t="str">
        <f>$B$3</f>
        <v>Scenario: Company Base Case</v>
      </c>
      <c r="C67" s="10"/>
      <c r="D67" s="10"/>
      <c r="F67" s="4" t="s">
        <v>59</v>
      </c>
      <c r="G67" s="10"/>
      <c r="H67" s="10"/>
      <c r="J67" s="2" t="str">
        <f>$J$3</f>
        <v>Electric Utility</v>
      </c>
      <c r="K67" s="10"/>
      <c r="L67" s="8">
        <f>$L$3</f>
        <v>40653</v>
      </c>
    </row>
    <row r="68" spans="1:12">
      <c r="A68" s="2"/>
      <c r="B68" s="10" t="str">
        <f>$B$4</f>
        <v>Load Factor Peak Credit Method</v>
      </c>
      <c r="C68" s="10"/>
      <c r="D68" s="10"/>
      <c r="F68" s="10" t="str">
        <f>$F$4</f>
        <v>For the Twelve Months Ended December 31, 2010</v>
      </c>
      <c r="G68" s="10"/>
      <c r="H68" s="10"/>
      <c r="I68" s="10"/>
      <c r="J68" s="10"/>
      <c r="K68" s="10"/>
      <c r="L68" s="9" t="str">
        <f>$L$4</f>
        <v xml:space="preserve"> </v>
      </c>
    </row>
    <row r="69" spans="1:12">
      <c r="A69" s="2"/>
      <c r="B69" s="10" t="str">
        <f>$B$5</f>
        <v>PROPOSED METHOD</v>
      </c>
      <c r="C69" s="10"/>
      <c r="D69" s="10"/>
      <c r="E69" s="10"/>
      <c r="F69" s="10"/>
      <c r="G69" s="10"/>
      <c r="H69" s="10"/>
      <c r="I69" s="10"/>
      <c r="J69" s="10"/>
      <c r="K69" s="10"/>
      <c r="L69" s="10"/>
    </row>
    <row r="70" spans="1:12" ht="19.5" customHeight="1">
      <c r="A70" s="2"/>
      <c r="B70" s="2" t="str">
        <f>$B$6</f>
        <v>(b)</v>
      </c>
      <c r="C70" s="2" t="str">
        <f>$C$6</f>
        <v>(c)</v>
      </c>
      <c r="D70" s="2" t="str">
        <f>$D$6</f>
        <v>(d)</v>
      </c>
      <c r="E70" s="2" t="str">
        <f>$E$6</f>
        <v>(e)</v>
      </c>
      <c r="F70" s="2" t="str">
        <f>$F$6</f>
        <v>(f)</v>
      </c>
      <c r="G70" s="2" t="str">
        <f>$G$6</f>
        <v>(g)</v>
      </c>
      <c r="H70" s="2" t="str">
        <f>$H$6</f>
        <v>(h)</v>
      </c>
      <c r="I70" s="2" t="str">
        <f>$I$6</f>
        <v>(i)</v>
      </c>
      <c r="J70" s="2" t="str">
        <f>$J$6</f>
        <v>(j)</v>
      </c>
      <c r="K70" s="2" t="str">
        <f>$K$6</f>
        <v>(k)</v>
      </c>
      <c r="L70" s="2" t="str">
        <f>$L$6</f>
        <v>(l)</v>
      </c>
    </row>
    <row r="71" spans="1:12">
      <c r="A71" s="2"/>
      <c r="B71" s="2" t="str">
        <f>$B$7</f>
        <v xml:space="preserve"> </v>
      </c>
      <c r="C71" s="2" t="str">
        <f>$C$7</f>
        <v xml:space="preserve"> </v>
      </c>
      <c r="D71" s="2" t="str">
        <f>$D$7</f>
        <v xml:space="preserve"> </v>
      </c>
      <c r="E71" s="2" t="str">
        <f>$E$7</f>
        <v xml:space="preserve"> </v>
      </c>
      <c r="F71" s="2" t="str">
        <f>$F$7</f>
        <v xml:space="preserve"> </v>
      </c>
      <c r="G71" s="2" t="str">
        <f>$G$7</f>
        <v>Residential</v>
      </c>
      <c r="H71" s="2" t="str">
        <f>$H$7</f>
        <v>General</v>
      </c>
      <c r="I71" s="2" t="str">
        <f>$I$7</f>
        <v>Large Gen</v>
      </c>
      <c r="J71" s="2" t="str">
        <f>$J$7</f>
        <v>Extra Large</v>
      </c>
      <c r="K71" s="2" t="str">
        <f>$K$7</f>
        <v>Pumping</v>
      </c>
      <c r="L71" s="2" t="str">
        <f>$L$7</f>
        <v>Street &amp;</v>
      </c>
    </row>
    <row r="72" spans="1:12">
      <c r="A72" s="2"/>
      <c r="B72" s="2" t="str">
        <f>$B$8</f>
        <v xml:space="preserve"> </v>
      </c>
      <c r="C72" s="2" t="str">
        <f>$C$8</f>
        <v xml:space="preserve"> </v>
      </c>
      <c r="D72" s="2" t="str">
        <f>$D$8</f>
        <v xml:space="preserve"> </v>
      </c>
      <c r="E72" s="2" t="str">
        <f>$E$8</f>
        <v xml:space="preserve"> </v>
      </c>
      <c r="F72" s="2" t="str">
        <f>$F$8</f>
        <v>System</v>
      </c>
      <c r="G72" s="2" t="str">
        <f>$G$8</f>
        <v>Service</v>
      </c>
      <c r="H72" s="2" t="str">
        <f>$H$8</f>
        <v>Service</v>
      </c>
      <c r="I72" s="2" t="str">
        <f>$I$8</f>
        <v>Service</v>
      </c>
      <c r="J72" s="2" t="str">
        <f>$J$8</f>
        <v>Gen Service</v>
      </c>
      <c r="K72" s="2" t="str">
        <f>$K$8</f>
        <v>Service</v>
      </c>
      <c r="L72" s="2" t="str">
        <f>$L$8</f>
        <v>Area Lights</v>
      </c>
    </row>
    <row r="73" spans="1:12">
      <c r="A73" s="2"/>
      <c r="B73" s="7" t="str">
        <f>$B$9</f>
        <v>Description</v>
      </c>
      <c r="C73" s="2" t="str">
        <f>$C$9</f>
        <v xml:space="preserve"> </v>
      </c>
      <c r="D73" s="2" t="str">
        <f>$D$9</f>
        <v xml:space="preserve"> </v>
      </c>
      <c r="E73" s="2" t="str">
        <f>$E$9</f>
        <v xml:space="preserve"> </v>
      </c>
      <c r="F73" s="2" t="str">
        <f>$F$9</f>
        <v>Total</v>
      </c>
      <c r="G73" s="2" t="str">
        <f>$G$9</f>
        <v>Sch 1</v>
      </c>
      <c r="H73" s="2" t="str">
        <f>$H$9</f>
        <v>Sch 11-12</v>
      </c>
      <c r="I73" s="2" t="str">
        <f>$I$9</f>
        <v>Sch 21-22</v>
      </c>
      <c r="J73" s="2" t="str">
        <f>$J$9</f>
        <v>Sch 25</v>
      </c>
      <c r="K73" s="2" t="str">
        <f>$K$9</f>
        <v>Sch 31-32</v>
      </c>
      <c r="L73" s="2" t="str">
        <f>$L$9</f>
        <v>Sch 41-49</v>
      </c>
    </row>
    <row r="74" spans="1:12">
      <c r="A74" s="2"/>
      <c r="B74" s="21" t="s">
        <v>60</v>
      </c>
      <c r="C74" s="10"/>
      <c r="D74" s="10"/>
      <c r="E74" s="10"/>
      <c r="F74" s="10"/>
      <c r="G74" s="10"/>
      <c r="H74" s="10"/>
      <c r="I74" s="10"/>
      <c r="J74" s="10"/>
      <c r="K74" s="10"/>
      <c r="L74" s="10"/>
    </row>
    <row r="75" spans="1:12">
      <c r="A75" s="2">
        <v>1</v>
      </c>
      <c r="B75" s="10" t="s">
        <v>61</v>
      </c>
      <c r="C75" s="10"/>
      <c r="D75" s="6"/>
      <c r="E75" s="2"/>
      <c r="F75" s="11">
        <f>SUM(G75:Q75)</f>
        <v>240717844.85368359</v>
      </c>
      <c r="G75" s="11">
        <v>103773556.49395505</v>
      </c>
      <c r="H75" s="11">
        <v>21241632.901247442</v>
      </c>
      <c r="I75" s="11">
        <v>69647957.786925614</v>
      </c>
      <c r="J75" s="11">
        <v>40112195.428986438</v>
      </c>
      <c r="K75" s="11">
        <v>4874584.6322513418</v>
      </c>
      <c r="L75" s="11">
        <v>1067917.6103177178</v>
      </c>
    </row>
    <row r="76" spans="1:12">
      <c r="A76" s="2">
        <v>2</v>
      </c>
      <c r="B76" s="10" t="s">
        <v>62</v>
      </c>
      <c r="C76" s="10"/>
      <c r="D76" s="6"/>
      <c r="E76" s="2"/>
      <c r="F76" s="11">
        <f>SUM(G76:Q76)</f>
        <v>39473372.503601514</v>
      </c>
      <c r="G76" s="11">
        <v>15032911.731265429</v>
      </c>
      <c r="H76" s="11">
        <v>4363398.2881295262</v>
      </c>
      <c r="I76" s="11">
        <v>13028099.55784913</v>
      </c>
      <c r="J76" s="11">
        <v>6068552.1993588079</v>
      </c>
      <c r="K76" s="11">
        <v>781785.00176500692</v>
      </c>
      <c r="L76" s="11">
        <v>198625.72523361779</v>
      </c>
    </row>
    <row r="77" spans="1:12">
      <c r="A77" s="2">
        <v>3</v>
      </c>
      <c r="B77" s="10" t="s">
        <v>63</v>
      </c>
      <c r="C77" s="10"/>
      <c r="D77" s="6"/>
      <c r="E77" s="2"/>
      <c r="F77" s="11">
        <f>SUM(G77:Q77)</f>
        <v>87809390.435720369</v>
      </c>
      <c r="G77" s="11">
        <v>42006989.144407183</v>
      </c>
      <c r="H77" s="11">
        <v>12542068.095818603</v>
      </c>
      <c r="I77" s="11">
        <v>25030827.859840713</v>
      </c>
      <c r="J77" s="11">
        <v>2321141.532221423</v>
      </c>
      <c r="K77" s="11">
        <v>1952764.8586819412</v>
      </c>
      <c r="L77" s="11">
        <v>3955598.944750506</v>
      </c>
    </row>
    <row r="78" spans="1:12">
      <c r="A78" s="2">
        <v>4</v>
      </c>
      <c r="B78" s="10" t="s">
        <v>64</v>
      </c>
      <c r="C78" s="10"/>
      <c r="D78" s="6"/>
      <c r="E78" s="2"/>
      <c r="F78" s="11">
        <f>SUM(G78:Q78)</f>
        <v>54705392.206994489</v>
      </c>
      <c r="G78" s="11">
        <v>27437542.630372342</v>
      </c>
      <c r="H78" s="11">
        <v>5598900.7148044212</v>
      </c>
      <c r="I78" s="11">
        <v>13658114.795384537</v>
      </c>
      <c r="J78" s="11">
        <v>5778110.8394333357</v>
      </c>
      <c r="K78" s="11">
        <v>1120865.5073017059</v>
      </c>
      <c r="L78" s="11">
        <v>1111857.7196981548</v>
      </c>
    </row>
    <row r="79" spans="1:12">
      <c r="A79" s="2">
        <v>5</v>
      </c>
      <c r="B79" s="10" t="s">
        <v>65</v>
      </c>
      <c r="C79" s="10"/>
      <c r="D79" s="6"/>
      <c r="E79" s="2"/>
      <c r="F79" s="12">
        <f>SUM(F75:F78)</f>
        <v>422705999.99999994</v>
      </c>
      <c r="G79" s="12">
        <f t="shared" ref="G79:L79" si="12">SUM(G75:G78)</f>
        <v>188251000</v>
      </c>
      <c r="H79" s="12">
        <f t="shared" si="12"/>
        <v>43745999.999999993</v>
      </c>
      <c r="I79" s="12">
        <f t="shared" si="12"/>
        <v>121364999.99999999</v>
      </c>
      <c r="J79" s="12">
        <f t="shared" si="12"/>
        <v>54280000</v>
      </c>
      <c r="K79" s="12">
        <f t="shared" si="12"/>
        <v>8729999.9999999963</v>
      </c>
      <c r="L79" s="12">
        <f t="shared" si="12"/>
        <v>6333999.9999999963</v>
      </c>
    </row>
    <row r="80" spans="1:12">
      <c r="A80" s="2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</row>
    <row r="81" spans="1:12">
      <c r="A81" s="2"/>
      <c r="B81" s="10" t="s">
        <v>66</v>
      </c>
      <c r="C81" s="10"/>
      <c r="D81" s="6"/>
      <c r="E81" s="2"/>
      <c r="F81" s="11"/>
      <c r="G81" s="11"/>
      <c r="H81" s="11"/>
      <c r="I81" s="11"/>
      <c r="J81" s="11"/>
      <c r="K81" s="11"/>
      <c r="L81" s="11"/>
    </row>
    <row r="82" spans="1:12">
      <c r="A82" s="2">
        <v>6</v>
      </c>
      <c r="B82" s="10" t="s">
        <v>61</v>
      </c>
      <c r="C82" s="10"/>
      <c r="D82" s="6"/>
      <c r="E82" s="2"/>
      <c r="F82" s="16">
        <v>4.4666032429860808E-2</v>
      </c>
      <c r="G82" s="16">
        <v>4.4096329780190131E-2</v>
      </c>
      <c r="H82" s="16">
        <v>5.3106305681371722E-2</v>
      </c>
      <c r="I82" s="16">
        <v>4.7433504566285721E-2</v>
      </c>
      <c r="J82" s="16">
        <v>3.9277978726468488E-2</v>
      </c>
      <c r="K82" s="16">
        <v>4.0621672992129328E-2</v>
      </c>
      <c r="L82" s="16">
        <v>4.0460129691453225E-2</v>
      </c>
    </row>
    <row r="83" spans="1:12">
      <c r="A83" s="2">
        <v>7</v>
      </c>
      <c r="B83" s="10" t="s">
        <v>62</v>
      </c>
      <c r="C83" s="10"/>
      <c r="D83" s="10"/>
      <c r="E83" s="2"/>
      <c r="F83" s="16">
        <v>7.3244214089467465E-3</v>
      </c>
      <c r="G83" s="16">
        <v>6.3879109057709124E-3</v>
      </c>
      <c r="H83" s="16">
        <v>1.0908952450890554E-2</v>
      </c>
      <c r="I83" s="16">
        <v>8.8727428556888335E-3</v>
      </c>
      <c r="J83" s="16">
        <v>5.9423440087906882E-3</v>
      </c>
      <c r="K83" s="16">
        <v>6.5148965681578706E-3</v>
      </c>
      <c r="L83" s="16">
        <v>7.5253207975662113E-3</v>
      </c>
    </row>
    <row r="84" spans="1:12">
      <c r="A84" s="2">
        <v>8</v>
      </c>
      <c r="B84" s="10" t="s">
        <v>63</v>
      </c>
      <c r="C84" s="10"/>
      <c r="D84" s="10"/>
      <c r="E84" s="2"/>
      <c r="F84" s="16">
        <v>1.6293337468321796E-2</v>
      </c>
      <c r="G84" s="16">
        <v>1.784996206131326E-2</v>
      </c>
      <c r="H84" s="16">
        <v>3.1356483057100905E-2</v>
      </c>
      <c r="I84" s="16">
        <v>1.7047160107981622E-2</v>
      </c>
      <c r="J84" s="16">
        <v>2.2728685565246614E-3</v>
      </c>
      <c r="K84" s="16">
        <v>1.6273094325836571E-2</v>
      </c>
      <c r="L84" s="16">
        <v>0.14986553715915038</v>
      </c>
    </row>
    <row r="85" spans="1:12">
      <c r="A85" s="2">
        <v>9</v>
      </c>
      <c r="B85" s="10" t="s">
        <v>64</v>
      </c>
      <c r="C85" s="10"/>
      <c r="D85" s="10"/>
      <c r="E85" s="2"/>
      <c r="F85" s="16">
        <v>1.0150775584963783E-2</v>
      </c>
      <c r="G85" s="16">
        <v>1.1658990681864143E-2</v>
      </c>
      <c r="H85" s="16">
        <v>1.3997837841486881E-2</v>
      </c>
      <c r="I85" s="16">
        <v>9.3018125886146583E-3</v>
      </c>
      <c r="J85" s="16">
        <v>5.6579429822591039E-3</v>
      </c>
      <c r="K85" s="16">
        <v>9.3405767959224492E-3</v>
      </c>
      <c r="L85" s="16">
        <v>4.2124885948876686E-2</v>
      </c>
    </row>
    <row r="86" spans="1:12">
      <c r="A86" s="2">
        <v>10</v>
      </c>
      <c r="B86" s="10" t="s">
        <v>67</v>
      </c>
      <c r="C86" s="10"/>
      <c r="D86" s="10"/>
      <c r="E86" s="10"/>
      <c r="F86" s="17">
        <f>SUM(F82:F85)</f>
        <v>7.8434566892093147E-2</v>
      </c>
      <c r="G86" s="17">
        <f t="shared" ref="G86:L86" si="13">SUM(G82:G85)</f>
        <v>7.9993193429138451E-2</v>
      </c>
      <c r="H86" s="17">
        <f t="shared" si="13"/>
        <v>0.10936957903085005</v>
      </c>
      <c r="I86" s="17">
        <f t="shared" si="13"/>
        <v>8.2655220118570835E-2</v>
      </c>
      <c r="J86" s="17">
        <f t="shared" si="13"/>
        <v>5.3151134274042944E-2</v>
      </c>
      <c r="K86" s="17">
        <f t="shared" si="13"/>
        <v>7.2750240682046219E-2</v>
      </c>
      <c r="L86" s="17">
        <f t="shared" si="13"/>
        <v>0.23997587359704653</v>
      </c>
    </row>
    <row r="87" spans="1:12" ht="6" customHeight="1">
      <c r="A87" s="2"/>
    </row>
    <row r="88" spans="1:12">
      <c r="A88" s="2"/>
      <c r="B88" s="21" t="s">
        <v>68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</row>
    <row r="89" spans="1:12">
      <c r="A89" s="2">
        <v>11</v>
      </c>
      <c r="B89" s="10" t="s">
        <v>61</v>
      </c>
      <c r="C89" s="10"/>
      <c r="D89" s="10"/>
      <c r="E89" s="10"/>
      <c r="F89" s="11">
        <f>SUM(G89:Q89)</f>
        <v>241311127.75357708</v>
      </c>
      <c r="G89" s="11">
        <v>111270211.60823829</v>
      </c>
      <c r="H89" s="11">
        <v>18081856.52134303</v>
      </c>
      <c r="I89" s="11">
        <v>63954515.758077942</v>
      </c>
      <c r="J89" s="11">
        <v>42069102.188729823</v>
      </c>
      <c r="K89" s="11">
        <v>4950679.3279617922</v>
      </c>
      <c r="L89" s="11">
        <v>984762.34922616789</v>
      </c>
    </row>
    <row r="90" spans="1:12">
      <c r="A90" s="2">
        <v>12</v>
      </c>
      <c r="B90" s="10" t="s">
        <v>62</v>
      </c>
      <c r="F90" s="11">
        <f>SUM(G90:Q90)</f>
        <v>39733626.121397853</v>
      </c>
      <c r="G90" s="11">
        <v>18321446.788004693</v>
      </c>
      <c r="H90" s="11">
        <v>2977308.7270698939</v>
      </c>
      <c r="I90" s="11">
        <v>10530574.539030341</v>
      </c>
      <c r="J90" s="11">
        <v>6926982.5771849109</v>
      </c>
      <c r="K90" s="11">
        <v>815165.23210252682</v>
      </c>
      <c r="L90" s="11">
        <v>162148.25800548683</v>
      </c>
    </row>
    <row r="91" spans="1:12">
      <c r="A91" s="2">
        <v>13</v>
      </c>
      <c r="B91" s="10" t="s">
        <v>63</v>
      </c>
      <c r="F91" s="11">
        <f>SUM(G91:Q91)</f>
        <v>86818106.224504903</v>
      </c>
      <c r="G91" s="11">
        <v>49877646.455670543</v>
      </c>
      <c r="H91" s="11">
        <v>8921491.0498066954</v>
      </c>
      <c r="I91" s="11">
        <v>20033706.580519743</v>
      </c>
      <c r="J91" s="11">
        <v>2643882.9221598171</v>
      </c>
      <c r="K91" s="11">
        <v>2034009.2048116026</v>
      </c>
      <c r="L91" s="11">
        <v>3307370.0115364958</v>
      </c>
    </row>
    <row r="92" spans="1:12">
      <c r="A92" s="2">
        <v>14</v>
      </c>
      <c r="B92" s="10" t="s">
        <v>64</v>
      </c>
      <c r="F92" s="11">
        <f>SUM(G92:Q92)</f>
        <v>54843139.90052031</v>
      </c>
      <c r="G92" s="11">
        <v>29136440.837678477</v>
      </c>
      <c r="H92" s="11">
        <v>4878116.8604324516</v>
      </c>
      <c r="I92" s="11">
        <v>12645359.981522115</v>
      </c>
      <c r="J92" s="11">
        <v>6015168.0639410717</v>
      </c>
      <c r="K92" s="11">
        <v>1136184.350965196</v>
      </c>
      <c r="L92" s="11">
        <v>1031869.8059810007</v>
      </c>
    </row>
    <row r="93" spans="1:12">
      <c r="A93" s="2">
        <v>15</v>
      </c>
      <c r="B93" s="10" t="s">
        <v>69</v>
      </c>
      <c r="C93" s="10"/>
      <c r="D93" s="10"/>
      <c r="E93" s="10"/>
      <c r="F93" s="12">
        <f>SUM(F89:F92)</f>
        <v>422706000.00000018</v>
      </c>
      <c r="G93" s="12">
        <f>SUM(G89:G92)</f>
        <v>208605745.689592</v>
      </c>
      <c r="H93" s="12">
        <f t="shared" ref="H93:L93" si="14">SUM(H89:H92)</f>
        <v>34858773.158652067</v>
      </c>
      <c r="I93" s="12">
        <f t="shared" si="14"/>
        <v>107164156.85915014</v>
      </c>
      <c r="J93" s="12">
        <f t="shared" si="14"/>
        <v>57655135.752015613</v>
      </c>
      <c r="K93" s="12">
        <f t="shared" si="14"/>
        <v>8936038.1158411186</v>
      </c>
      <c r="L93" s="12">
        <f t="shared" si="14"/>
        <v>5486150.4247491509</v>
      </c>
    </row>
    <row r="94" spans="1:12">
      <c r="A94" s="2"/>
      <c r="B94" s="10"/>
    </row>
    <row r="95" spans="1:12">
      <c r="A95" s="2"/>
      <c r="B95" s="10" t="s">
        <v>66</v>
      </c>
    </row>
    <row r="96" spans="1:12">
      <c r="A96" s="2">
        <v>16</v>
      </c>
      <c r="B96" s="10" t="s">
        <v>61</v>
      </c>
      <c r="C96" s="10"/>
      <c r="D96" s="10"/>
      <c r="E96" s="10"/>
      <c r="F96" s="16">
        <v>4.4776118133159744E-2</v>
      </c>
      <c r="G96" s="16">
        <v>4.7281871331780294E-2</v>
      </c>
      <c r="H96" s="16">
        <v>4.5206533987919316E-2</v>
      </c>
      <c r="I96" s="16">
        <v>4.3556005253248792E-2</v>
      </c>
      <c r="J96" s="16">
        <v>4.1194187531717247E-2</v>
      </c>
      <c r="K96" s="16">
        <v>4.1255797554278509E-2</v>
      </c>
      <c r="L96" s="16">
        <v>3.7309631361071925E-2</v>
      </c>
    </row>
    <row r="97" spans="1:12">
      <c r="A97" s="2">
        <v>17</v>
      </c>
      <c r="B97" s="10" t="s">
        <v>62</v>
      </c>
      <c r="C97" s="10"/>
      <c r="D97" s="10"/>
      <c r="E97" s="10"/>
      <c r="F97" s="16">
        <v>7.3727123719189514E-3</v>
      </c>
      <c r="G97" s="16">
        <v>7.7853027968750581E-3</v>
      </c>
      <c r="H97" s="16">
        <v>7.4435834619053258E-3</v>
      </c>
      <c r="I97" s="16">
        <v>7.1718119432997197E-3</v>
      </c>
      <c r="J97" s="16">
        <v>6.7829215378391889E-3</v>
      </c>
      <c r="K97" s="16">
        <v>6.7930660745813198E-3</v>
      </c>
      <c r="L97" s="16">
        <v>6.143301210468269E-3</v>
      </c>
    </row>
    <row r="98" spans="1:12">
      <c r="A98" s="2">
        <v>18</v>
      </c>
      <c r="B98" s="10" t="s">
        <v>63</v>
      </c>
      <c r="C98" s="10"/>
      <c r="D98" s="10"/>
      <c r="E98" s="10"/>
      <c r="F98" s="16">
        <v>1.610940123894895E-2</v>
      </c>
      <c r="G98" s="16">
        <v>2.1194427762501317E-2</v>
      </c>
      <c r="H98" s="16">
        <v>2.2304661464930622E-2</v>
      </c>
      <c r="I98" s="16">
        <v>1.3643887671105512E-2</v>
      </c>
      <c r="J98" s="16">
        <v>2.5888978666279558E-3</v>
      </c>
      <c r="K98" s="16">
        <v>1.6950132783452646E-2</v>
      </c>
      <c r="L98" s="16">
        <v>0.12530612690671689</v>
      </c>
    </row>
    <row r="99" spans="1:12">
      <c r="A99" s="2">
        <v>19</v>
      </c>
      <c r="B99" s="10" t="s">
        <v>64</v>
      </c>
      <c r="C99" s="10"/>
      <c r="D99" s="10"/>
      <c r="E99" s="10"/>
      <c r="F99" s="16">
        <v>1.0176335148069302E-2</v>
      </c>
      <c r="G99" s="16">
        <v>1.2380900753595268E-2</v>
      </c>
      <c r="H99" s="16">
        <v>1.2195802758853135E-2</v>
      </c>
      <c r="I99" s="16">
        <v>8.6120793700925086E-3</v>
      </c>
      <c r="J99" s="16">
        <v>5.8900701077278335E-3</v>
      </c>
      <c r="K99" s="16">
        <v>9.4682342487849395E-3</v>
      </c>
      <c r="L99" s="16">
        <v>3.9094388716246549E-2</v>
      </c>
    </row>
    <row r="100" spans="1:12">
      <c r="A100" s="2">
        <v>20</v>
      </c>
      <c r="B100" s="10" t="s">
        <v>70</v>
      </c>
      <c r="C100" s="10"/>
      <c r="D100" s="10"/>
      <c r="E100" s="10"/>
      <c r="F100" s="19">
        <f>SUM(F96:F99)</f>
        <v>7.8434566892096949E-2</v>
      </c>
      <c r="G100" s="19">
        <f t="shared" ref="G100:L100" si="15">SUM(G96:G99)</f>
        <v>8.8642502644751944E-2</v>
      </c>
      <c r="H100" s="19">
        <f t="shared" si="15"/>
        <v>8.7150581673608396E-2</v>
      </c>
      <c r="I100" s="19">
        <f t="shared" si="15"/>
        <v>7.2983784237746527E-2</v>
      </c>
      <c r="J100" s="19">
        <f t="shared" si="15"/>
        <v>5.6456077043912221E-2</v>
      </c>
      <c r="K100" s="19">
        <f t="shared" si="15"/>
        <v>7.4467230661097422E-2</v>
      </c>
      <c r="L100" s="19">
        <f t="shared" si="15"/>
        <v>0.20785344819450363</v>
      </c>
    </row>
    <row r="101" spans="1:12" ht="6" customHeight="1">
      <c r="A101" s="2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</row>
    <row r="102" spans="1:12">
      <c r="A102" s="2">
        <v>21</v>
      </c>
      <c r="B102" s="21" t="s">
        <v>71</v>
      </c>
      <c r="F102" s="22">
        <f>F79/F93</f>
        <v>0.99999999999999944</v>
      </c>
      <c r="G102" s="22">
        <f t="shared" ref="G102:L102" si="16">G79/G93</f>
        <v>0.90242480799220115</v>
      </c>
      <c r="H102" s="22">
        <f t="shared" si="16"/>
        <v>1.2549495015472765</v>
      </c>
      <c r="I102" s="22">
        <f t="shared" si="16"/>
        <v>1.1325148590448442</v>
      </c>
      <c r="J102" s="22">
        <f t="shared" si="16"/>
        <v>0.94145992879918561</v>
      </c>
      <c r="K102" s="22">
        <f t="shared" si="16"/>
        <v>0.97694301286877083</v>
      </c>
      <c r="L102" s="22">
        <f t="shared" si="16"/>
        <v>1.1545436252396619</v>
      </c>
    </row>
    <row r="103" spans="1:12" ht="6" customHeight="1" thickBot="1">
      <c r="A103" s="2"/>
    </row>
    <row r="104" spans="1:12" ht="6" customHeight="1" thickTop="1">
      <c r="A104" s="2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</row>
    <row r="105" spans="1:12">
      <c r="A105" s="2"/>
      <c r="B105" s="21" t="s">
        <v>72</v>
      </c>
    </row>
    <row r="106" spans="1:12">
      <c r="A106" s="2">
        <v>22</v>
      </c>
      <c r="B106" s="10" t="s">
        <v>61</v>
      </c>
      <c r="C106" s="10"/>
      <c r="D106" s="10"/>
      <c r="E106" s="2"/>
      <c r="F106" s="11">
        <f>SUM(G106:Q106)</f>
        <v>255866789.57690436</v>
      </c>
      <c r="G106" s="11">
        <v>110272305.06899422</v>
      </c>
      <c r="H106" s="11">
        <v>22619230.399993733</v>
      </c>
      <c r="I106" s="11">
        <v>74075470.113932371</v>
      </c>
      <c r="J106" s="11">
        <v>42594212.451862387</v>
      </c>
      <c r="K106" s="11">
        <v>5181619.0711365994</v>
      </c>
      <c r="L106" s="11">
        <v>1123952.4709850478</v>
      </c>
    </row>
    <row r="107" spans="1:12">
      <c r="A107" s="2">
        <v>23</v>
      </c>
      <c r="B107" s="10" t="s">
        <v>62</v>
      </c>
      <c r="C107" s="10"/>
      <c r="D107" s="6"/>
      <c r="E107" s="2"/>
      <c r="F107" s="11">
        <f>SUM(G107:Q107)</f>
        <v>46128434.81706436</v>
      </c>
      <c r="G107" s="11">
        <v>17888180.323137175</v>
      </c>
      <c r="H107" s="11">
        <v>4968433.1948315119</v>
      </c>
      <c r="I107" s="11">
        <v>14972879.231397776</v>
      </c>
      <c r="J107" s="11">
        <v>7159025.7363965185</v>
      </c>
      <c r="K107" s="11">
        <v>916670.29481964826</v>
      </c>
      <c r="L107" s="11">
        <v>223246.03648173137</v>
      </c>
    </row>
    <row r="108" spans="1:12">
      <c r="A108" s="2">
        <v>24</v>
      </c>
      <c r="B108" s="10" t="s">
        <v>63</v>
      </c>
      <c r="C108" s="10"/>
      <c r="D108" s="6"/>
      <c r="E108" s="2"/>
      <c r="F108" s="11">
        <f>SUM(G108:Q108)</f>
        <v>101289477.38249639</v>
      </c>
      <c r="G108" s="11">
        <v>48839796.498122245</v>
      </c>
      <c r="H108" s="11">
        <v>14122299.517971361</v>
      </c>
      <c r="I108" s="11">
        <v>28922152.374535866</v>
      </c>
      <c r="J108" s="11">
        <v>2731117.6478074295</v>
      </c>
      <c r="K108" s="11">
        <v>2281055.6492326874</v>
      </c>
      <c r="L108" s="11">
        <v>4393055.6948267939</v>
      </c>
    </row>
    <row r="109" spans="1:12">
      <c r="A109" s="2">
        <v>25</v>
      </c>
      <c r="B109" s="10" t="s">
        <v>64</v>
      </c>
      <c r="C109" s="10"/>
      <c r="D109" s="6"/>
      <c r="E109" s="2"/>
      <c r="F109" s="11">
        <f>SUM(G109:Q109)</f>
        <v>57695298.223534904</v>
      </c>
      <c r="G109" s="11">
        <v>28909718.109746352</v>
      </c>
      <c r="H109" s="11">
        <v>5913036.8872033926</v>
      </c>
      <c r="I109" s="11">
        <v>14445498.280134005</v>
      </c>
      <c r="J109" s="11">
        <v>6078644.1639336655</v>
      </c>
      <c r="K109" s="11">
        <v>1182654.9848110601</v>
      </c>
      <c r="L109" s="11">
        <v>1165745.7977064229</v>
      </c>
    </row>
    <row r="110" spans="1:12">
      <c r="A110" s="2">
        <v>26</v>
      </c>
      <c r="B110" s="10" t="s">
        <v>73</v>
      </c>
      <c r="C110" s="10"/>
      <c r="D110" s="6"/>
      <c r="E110" s="2"/>
      <c r="F110" s="12">
        <f>SUM(F106:F109)</f>
        <v>460979999.99999994</v>
      </c>
      <c r="G110" s="12">
        <f t="shared" ref="G110:L110" si="17">SUM(G106:G109)</f>
        <v>205910000</v>
      </c>
      <c r="H110" s="12">
        <f t="shared" si="17"/>
        <v>47623000</v>
      </c>
      <c r="I110" s="12">
        <f t="shared" si="17"/>
        <v>132416000.00000001</v>
      </c>
      <c r="J110" s="12">
        <f t="shared" si="17"/>
        <v>58563000</v>
      </c>
      <c r="K110" s="12">
        <f t="shared" si="17"/>
        <v>9561999.9999999963</v>
      </c>
      <c r="L110" s="12">
        <f t="shared" si="17"/>
        <v>6905999.9999999963</v>
      </c>
    </row>
    <row r="111" spans="1:12">
      <c r="A111" s="2"/>
    </row>
    <row r="112" spans="1:12">
      <c r="A112" s="2"/>
      <c r="B112" s="10" t="s">
        <v>66</v>
      </c>
      <c r="C112" s="10"/>
      <c r="D112" s="6"/>
      <c r="E112" s="2"/>
      <c r="F112" s="11"/>
      <c r="G112" s="11"/>
      <c r="H112" s="11"/>
      <c r="I112" s="11"/>
      <c r="J112" s="11"/>
      <c r="K112" s="11"/>
      <c r="L112" s="11"/>
    </row>
    <row r="113" spans="1:12">
      <c r="A113" s="2">
        <v>27</v>
      </c>
      <c r="B113" s="10" t="s">
        <v>61</v>
      </c>
      <c r="C113" s="10"/>
      <c r="D113" s="6"/>
      <c r="E113" s="2"/>
      <c r="F113" s="16">
        <v>4.7476971754682497E-2</v>
      </c>
      <c r="G113" s="16">
        <v>4.6857832517548478E-2</v>
      </c>
      <c r="H113" s="16">
        <v>5.6550443625682831E-2</v>
      </c>
      <c r="I113" s="16">
        <v>5.0448846765160434E-2</v>
      </c>
      <c r="J113" s="16">
        <v>4.1708377032535909E-2</v>
      </c>
      <c r="K113" s="16">
        <v>4.3180301780970057E-2</v>
      </c>
      <c r="L113" s="16">
        <v>4.2583119056867076E-2</v>
      </c>
    </row>
    <row r="114" spans="1:12">
      <c r="A114" s="2">
        <v>28</v>
      </c>
      <c r="B114" s="10" t="s">
        <v>62</v>
      </c>
      <c r="C114" s="10"/>
      <c r="D114" s="6"/>
      <c r="E114" s="2"/>
      <c r="F114" s="16">
        <v>8.5592913426509043E-3</v>
      </c>
      <c r="G114" s="16">
        <v>7.601195577627849E-3</v>
      </c>
      <c r="H114" s="16">
        <v>1.2421603048544415E-2</v>
      </c>
      <c r="I114" s="16">
        <v>1.0197228432249503E-2</v>
      </c>
      <c r="J114" s="16">
        <v>7.010138875949529E-3</v>
      </c>
      <c r="K114" s="16">
        <v>7.6389443956714443E-3</v>
      </c>
      <c r="L114" s="16">
        <v>8.4581090356459793E-3</v>
      </c>
    </row>
    <row r="115" spans="1:12">
      <c r="A115" s="2">
        <v>29</v>
      </c>
      <c r="B115" s="10" t="s">
        <v>63</v>
      </c>
      <c r="C115" s="10"/>
      <c r="D115" s="6"/>
      <c r="E115" s="2"/>
      <c r="F115" s="16">
        <v>1.8794614434672247E-2</v>
      </c>
      <c r="G115" s="16">
        <v>2.0753415856032909E-2</v>
      </c>
      <c r="H115" s="16">
        <v>3.5307227020255676E-2</v>
      </c>
      <c r="I115" s="16">
        <v>1.9697333422486783E-2</v>
      </c>
      <c r="J115" s="16">
        <v>2.6743183643482128E-3</v>
      </c>
      <c r="K115" s="16">
        <v>1.900885996458411E-2</v>
      </c>
      <c r="L115" s="16">
        <v>0.16643943450055898</v>
      </c>
    </row>
    <row r="116" spans="1:12">
      <c r="A116" s="2">
        <v>30</v>
      </c>
      <c r="B116" s="10" t="s">
        <v>64</v>
      </c>
      <c r="C116" s="10"/>
      <c r="D116" s="6"/>
      <c r="E116" s="2"/>
      <c r="F116" s="16">
        <v>1.0705563034054663E-2</v>
      </c>
      <c r="G116" s="16">
        <v>1.2284559830942765E-2</v>
      </c>
      <c r="H116" s="16">
        <v>1.4783211154101476E-2</v>
      </c>
      <c r="I116" s="16">
        <v>9.8380574306176638E-3</v>
      </c>
      <c r="J116" s="16">
        <v>5.9522260899293605E-3</v>
      </c>
      <c r="K116" s="16">
        <v>9.855490812007605E-3</v>
      </c>
      <c r="L116" s="16">
        <v>4.4166540289972342E-2</v>
      </c>
    </row>
    <row r="117" spans="1:12">
      <c r="A117" s="2">
        <v>31</v>
      </c>
      <c r="B117" s="10" t="s">
        <v>74</v>
      </c>
      <c r="C117" s="10"/>
      <c r="D117" s="6"/>
      <c r="E117" s="2"/>
      <c r="F117" s="19">
        <f>SUM(F113:F116)</f>
        <v>8.5536440566060315E-2</v>
      </c>
      <c r="G117" s="19">
        <f t="shared" ref="G117:L117" si="18">SUM(G113:G116)</f>
        <v>8.7497003782152E-2</v>
      </c>
      <c r="H117" s="19">
        <f t="shared" si="18"/>
        <v>0.11906248484858439</v>
      </c>
      <c r="I117" s="19">
        <f t="shared" si="18"/>
        <v>9.0181466050514386E-2</v>
      </c>
      <c r="J117" s="19">
        <f t="shared" si="18"/>
        <v>5.734506036276301E-2</v>
      </c>
      <c r="K117" s="19">
        <f t="shared" si="18"/>
        <v>7.9683596953233224E-2</v>
      </c>
      <c r="L117" s="19">
        <f t="shared" si="18"/>
        <v>0.26164720288304438</v>
      </c>
    </row>
    <row r="118" spans="1:12" ht="6" customHeight="1">
      <c r="A118" s="2"/>
    </row>
    <row r="119" spans="1:12">
      <c r="A119" s="2"/>
      <c r="B119" s="21" t="s">
        <v>75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>
      <c r="A120" s="2">
        <v>32</v>
      </c>
      <c r="B120" s="10" t="s">
        <v>61</v>
      </c>
      <c r="C120" s="10"/>
      <c r="D120" s="10"/>
      <c r="E120" s="2"/>
      <c r="F120" s="11">
        <f>SUM(G120:Q120)</f>
        <v>256478582.22392148</v>
      </c>
      <c r="G120" s="11">
        <v>118264028.61197373</v>
      </c>
      <c r="H120" s="11">
        <v>19218379.888830811</v>
      </c>
      <c r="I120" s="11">
        <v>67974335.378349036</v>
      </c>
      <c r="J120" s="11">
        <v>44713328.329463057</v>
      </c>
      <c r="K120" s="11">
        <v>5261851.067131713</v>
      </c>
      <c r="L120" s="11">
        <v>1046658.9481731092</v>
      </c>
    </row>
    <row r="121" spans="1:12">
      <c r="A121" s="2">
        <v>33</v>
      </c>
      <c r="B121" s="10" t="s">
        <v>62</v>
      </c>
      <c r="C121" s="10"/>
      <c r="D121" s="6"/>
      <c r="E121" s="2"/>
      <c r="F121" s="11">
        <f>SUM(G121:Q121)</f>
        <v>46396808.049726196</v>
      </c>
      <c r="G121" s="11">
        <v>21393885.552231114</v>
      </c>
      <c r="H121" s="11">
        <v>3476592.3727319948</v>
      </c>
      <c r="I121" s="11">
        <v>12296512.884274757</v>
      </c>
      <c r="J121" s="11">
        <v>8088611.898030798</v>
      </c>
      <c r="K121" s="11">
        <v>951865.42217710067</v>
      </c>
      <c r="L121" s="11">
        <v>189339.92028043434</v>
      </c>
    </row>
    <row r="122" spans="1:12">
      <c r="A122" s="2">
        <v>34</v>
      </c>
      <c r="B122" s="10" t="s">
        <v>63</v>
      </c>
      <c r="C122" s="10"/>
      <c r="D122" s="6"/>
      <c r="E122" s="2"/>
      <c r="F122" s="11">
        <f>SUM(G122:Q122)</f>
        <v>100260762.55890764</v>
      </c>
      <c r="G122" s="11">
        <v>57230220.810600564</v>
      </c>
      <c r="H122" s="11">
        <v>10225491.700828675</v>
      </c>
      <c r="I122" s="11">
        <v>23567200.122328874</v>
      </c>
      <c r="J122" s="11">
        <v>3080611.2557026986</v>
      </c>
      <c r="K122" s="11">
        <v>2366717.2842841493</v>
      </c>
      <c r="L122" s="11">
        <v>3790521.3851626846</v>
      </c>
    </row>
    <row r="123" spans="1:12">
      <c r="A123" s="2">
        <v>35</v>
      </c>
      <c r="B123" s="10" t="s">
        <v>64</v>
      </c>
      <c r="C123" s="10"/>
      <c r="D123" s="6"/>
      <c r="E123" s="2"/>
      <c r="F123" s="11">
        <f>SUM(G123:Q123)</f>
        <v>57843847.167444713</v>
      </c>
      <c r="G123" s="11">
        <v>30720809.13547406</v>
      </c>
      <c r="H123" s="11">
        <v>5137261.0585186277</v>
      </c>
      <c r="I123" s="11">
        <v>13360222.704800563</v>
      </c>
      <c r="J123" s="11">
        <v>6335351.1970373597</v>
      </c>
      <c r="K123" s="11">
        <v>1198806.7203819028</v>
      </c>
      <c r="L123" s="11">
        <v>1091396.3512321999</v>
      </c>
    </row>
    <row r="124" spans="1:12">
      <c r="A124" s="2">
        <v>36</v>
      </c>
      <c r="B124" s="10" t="s">
        <v>76</v>
      </c>
      <c r="C124" s="10"/>
      <c r="D124" s="6"/>
      <c r="E124" s="2"/>
      <c r="F124" s="12">
        <f>SUM(F120:F123)</f>
        <v>460980000</v>
      </c>
      <c r="G124" s="12">
        <f>SUM(G120:G123)</f>
        <v>227608944.11027947</v>
      </c>
      <c r="H124" s="12">
        <f t="shared" ref="H124:L124" si="19">SUM(H120:H123)</f>
        <v>38057725.020910107</v>
      </c>
      <c r="I124" s="12">
        <f t="shared" si="19"/>
        <v>117198271.08975323</v>
      </c>
      <c r="J124" s="12">
        <f t="shared" si="19"/>
        <v>62217902.680233911</v>
      </c>
      <c r="K124" s="12">
        <f t="shared" si="19"/>
        <v>9779240.4939748663</v>
      </c>
      <c r="L124" s="12">
        <f t="shared" si="19"/>
        <v>6117916.6048484286</v>
      </c>
    </row>
    <row r="125" spans="1:12">
      <c r="A125" s="2"/>
    </row>
    <row r="126" spans="1:12">
      <c r="A126" s="2"/>
      <c r="B126" s="10" t="s">
        <v>66</v>
      </c>
      <c r="C126" s="10"/>
      <c r="D126" s="6"/>
      <c r="E126" s="2"/>
      <c r="F126" s="11"/>
      <c r="G126" s="11"/>
      <c r="H126" s="11"/>
      <c r="I126" s="11"/>
      <c r="J126" s="11"/>
      <c r="K126" s="11"/>
      <c r="L126" s="11"/>
    </row>
    <row r="127" spans="1:12">
      <c r="A127" s="2">
        <v>37</v>
      </c>
      <c r="B127" s="10" t="s">
        <v>61</v>
      </c>
      <c r="C127" s="10"/>
      <c r="D127" s="6"/>
      <c r="E127" s="2"/>
      <c r="F127" s="16">
        <v>4.7590492005868124E-2</v>
      </c>
      <c r="G127" s="16">
        <v>5.0253742697073472E-2</v>
      </c>
      <c r="H127" s="16">
        <v>4.8047961370099687E-2</v>
      </c>
      <c r="I127" s="16">
        <v>4.6293689722003845E-2</v>
      </c>
      <c r="J127" s="16">
        <v>4.3783421478973079E-2</v>
      </c>
      <c r="K127" s="16">
        <v>4.3848903959554875E-2</v>
      </c>
      <c r="L127" s="16">
        <v>3.9654704048943452E-2</v>
      </c>
    </row>
    <row r="128" spans="1:12">
      <c r="A128" s="2">
        <v>38</v>
      </c>
      <c r="B128" s="10" t="s">
        <v>62</v>
      </c>
      <c r="C128" s="10"/>
      <c r="D128" s="6"/>
      <c r="E128" s="2"/>
      <c r="F128" s="16">
        <v>8.6090889283711534E-3</v>
      </c>
      <c r="G128" s="16">
        <v>9.0908692393691076E-3</v>
      </c>
      <c r="H128" s="16">
        <v>8.6918448376437276E-3</v>
      </c>
      <c r="I128" s="16">
        <v>8.3744982420019976E-3</v>
      </c>
      <c r="J128" s="16">
        <v>7.9203923559848233E-3</v>
      </c>
      <c r="K128" s="16">
        <v>7.9322380939635326E-3</v>
      </c>
      <c r="L128" s="16">
        <v>7.1735100688494471E-3</v>
      </c>
    </row>
    <row r="129" spans="1:12">
      <c r="A129" s="2">
        <v>39</v>
      </c>
      <c r="B129" s="10" t="s">
        <v>63</v>
      </c>
      <c r="C129" s="10"/>
      <c r="D129" s="6"/>
      <c r="E129" s="2"/>
      <c r="F129" s="16">
        <v>1.8603732825129865E-2</v>
      </c>
      <c r="G129" s="16">
        <v>2.4318745309691185E-2</v>
      </c>
      <c r="H129" s="16">
        <v>2.5564799586318368E-2</v>
      </c>
      <c r="I129" s="16">
        <v>1.6050361419597928E-2</v>
      </c>
      <c r="J129" s="16">
        <v>3.0165435242811745E-3</v>
      </c>
      <c r="K129" s="16">
        <v>1.9722709284997794E-2</v>
      </c>
      <c r="L129" s="16">
        <v>0.14361125367740804</v>
      </c>
    </row>
    <row r="130" spans="1:12">
      <c r="A130" s="2">
        <v>40</v>
      </c>
      <c r="B130" s="10" t="s">
        <v>64</v>
      </c>
      <c r="C130" s="10"/>
      <c r="D130" s="6"/>
      <c r="E130" s="2"/>
      <c r="F130" s="16">
        <v>1.0733126806695326E-2</v>
      </c>
      <c r="G130" s="16">
        <v>1.3054143815828973E-2</v>
      </c>
      <c r="H130" s="16">
        <v>1.2843690379503532E-2</v>
      </c>
      <c r="I130" s="16">
        <v>9.0989341943593163E-3</v>
      </c>
      <c r="J130" s="16">
        <v>6.203594365271764E-3</v>
      </c>
      <c r="K130" s="16">
        <v>9.9900890537271431E-3</v>
      </c>
      <c r="L130" s="16">
        <v>4.134966732358325E-2</v>
      </c>
    </row>
    <row r="131" spans="1:12">
      <c r="A131" s="2">
        <v>41</v>
      </c>
      <c r="B131" s="10" t="s">
        <v>77</v>
      </c>
      <c r="C131" s="10"/>
      <c r="D131" s="6"/>
      <c r="E131" s="2"/>
      <c r="F131" s="19">
        <f>SUM(F127:F130)</f>
        <v>8.5536440566064464E-2</v>
      </c>
      <c r="G131" s="19">
        <f t="shared" ref="G131:L131" si="20">SUM(G127:G130)</f>
        <v>9.6717501061962752E-2</v>
      </c>
      <c r="H131" s="19">
        <f t="shared" si="20"/>
        <v>9.5148296173565322E-2</v>
      </c>
      <c r="I131" s="19">
        <f t="shared" si="20"/>
        <v>7.9817483577963089E-2</v>
      </c>
      <c r="J131" s="19">
        <f t="shared" si="20"/>
        <v>6.0923951724510844E-2</v>
      </c>
      <c r="K131" s="19">
        <f t="shared" si="20"/>
        <v>8.1493940392243336E-2</v>
      </c>
      <c r="L131" s="19">
        <f t="shared" si="20"/>
        <v>0.23178913511878418</v>
      </c>
    </row>
    <row r="132" spans="1:12" ht="6" customHeight="1">
      <c r="A132" s="2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</row>
    <row r="133" spans="1:12">
      <c r="A133" s="2">
        <v>42</v>
      </c>
      <c r="B133" s="21" t="s">
        <v>78</v>
      </c>
      <c r="C133" s="10"/>
      <c r="D133" s="10"/>
      <c r="E133" s="10"/>
      <c r="F133" s="22">
        <f>F110/F124</f>
        <v>0.99999999999999989</v>
      </c>
      <c r="G133" s="22">
        <f t="shared" ref="G133:L133" si="21">G110/G124</f>
        <v>0.90466567913180929</v>
      </c>
      <c r="H133" s="22">
        <f t="shared" si="21"/>
        <v>1.2513359632987635</v>
      </c>
      <c r="I133" s="22">
        <f t="shared" si="21"/>
        <v>1.1298460187914605</v>
      </c>
      <c r="J133" s="22">
        <f t="shared" si="21"/>
        <v>0.9412564145882879</v>
      </c>
      <c r="K133" s="22">
        <f t="shared" si="21"/>
        <v>0.97778554540010387</v>
      </c>
      <c r="L133" s="22">
        <f t="shared" si="21"/>
        <v>1.1288156485374472</v>
      </c>
    </row>
    <row r="134" spans="1:12" ht="6" customHeight="1">
      <c r="A134" s="2"/>
      <c r="B134" s="21"/>
      <c r="C134" s="10"/>
      <c r="D134" s="10"/>
      <c r="E134" s="10"/>
      <c r="F134" s="22"/>
      <c r="G134" s="22"/>
      <c r="H134" s="22"/>
      <c r="I134" s="22"/>
      <c r="J134" s="22"/>
      <c r="K134" s="22"/>
      <c r="L134" s="22"/>
    </row>
    <row r="135" spans="1:12">
      <c r="A135" s="2">
        <v>43</v>
      </c>
      <c r="B135" s="21" t="s">
        <v>79</v>
      </c>
      <c r="C135" s="10"/>
      <c r="D135" s="10"/>
      <c r="E135" s="10"/>
      <c r="F135" s="24">
        <f>F79/F124</f>
        <v>0.91697253676949098</v>
      </c>
      <c r="G135" s="24">
        <f t="shared" ref="G135:L135" si="22">G79/G124</f>
        <v>0.82708085455899294</v>
      </c>
      <c r="H135" s="24">
        <f t="shared" si="22"/>
        <v>1.1494643985147448</v>
      </c>
      <c r="I135" s="24">
        <f t="shared" si="22"/>
        <v>1.0355528189238883</v>
      </c>
      <c r="J135" s="24">
        <f t="shared" si="22"/>
        <v>0.87241770715045797</v>
      </c>
      <c r="K135" s="24">
        <f t="shared" si="22"/>
        <v>0.89270736366271775</v>
      </c>
      <c r="L135" s="24">
        <f t="shared" si="22"/>
        <v>1.035319768004082</v>
      </c>
    </row>
    <row r="136" spans="1:12" ht="6" customHeight="1">
      <c r="A136" s="2"/>
      <c r="B136" s="21"/>
      <c r="C136" s="10"/>
      <c r="D136" s="10"/>
      <c r="E136" s="10"/>
      <c r="F136" s="24"/>
      <c r="G136" s="24"/>
      <c r="H136" s="24"/>
      <c r="I136" s="24"/>
      <c r="J136" s="24"/>
      <c r="K136" s="24"/>
      <c r="L136" s="24"/>
    </row>
    <row r="137" spans="1:12">
      <c r="A137" s="2">
        <v>44</v>
      </c>
      <c r="B137" s="21" t="s">
        <v>147</v>
      </c>
      <c r="C137" s="10"/>
      <c r="D137" s="10"/>
      <c r="E137" s="10"/>
      <c r="F137" s="32">
        <f>SUM(G137:L137)</f>
        <v>38274000</v>
      </c>
      <c r="G137" s="32">
        <f t="shared" ref="G137:L137" si="23">ROUND(G124-G79,-3)</f>
        <v>39358000</v>
      </c>
      <c r="H137" s="32">
        <f t="shared" si="23"/>
        <v>-5688000</v>
      </c>
      <c r="I137" s="32">
        <f t="shared" si="23"/>
        <v>-4167000</v>
      </c>
      <c r="J137" s="32">
        <f t="shared" si="23"/>
        <v>7938000</v>
      </c>
      <c r="K137" s="32">
        <f t="shared" si="23"/>
        <v>1049000</v>
      </c>
      <c r="L137" s="32">
        <f t="shared" si="23"/>
        <v>-216000</v>
      </c>
    </row>
    <row r="138" spans="1:12" ht="13.5" customHeight="1"/>
    <row r="139" spans="1:12">
      <c r="A139" s="7" t="str">
        <f>A64</f>
        <v>File:  WA 2011 Elec Case / Elec COS Base Case PROPOSED METHOD/ Sumcost Exhibits</v>
      </c>
      <c r="B139" s="10"/>
      <c r="C139" s="10"/>
      <c r="D139" s="6"/>
      <c r="E139" s="5"/>
      <c r="F139" s="11"/>
      <c r="G139" s="11"/>
      <c r="H139" s="11"/>
      <c r="I139" t="str">
        <f>$I$64</f>
        <v>Exhibit No.__(TLK-4)</v>
      </c>
      <c r="L139" s="15" t="s">
        <v>143</v>
      </c>
    </row>
    <row r="140" spans="1:12">
      <c r="A140" s="2"/>
      <c r="B140" s="10" t="str">
        <f>$B$2</f>
        <v>Sumcost</v>
      </c>
      <c r="C140" s="10"/>
      <c r="D140" s="10"/>
      <c r="F140" s="10" t="str">
        <f>$F$2</f>
        <v>AVISTA UTILITIES</v>
      </c>
      <c r="G140" s="10"/>
      <c r="H140" s="10"/>
      <c r="J140" s="2" t="str">
        <f>$J$2</f>
        <v>Washington Jurisdiction</v>
      </c>
      <c r="K140" s="10"/>
      <c r="L140" s="6"/>
    </row>
    <row r="141" spans="1:12">
      <c r="A141" s="2"/>
      <c r="B141" s="10" t="str">
        <f>$B$3</f>
        <v>Scenario: Company Base Case</v>
      </c>
      <c r="C141" s="10"/>
      <c r="D141" s="10"/>
      <c r="F141" s="4" t="s">
        <v>80</v>
      </c>
      <c r="G141" s="10"/>
      <c r="H141" s="10"/>
      <c r="J141" s="2" t="str">
        <f>$J$3</f>
        <v>Electric Utility</v>
      </c>
      <c r="K141" s="10"/>
      <c r="L141" s="8">
        <f>$L$3</f>
        <v>40653</v>
      </c>
    </row>
    <row r="142" spans="1:12" ht="12.75" customHeight="1">
      <c r="A142" s="2"/>
      <c r="B142" s="10" t="str">
        <f>$B$4</f>
        <v>Load Factor Peak Credit Method</v>
      </c>
      <c r="C142" s="10"/>
      <c r="D142" s="10"/>
      <c r="F142" s="10" t="str">
        <f>$F$4</f>
        <v>For the Twelve Months Ended December 31, 2010</v>
      </c>
      <c r="G142" s="10"/>
      <c r="H142" s="10"/>
      <c r="I142" s="10"/>
      <c r="J142" s="10"/>
      <c r="K142" s="10"/>
      <c r="L142" s="9" t="str">
        <f>$L$4</f>
        <v xml:space="preserve"> </v>
      </c>
    </row>
    <row r="143" spans="1:12" ht="12.75" customHeight="1">
      <c r="A143" s="2"/>
      <c r="B143" s="10" t="str">
        <f>$B$5</f>
        <v>PROPOSED METHOD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ht="39" customHeight="1">
      <c r="A144" s="2"/>
      <c r="B144" s="2" t="str">
        <f>$B$6</f>
        <v>(b)</v>
      </c>
      <c r="C144" s="2" t="str">
        <f>$C$6</f>
        <v>(c)</v>
      </c>
      <c r="D144" s="2" t="str">
        <f>$D$6</f>
        <v>(d)</v>
      </c>
      <c r="E144" s="2" t="str">
        <f>$E$6</f>
        <v>(e)</v>
      </c>
      <c r="F144" s="2" t="str">
        <f>$F$6</f>
        <v>(f)</v>
      </c>
      <c r="G144" s="2" t="str">
        <f>$G$6</f>
        <v>(g)</v>
      </c>
      <c r="H144" s="2" t="str">
        <f>$H$6</f>
        <v>(h)</v>
      </c>
      <c r="I144" s="2" t="str">
        <f>$I$6</f>
        <v>(i)</v>
      </c>
      <c r="J144" s="2" t="str">
        <f>$J$6</f>
        <v>(j)</v>
      </c>
      <c r="K144" s="2" t="str">
        <f>$K$6</f>
        <v>(k)</v>
      </c>
      <c r="L144" s="2" t="str">
        <f>$L$6</f>
        <v>(l)</v>
      </c>
    </row>
    <row r="145" spans="1:12">
      <c r="A145" s="2"/>
      <c r="B145" s="2" t="str">
        <f>$B$7</f>
        <v xml:space="preserve"> </v>
      </c>
      <c r="C145" s="2" t="str">
        <f>$C$7</f>
        <v xml:space="preserve"> </v>
      </c>
      <c r="D145" s="2" t="str">
        <f>$D$7</f>
        <v xml:space="preserve"> </v>
      </c>
      <c r="E145" s="2" t="str">
        <f>$E$7</f>
        <v xml:space="preserve"> </v>
      </c>
      <c r="F145" s="2" t="str">
        <f>$F$7</f>
        <v xml:space="preserve"> </v>
      </c>
      <c r="G145" s="2" t="str">
        <f>$G$7</f>
        <v>Residential</v>
      </c>
      <c r="H145" s="2" t="str">
        <f>$H$7</f>
        <v>General</v>
      </c>
      <c r="I145" s="2" t="str">
        <f>$I$7</f>
        <v>Large Gen</v>
      </c>
      <c r="J145" s="2" t="str">
        <f>$J$7</f>
        <v>Extra Large</v>
      </c>
      <c r="K145" s="2" t="str">
        <f>$K$7</f>
        <v>Pumping</v>
      </c>
      <c r="L145" s="2" t="str">
        <f>$L$7</f>
        <v>Street &amp;</v>
      </c>
    </row>
    <row r="146" spans="1:12">
      <c r="A146" s="2"/>
      <c r="B146" s="2" t="str">
        <f>$B$8</f>
        <v xml:space="preserve"> </v>
      </c>
      <c r="C146" s="2" t="str">
        <f>$C$8</f>
        <v xml:space="preserve"> </v>
      </c>
      <c r="D146" s="2" t="str">
        <f>$D$8</f>
        <v xml:space="preserve"> </v>
      </c>
      <c r="E146" s="2" t="str">
        <f>$E$8</f>
        <v xml:space="preserve"> </v>
      </c>
      <c r="F146" s="2" t="str">
        <f>$F$8</f>
        <v>System</v>
      </c>
      <c r="G146" s="2" t="str">
        <f>$G$8</f>
        <v>Service</v>
      </c>
      <c r="H146" s="2" t="str">
        <f>$H$8</f>
        <v>Service</v>
      </c>
      <c r="I146" s="2" t="str">
        <f>$I$8</f>
        <v>Service</v>
      </c>
      <c r="J146" s="2" t="str">
        <f>$J$8</f>
        <v>Gen Service</v>
      </c>
      <c r="K146" s="2" t="str">
        <f>$K$8</f>
        <v>Service</v>
      </c>
      <c r="L146" s="2" t="str">
        <f>$L$8</f>
        <v>Area Lights</v>
      </c>
    </row>
    <row r="147" spans="1:12">
      <c r="A147" s="2"/>
      <c r="B147" s="7" t="str">
        <f>$B$9</f>
        <v>Description</v>
      </c>
      <c r="C147" s="2" t="str">
        <f>$C$9</f>
        <v xml:space="preserve"> </v>
      </c>
      <c r="D147" s="2" t="str">
        <f>$D$9</f>
        <v xml:space="preserve"> </v>
      </c>
      <c r="E147" s="2" t="str">
        <f>$E$9</f>
        <v xml:space="preserve"> </v>
      </c>
      <c r="F147" s="2" t="str">
        <f>$F$9</f>
        <v>Total</v>
      </c>
      <c r="G147" s="2" t="str">
        <f>$G$9</f>
        <v>Sch 1</v>
      </c>
      <c r="H147" s="2" t="str">
        <f>$H$9</f>
        <v>Sch 11-12</v>
      </c>
      <c r="I147" s="2" t="str">
        <f>$I$9</f>
        <v>Sch 21-22</v>
      </c>
      <c r="J147" s="2" t="str">
        <f>$J$9</f>
        <v>Sch 25</v>
      </c>
      <c r="K147" s="2" t="str">
        <f>$K$9</f>
        <v>Sch 31-32</v>
      </c>
      <c r="L147" s="2" t="str">
        <f>$L$9</f>
        <v>Sch 41-49</v>
      </c>
    </row>
    <row r="148" spans="1:12">
      <c r="A148" s="2"/>
      <c r="B148" s="21" t="s">
        <v>81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>
      <c r="A149" s="2">
        <v>1</v>
      </c>
      <c r="B149" s="10" t="s">
        <v>82</v>
      </c>
      <c r="C149" s="10"/>
      <c r="D149" s="6"/>
      <c r="E149" s="2"/>
      <c r="F149" s="11">
        <f>SUM(G149:Q149)</f>
        <v>204135785.01813218</v>
      </c>
      <c r="G149" s="11">
        <v>82508545.974547416</v>
      </c>
      <c r="H149" s="11">
        <v>18432427.089540236</v>
      </c>
      <c r="I149" s="11">
        <v>61830269.62340156</v>
      </c>
      <c r="J149" s="11">
        <v>35765418.978276245</v>
      </c>
      <c r="K149" s="11">
        <v>4491308.1167760529</v>
      </c>
      <c r="L149" s="11">
        <v>1107815.2355906665</v>
      </c>
    </row>
    <row r="150" spans="1:12">
      <c r="A150" s="2">
        <v>2</v>
      </c>
      <c r="B150" s="10" t="s">
        <v>83</v>
      </c>
      <c r="C150" s="10"/>
      <c r="D150" s="6"/>
      <c r="E150" s="2"/>
      <c r="F150" s="11">
        <f>SUM(G150:Q150)</f>
        <v>186298227.49376008</v>
      </c>
      <c r="G150" s="11">
        <v>82975677.039191395</v>
      </c>
      <c r="H150" s="11">
        <v>20158233.183478128</v>
      </c>
      <c r="I150" s="11">
        <v>58043705.703463078</v>
      </c>
      <c r="J150" s="11">
        <v>18404903.438070398</v>
      </c>
      <c r="K150" s="11">
        <v>3743990.0119741866</v>
      </c>
      <c r="L150" s="11">
        <v>2971718.1175828916</v>
      </c>
    </row>
    <row r="151" spans="1:12">
      <c r="A151" s="2">
        <v>3</v>
      </c>
      <c r="B151" s="10" t="s">
        <v>84</v>
      </c>
      <c r="C151" s="10"/>
      <c r="D151" s="6"/>
      <c r="E151" s="2"/>
      <c r="F151" s="11">
        <f>SUM(G151:Q151)</f>
        <v>32271987.488106553</v>
      </c>
      <c r="G151" s="11">
        <v>22766776.986260954</v>
      </c>
      <c r="H151" s="11">
        <v>5155339.7269814759</v>
      </c>
      <c r="I151" s="11">
        <v>1491024.6731351719</v>
      </c>
      <c r="J151" s="11">
        <v>109677.58365313661</v>
      </c>
      <c r="K151" s="11">
        <v>494701.87124954496</v>
      </c>
      <c r="L151" s="11">
        <v>2254466.6468262672</v>
      </c>
    </row>
    <row r="152" spans="1:12">
      <c r="A152" s="2">
        <v>4</v>
      </c>
      <c r="B152" s="10" t="s">
        <v>65</v>
      </c>
      <c r="C152" s="10"/>
      <c r="D152" s="6"/>
      <c r="E152" s="2"/>
      <c r="F152" s="12">
        <f t="shared" ref="F152:L152" si="24">SUM(F149:F151)</f>
        <v>422705999.99999881</v>
      </c>
      <c r="G152" s="12">
        <f t="shared" si="24"/>
        <v>188250999.99999976</v>
      </c>
      <c r="H152" s="12">
        <f t="shared" si="24"/>
        <v>43745999.999999836</v>
      </c>
      <c r="I152" s="12">
        <f t="shared" si="24"/>
        <v>121364999.99999981</v>
      </c>
      <c r="J152" s="12">
        <f t="shared" si="24"/>
        <v>54279999.999999776</v>
      </c>
      <c r="K152" s="12">
        <f t="shared" si="24"/>
        <v>8729999.9999997839</v>
      </c>
      <c r="L152" s="12">
        <f t="shared" si="24"/>
        <v>6333999.9999998249</v>
      </c>
    </row>
    <row r="153" spans="1:12">
      <c r="A153" s="2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>
      <c r="A154" s="2"/>
      <c r="B154" s="10" t="s">
        <v>85</v>
      </c>
      <c r="C154" s="10"/>
      <c r="D154" s="6"/>
      <c r="E154" s="2"/>
      <c r="F154" s="11"/>
      <c r="G154" s="11"/>
      <c r="H154" s="11"/>
      <c r="I154" s="11"/>
      <c r="J154" s="11"/>
      <c r="K154" s="11"/>
      <c r="L154" s="11"/>
    </row>
    <row r="155" spans="1:12">
      <c r="A155" s="2">
        <v>5</v>
      </c>
      <c r="B155" s="10" t="s">
        <v>82</v>
      </c>
      <c r="C155" s="10" t="s">
        <v>86</v>
      </c>
      <c r="D155" s="6"/>
      <c r="E155" s="2"/>
      <c r="F155" s="16">
        <v>3.7878104131656792E-2</v>
      </c>
      <c r="G155" s="16">
        <v>3.50602232004023E-2</v>
      </c>
      <c r="H155" s="16">
        <v>4.6082997103731829E-2</v>
      </c>
      <c r="I155" s="16">
        <v>4.2109294654248258E-2</v>
      </c>
      <c r="J155" s="16">
        <v>3.5021602551248421E-2</v>
      </c>
      <c r="K155" s="16">
        <v>3.7427691463079699E-2</v>
      </c>
      <c r="L155" s="16">
        <v>4.1971728598829847E-2</v>
      </c>
    </row>
    <row r="156" spans="1:12">
      <c r="A156" s="2">
        <v>6</v>
      </c>
      <c r="B156" s="10" t="s">
        <v>83</v>
      </c>
      <c r="C156" s="10" t="s">
        <v>87</v>
      </c>
      <c r="D156" s="10"/>
      <c r="E156" s="2"/>
      <c r="F156" s="25">
        <v>14.826820412926507</v>
      </c>
      <c r="G156" s="25">
        <v>14.045039401822699</v>
      </c>
      <c r="H156" s="25">
        <v>19.262820247111403</v>
      </c>
      <c r="I156" s="25">
        <v>16.866854998321291</v>
      </c>
      <c r="J156" s="25">
        <v>10.273849879911936</v>
      </c>
      <c r="K156" s="25">
        <v>12.530590291357708</v>
      </c>
      <c r="L156" s="25">
        <v>37.55583507207173</v>
      </c>
    </row>
    <row r="157" spans="1:12">
      <c r="A157" s="2">
        <v>7</v>
      </c>
      <c r="B157" s="10" t="s">
        <v>84</v>
      </c>
      <c r="C157" s="10" t="s">
        <v>88</v>
      </c>
      <c r="D157" s="10"/>
      <c r="E157" s="2"/>
      <c r="F157" s="25">
        <v>11.484333404543397</v>
      </c>
      <c r="G157" s="25">
        <v>9.4541743934834432</v>
      </c>
      <c r="H157" s="25">
        <v>15.624798382103362</v>
      </c>
      <c r="I157" s="25">
        <v>37.936663184366893</v>
      </c>
      <c r="J157" s="25">
        <v>415.44539262551746</v>
      </c>
      <c r="K157" s="25">
        <v>17.321494091370621</v>
      </c>
      <c r="L157" s="25">
        <v>578.66187033528422</v>
      </c>
    </row>
    <row r="158" spans="1:12">
      <c r="A158" s="2"/>
      <c r="B158" s="10"/>
      <c r="C158" s="10"/>
      <c r="D158" s="10"/>
      <c r="E158" s="10"/>
      <c r="F158" s="18"/>
      <c r="G158" s="18"/>
      <c r="H158" s="18"/>
      <c r="I158" s="18"/>
      <c r="J158" s="18"/>
      <c r="K158" s="18"/>
      <c r="L158" s="18"/>
    </row>
    <row r="159" spans="1:12">
      <c r="A159" s="2"/>
    </row>
    <row r="160" spans="1:12">
      <c r="A160" s="2"/>
      <c r="B160" s="21" t="s">
        <v>89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>
      <c r="A161" s="2">
        <v>8</v>
      </c>
      <c r="B161" s="10" t="s">
        <v>82</v>
      </c>
      <c r="C161" s="10"/>
      <c r="D161" s="10"/>
      <c r="E161" s="10"/>
      <c r="F161" s="11">
        <f>SUM(G161:Q161)</f>
        <v>204316845.70271507</v>
      </c>
      <c r="G161" s="11">
        <v>89726759.91361165</v>
      </c>
      <c r="H161" s="11">
        <v>15250340.356863029</v>
      </c>
      <c r="I161" s="11">
        <v>55889372.046419129</v>
      </c>
      <c r="J161" s="11">
        <v>37868746.817254864</v>
      </c>
      <c r="K161" s="11">
        <v>4575278.5265698405</v>
      </c>
      <c r="L161" s="11">
        <v>1006348.0419965449</v>
      </c>
    </row>
    <row r="162" spans="1:12">
      <c r="A162" s="2">
        <v>9</v>
      </c>
      <c r="B162" s="10" t="s">
        <v>83</v>
      </c>
      <c r="F162" s="11">
        <f>SUM(G162:Q162)</f>
        <v>185528848.44882476</v>
      </c>
      <c r="G162" s="11">
        <v>94331861.677957743</v>
      </c>
      <c r="H162" s="11">
        <v>15246389.947952585</v>
      </c>
      <c r="I162" s="11">
        <v>49901624.043668978</v>
      </c>
      <c r="J162" s="11">
        <v>19674458.479353461</v>
      </c>
      <c r="K162" s="11">
        <v>3858250.8089448716</v>
      </c>
      <c r="L162" s="11">
        <v>2516263.4909471353</v>
      </c>
    </row>
    <row r="163" spans="1:12">
      <c r="A163" s="2">
        <v>10</v>
      </c>
      <c r="B163" s="10" t="s">
        <v>84</v>
      </c>
      <c r="F163" s="11">
        <f>SUM(G163:Q163)</f>
        <v>32860305.848459031</v>
      </c>
      <c r="G163" s="11">
        <v>24547124.098022405</v>
      </c>
      <c r="H163" s="11">
        <v>4362042.8538362421</v>
      </c>
      <c r="I163" s="11">
        <v>1373160.7690618292</v>
      </c>
      <c r="J163" s="11">
        <v>111930.45540708315</v>
      </c>
      <c r="K163" s="11">
        <v>502508.78032619826</v>
      </c>
      <c r="L163" s="11">
        <v>1963538.8918052719</v>
      </c>
    </row>
    <row r="164" spans="1:12">
      <c r="A164" s="2">
        <v>11</v>
      </c>
      <c r="B164" s="10" t="s">
        <v>69</v>
      </c>
      <c r="C164" s="10"/>
      <c r="D164" s="10"/>
      <c r="E164" s="10"/>
      <c r="F164" s="12">
        <f t="shared" ref="F164:L164" si="25">SUM(F161:F163)</f>
        <v>422705999.99999881</v>
      </c>
      <c r="G164" s="26">
        <f t="shared" si="25"/>
        <v>208605745.6895918</v>
      </c>
      <c r="H164" s="26">
        <f t="shared" si="25"/>
        <v>34858773.158651859</v>
      </c>
      <c r="I164" s="26">
        <f t="shared" si="25"/>
        <v>107164156.85914993</v>
      </c>
      <c r="J164" s="26">
        <f t="shared" si="25"/>
        <v>57655135.752015412</v>
      </c>
      <c r="K164" s="26">
        <f t="shared" si="25"/>
        <v>8936038.1158409119</v>
      </c>
      <c r="L164" s="26">
        <f t="shared" si="25"/>
        <v>5486150.4247489516</v>
      </c>
    </row>
    <row r="165" spans="1:12">
      <c r="A165" s="2"/>
      <c r="B165" s="10"/>
    </row>
    <row r="166" spans="1:12">
      <c r="A166" s="2"/>
      <c r="B166" s="10" t="s">
        <v>85</v>
      </c>
      <c r="C166" s="10"/>
      <c r="D166" s="6"/>
    </row>
    <row r="167" spans="1:12">
      <c r="A167" s="2">
        <v>12</v>
      </c>
      <c r="B167" s="10" t="s">
        <v>82</v>
      </c>
      <c r="C167" s="10" t="s">
        <v>86</v>
      </c>
      <c r="D167" s="6"/>
      <c r="E167" s="10"/>
      <c r="F167" s="16">
        <v>3.7911700570733703E-2</v>
      </c>
      <c r="G167" s="16">
        <v>3.8127447193052902E-2</v>
      </c>
      <c r="H167" s="16">
        <v>3.812744719305293E-2</v>
      </c>
      <c r="I167" s="16">
        <v>3.8063266582502968E-2</v>
      </c>
      <c r="J167" s="16">
        <v>3.708118730423083E-2</v>
      </c>
      <c r="K167" s="16">
        <v>3.8127447193053138E-2</v>
      </c>
      <c r="L167" s="16">
        <v>3.8127447193053089E-2</v>
      </c>
    </row>
    <row r="168" spans="1:12">
      <c r="A168" s="2">
        <v>13</v>
      </c>
      <c r="B168" s="10" t="s">
        <v>83</v>
      </c>
      <c r="C168" s="10" t="s">
        <v>87</v>
      </c>
      <c r="D168" s="10"/>
      <c r="E168" s="10"/>
      <c r="F168" s="25">
        <v>14.765588241895218</v>
      </c>
      <c r="G168" s="25">
        <v>15.96726608796968</v>
      </c>
      <c r="H168" s="25">
        <v>14.569157242683676</v>
      </c>
      <c r="I168" s="25">
        <v>14.500856668685962</v>
      </c>
      <c r="J168" s="25">
        <v>10.982531560982197</v>
      </c>
      <c r="K168" s="25">
        <v>12.913004568272058</v>
      </c>
      <c r="L168" s="25">
        <v>31.799912685106854</v>
      </c>
    </row>
    <row r="169" spans="1:12">
      <c r="A169" s="2">
        <v>14</v>
      </c>
      <c r="B169" s="10" t="s">
        <v>84</v>
      </c>
      <c r="C169" s="10" t="s">
        <v>88</v>
      </c>
      <c r="D169" s="10"/>
      <c r="E169" s="10"/>
      <c r="F169" s="25">
        <v>11.693692812630433</v>
      </c>
      <c r="G169" s="25">
        <v>10.193484665011324</v>
      </c>
      <c r="H169" s="25">
        <v>13.220475028750894</v>
      </c>
      <c r="I169" s="25">
        <v>34.937810575829559</v>
      </c>
      <c r="J169" s="25">
        <v>423.97899775410286</v>
      </c>
      <c r="K169" s="25">
        <v>17.594845249516744</v>
      </c>
      <c r="L169" s="25">
        <v>503.98842192127103</v>
      </c>
    </row>
    <row r="170" spans="1:12">
      <c r="A170" s="2"/>
      <c r="B170" s="10"/>
      <c r="C170" s="10"/>
      <c r="D170" s="10"/>
      <c r="E170" s="10"/>
      <c r="F170" s="20"/>
      <c r="G170" s="20"/>
      <c r="H170" s="20"/>
      <c r="I170" s="20"/>
      <c r="J170" s="20"/>
      <c r="K170" s="20"/>
      <c r="L170" s="20"/>
    </row>
    <row r="171" spans="1:12">
      <c r="A171" s="2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</row>
    <row r="172" spans="1:12">
      <c r="A172" s="2">
        <v>15</v>
      </c>
      <c r="B172" s="21" t="s">
        <v>71</v>
      </c>
      <c r="F172" s="22">
        <f t="shared" ref="F172:L172" si="26">F152/F164</f>
        <v>1</v>
      </c>
      <c r="G172" s="22">
        <f t="shared" si="26"/>
        <v>0.90242480799220093</v>
      </c>
      <c r="H172" s="22">
        <f t="shared" si="26"/>
        <v>1.2549495015472796</v>
      </c>
      <c r="I172" s="22">
        <f t="shared" si="26"/>
        <v>1.1325148590448446</v>
      </c>
      <c r="J172" s="22">
        <f t="shared" si="26"/>
        <v>0.94145992879918505</v>
      </c>
      <c r="K172" s="22">
        <f t="shared" si="26"/>
        <v>0.97694301286876961</v>
      </c>
      <c r="L172" s="22">
        <f t="shared" si="26"/>
        <v>1.1545436252396728</v>
      </c>
    </row>
    <row r="173" spans="1:12" ht="13.5" thickBot="1">
      <c r="A173" s="2"/>
    </row>
    <row r="174" spans="1:12" ht="13.5" thickTop="1">
      <c r="A174" s="2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</row>
    <row r="175" spans="1:12">
      <c r="A175" s="2"/>
      <c r="B175" s="21" t="s">
        <v>90</v>
      </c>
    </row>
    <row r="176" spans="1:12">
      <c r="A176" s="2">
        <v>16</v>
      </c>
      <c r="B176" s="10" t="s">
        <v>82</v>
      </c>
      <c r="C176" s="10"/>
      <c r="D176" s="10"/>
      <c r="E176" s="2"/>
      <c r="F176" s="11">
        <f>SUM(G176:Q176)</f>
        <v>219481170.75198591</v>
      </c>
      <c r="G176" s="11">
        <v>88768477.19992353</v>
      </c>
      <c r="H176" s="11">
        <v>19820186.471041709</v>
      </c>
      <c r="I176" s="11">
        <v>66451810.355604336</v>
      </c>
      <c r="J176" s="11">
        <v>38434227.492303267</v>
      </c>
      <c r="K176" s="11">
        <v>4830250.7827685075</v>
      </c>
      <c r="L176" s="11">
        <v>1176218.450344543</v>
      </c>
    </row>
    <row r="177" spans="1:12">
      <c r="A177" s="2">
        <v>17</v>
      </c>
      <c r="B177" s="10" t="s">
        <v>83</v>
      </c>
      <c r="C177" s="10"/>
      <c r="D177" s="6"/>
      <c r="E177" s="2"/>
      <c r="F177" s="11">
        <f>SUM(G177:Q177)</f>
        <v>207015059.06952903</v>
      </c>
      <c r="G177" s="11">
        <v>92831110.990544245</v>
      </c>
      <c r="H177" s="11">
        <v>22301586.575023849</v>
      </c>
      <c r="I177" s="11">
        <v>64381515.190537497</v>
      </c>
      <c r="J177" s="11">
        <v>20016246.858608279</v>
      </c>
      <c r="K177" s="11">
        <v>4205546.4590533357</v>
      </c>
      <c r="L177" s="11">
        <v>3279052.9957618029</v>
      </c>
    </row>
    <row r="178" spans="1:12">
      <c r="A178" s="2">
        <v>18</v>
      </c>
      <c r="B178" s="10" t="s">
        <v>84</v>
      </c>
      <c r="C178" s="10"/>
      <c r="D178" s="6"/>
      <c r="E178" s="2"/>
      <c r="F178" s="11">
        <f>SUM(G178:Q178)</f>
        <v>34483770.178484045</v>
      </c>
      <c r="G178" s="11">
        <v>24310411.809532017</v>
      </c>
      <c r="H178" s="11">
        <v>5501226.9539343063</v>
      </c>
      <c r="I178" s="11">
        <v>1582674.4538580168</v>
      </c>
      <c r="J178" s="11">
        <v>112525.64908824781</v>
      </c>
      <c r="K178" s="11">
        <v>526202.75817796052</v>
      </c>
      <c r="L178" s="11">
        <v>2450728.5538934967</v>
      </c>
    </row>
    <row r="179" spans="1:12">
      <c r="A179" s="2">
        <v>19</v>
      </c>
      <c r="B179" s="10" t="s">
        <v>73</v>
      </c>
      <c r="C179" s="10"/>
      <c r="D179" s="6"/>
      <c r="E179" s="2"/>
      <c r="F179" s="12">
        <f t="shared" ref="F179:L179" si="27">SUM(F176:F178)</f>
        <v>460979999.99999899</v>
      </c>
      <c r="G179" s="12">
        <f t="shared" si="27"/>
        <v>205909999.99999979</v>
      </c>
      <c r="H179" s="12">
        <f t="shared" si="27"/>
        <v>47622999.999999858</v>
      </c>
      <c r="I179" s="12">
        <f t="shared" si="27"/>
        <v>132415999.99999985</v>
      </c>
      <c r="J179" s="12">
        <f t="shared" si="27"/>
        <v>58562999.999999791</v>
      </c>
      <c r="K179" s="12">
        <f t="shared" si="27"/>
        <v>9561999.9999998044</v>
      </c>
      <c r="L179" s="12">
        <f t="shared" si="27"/>
        <v>6905999.9999998435</v>
      </c>
    </row>
    <row r="180" spans="1:12">
      <c r="A180" s="2"/>
    </row>
    <row r="181" spans="1:12">
      <c r="A181" s="2"/>
      <c r="B181" s="10" t="s">
        <v>85</v>
      </c>
      <c r="C181" s="10"/>
      <c r="D181" s="6"/>
      <c r="E181" s="2"/>
      <c r="F181" s="11"/>
      <c r="G181" s="11"/>
      <c r="H181" s="11"/>
      <c r="I181" s="11"/>
      <c r="J181" s="11"/>
      <c r="K181" s="11"/>
      <c r="L181" s="11"/>
    </row>
    <row r="182" spans="1:12">
      <c r="A182" s="2">
        <v>20</v>
      </c>
      <c r="B182" s="10" t="s">
        <v>82</v>
      </c>
      <c r="C182" s="10" t="s">
        <v>86</v>
      </c>
      <c r="D182" s="6"/>
      <c r="E182" s="2"/>
      <c r="F182" s="16">
        <v>4.0725493768489558E-2</v>
      </c>
      <c r="G182" s="16">
        <v>3.7720245667027259E-2</v>
      </c>
      <c r="H182" s="16">
        <v>4.9552540818606994E-2</v>
      </c>
      <c r="I182" s="16">
        <v>4.5256779238001081E-2</v>
      </c>
      <c r="J182" s="16">
        <v>3.7634907630112811E-2</v>
      </c>
      <c r="K182" s="16">
        <v>4.0252223024175401E-2</v>
      </c>
      <c r="L182" s="16">
        <v>4.4563317044899922E-2</v>
      </c>
    </row>
    <row r="183" spans="1:12">
      <c r="A183" s="2">
        <v>21</v>
      </c>
      <c r="B183" s="10" t="s">
        <v>83</v>
      </c>
      <c r="C183" s="10" t="s">
        <v>87</v>
      </c>
      <c r="D183" s="6"/>
      <c r="E183" s="2"/>
      <c r="F183" s="25">
        <v>16.475600143313684</v>
      </c>
      <c r="G183" s="25">
        <v>15.713238603179416</v>
      </c>
      <c r="H183" s="25">
        <v>21.310967559010791</v>
      </c>
      <c r="I183" s="25">
        <v>18.708551911533558</v>
      </c>
      <c r="J183" s="25">
        <v>11.17332215713925</v>
      </c>
      <c r="K183" s="25">
        <v>14.07535262143505</v>
      </c>
      <c r="L183" s="25">
        <v>41.439856887091835</v>
      </c>
    </row>
    <row r="184" spans="1:12">
      <c r="A184" s="2">
        <v>22</v>
      </c>
      <c r="B184" s="10" t="s">
        <v>84</v>
      </c>
      <c r="C184" s="10" t="s">
        <v>88</v>
      </c>
      <c r="D184" s="6"/>
      <c r="E184" s="2"/>
      <c r="F184" s="25">
        <v>12.271420033281537</v>
      </c>
      <c r="G184" s="25">
        <v>10.095187077354574</v>
      </c>
      <c r="H184" s="25">
        <v>16.673113036479624</v>
      </c>
      <c r="I184" s="25">
        <v>40.268540667583054</v>
      </c>
      <c r="J184" s="25">
        <v>426.23351927366593</v>
      </c>
      <c r="K184" s="25">
        <v>18.42446632275772</v>
      </c>
      <c r="L184" s="25">
        <v>629.03710315541502</v>
      </c>
    </row>
    <row r="185" spans="1:12">
      <c r="A185" s="2"/>
      <c r="B185" s="27"/>
      <c r="C185" s="27"/>
      <c r="D185" s="28"/>
      <c r="E185" s="29"/>
      <c r="F185" s="20"/>
      <c r="G185" s="20"/>
      <c r="H185" s="20"/>
      <c r="I185" s="20"/>
      <c r="J185" s="20"/>
      <c r="K185" s="20"/>
      <c r="L185" s="20"/>
    </row>
    <row r="186" spans="1:12">
      <c r="A186" s="2"/>
    </row>
    <row r="187" spans="1:12">
      <c r="A187" s="2"/>
      <c r="B187" s="21" t="s">
        <v>91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>
      <c r="A188" s="2">
        <v>23</v>
      </c>
      <c r="B188" s="10" t="s">
        <v>82</v>
      </c>
      <c r="C188" s="10"/>
      <c r="D188" s="10"/>
      <c r="E188" s="2"/>
      <c r="F188" s="11">
        <f>SUM(G188:Q188)</f>
        <v>219656787.47789645</v>
      </c>
      <c r="G188" s="11">
        <v>96463371.708965868</v>
      </c>
      <c r="H188" s="11">
        <v>16395323.445855921</v>
      </c>
      <c r="I188" s="11">
        <v>60085500.417992391</v>
      </c>
      <c r="J188" s="11">
        <v>40711901.375939697</v>
      </c>
      <c r="K188" s="11">
        <v>4918786.6987003991</v>
      </c>
      <c r="L188" s="11">
        <v>1081903.8304421878</v>
      </c>
    </row>
    <row r="189" spans="1:12">
      <c r="A189" s="2">
        <v>24</v>
      </c>
      <c r="B189" s="10" t="s">
        <v>83</v>
      </c>
      <c r="C189" s="10"/>
      <c r="D189" s="6"/>
      <c r="E189" s="2"/>
      <c r="F189" s="11">
        <f>SUM(G189:Q189)</f>
        <v>206181397.51972491</v>
      </c>
      <c r="G189" s="11">
        <v>104937241.89192937</v>
      </c>
      <c r="H189" s="11">
        <v>17014995.826220769</v>
      </c>
      <c r="I189" s="11">
        <v>55656400.052308887</v>
      </c>
      <c r="J189" s="11">
        <v>21391036.04162674</v>
      </c>
      <c r="K189" s="11">
        <v>4326019.6631230852</v>
      </c>
      <c r="L189" s="11">
        <v>2855704.0445160577</v>
      </c>
    </row>
    <row r="190" spans="1:12">
      <c r="A190" s="2">
        <v>25</v>
      </c>
      <c r="B190" s="10" t="s">
        <v>84</v>
      </c>
      <c r="C190" s="10"/>
      <c r="D190" s="6"/>
      <c r="E190" s="2"/>
      <c r="F190" s="11">
        <f>SUM(G190:Q190)</f>
        <v>35141815.002377495</v>
      </c>
      <c r="G190" s="11">
        <v>26208330.509384047</v>
      </c>
      <c r="H190" s="11">
        <v>4647405.748833227</v>
      </c>
      <c r="I190" s="11">
        <v>1456370.6194517361</v>
      </c>
      <c r="J190" s="11">
        <v>114965.26266728836</v>
      </c>
      <c r="K190" s="11">
        <v>534434.13215119578</v>
      </c>
      <c r="L190" s="11">
        <v>2180308.7298900043</v>
      </c>
    </row>
    <row r="191" spans="1:12">
      <c r="A191" s="2">
        <v>26</v>
      </c>
      <c r="B191" s="10" t="s">
        <v>76</v>
      </c>
      <c r="C191" s="10"/>
      <c r="D191" s="6"/>
      <c r="E191" s="2"/>
      <c r="F191" s="12">
        <f t="shared" ref="F191:L191" si="28">SUM(F188:F190)</f>
        <v>460979999.99999887</v>
      </c>
      <c r="G191" s="12">
        <f t="shared" si="28"/>
        <v>227608944.11027926</v>
      </c>
      <c r="H191" s="12">
        <f t="shared" si="28"/>
        <v>38057725.020909913</v>
      </c>
      <c r="I191" s="12">
        <f t="shared" si="28"/>
        <v>117198271.089753</v>
      </c>
      <c r="J191" s="12">
        <f t="shared" si="28"/>
        <v>62217902.680233724</v>
      </c>
      <c r="K191" s="12">
        <f t="shared" si="28"/>
        <v>9779240.4939746801</v>
      </c>
      <c r="L191" s="12">
        <f t="shared" si="28"/>
        <v>6117916.6048482498</v>
      </c>
    </row>
    <row r="192" spans="1:12">
      <c r="A192" s="2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>
      <c r="A193" s="2"/>
      <c r="B193" s="10" t="s">
        <v>85</v>
      </c>
      <c r="C193" s="10"/>
      <c r="D193" s="6"/>
      <c r="E193" s="2"/>
      <c r="F193" s="11"/>
      <c r="G193" s="11"/>
      <c r="H193" s="11"/>
      <c r="I193" s="11"/>
      <c r="J193" s="11"/>
      <c r="K193" s="11"/>
      <c r="L193" s="11"/>
    </row>
    <row r="194" spans="1:12">
      <c r="A194" s="2">
        <v>27</v>
      </c>
      <c r="B194" s="10" t="s">
        <v>82</v>
      </c>
      <c r="C194" s="10" t="s">
        <v>86</v>
      </c>
      <c r="D194" s="6"/>
      <c r="E194" s="2"/>
      <c r="F194" s="16">
        <v>4.0758080062121074E-2</v>
      </c>
      <c r="G194" s="16">
        <v>4.0990024764501587E-2</v>
      </c>
      <c r="H194" s="16">
        <v>4.0990024764501629E-2</v>
      </c>
      <c r="I194" s="16">
        <v>4.0921025526170156E-2</v>
      </c>
      <c r="J194" s="16">
        <v>3.986521253839654E-2</v>
      </c>
      <c r="K194" s="16">
        <v>4.099002476450192E-2</v>
      </c>
      <c r="L194" s="16">
        <v>4.0990024764501899E-2</v>
      </c>
    </row>
    <row r="195" spans="1:12">
      <c r="A195" s="2">
        <v>28</v>
      </c>
      <c r="B195" s="10" t="s">
        <v>83</v>
      </c>
      <c r="C195" s="10" t="s">
        <v>87</v>
      </c>
      <c r="D195" s="6"/>
      <c r="E195" s="2"/>
      <c r="F195" s="25">
        <v>16.409251953905809</v>
      </c>
      <c r="G195" s="25">
        <v>17.762406402476405</v>
      </c>
      <c r="H195" s="25">
        <v>16.259203032459904</v>
      </c>
      <c r="I195" s="25">
        <v>16.173130540747792</v>
      </c>
      <c r="J195" s="25">
        <v>11.940746867102263</v>
      </c>
      <c r="K195" s="25">
        <v>14.47855892178764</v>
      </c>
      <c r="L195" s="25">
        <v>36.089678047164817</v>
      </c>
    </row>
    <row r="196" spans="1:12">
      <c r="A196" s="2">
        <v>29</v>
      </c>
      <c r="B196" s="10" t="s">
        <v>84</v>
      </c>
      <c r="C196" s="10" t="s">
        <v>88</v>
      </c>
      <c r="D196" s="6"/>
      <c r="E196" s="2"/>
      <c r="F196" s="25">
        <v>12.50559235240231</v>
      </c>
      <c r="G196" s="25">
        <v>10.88332034645466</v>
      </c>
      <c r="H196" s="25">
        <v>14.085352599616989</v>
      </c>
      <c r="I196" s="25">
        <v>37.054947954398799</v>
      </c>
      <c r="J196" s="25">
        <v>435.47447980033473</v>
      </c>
      <c r="K196" s="25">
        <v>18.712679697170721</v>
      </c>
      <c r="L196" s="25">
        <v>559.62749740503193</v>
      </c>
    </row>
    <row r="197" spans="1:12">
      <c r="A197" s="2"/>
      <c r="B197" s="10"/>
      <c r="C197" s="10"/>
      <c r="D197" s="6"/>
      <c r="E197" s="2"/>
      <c r="F197" s="20"/>
      <c r="G197" s="20"/>
      <c r="H197" s="20"/>
      <c r="I197" s="20"/>
      <c r="J197" s="20"/>
      <c r="K197" s="20"/>
      <c r="L197" s="20"/>
    </row>
    <row r="198" spans="1:12">
      <c r="A198" s="2">
        <v>30</v>
      </c>
      <c r="B198" s="21" t="s">
        <v>78</v>
      </c>
      <c r="C198" s="10"/>
      <c r="D198" s="10"/>
      <c r="E198" s="10"/>
      <c r="F198" s="22">
        <f t="shared" ref="F198:L198" si="29">F179/F191</f>
        <v>1.0000000000000002</v>
      </c>
      <c r="G198" s="22">
        <f t="shared" si="29"/>
        <v>0.90466567913180918</v>
      </c>
      <c r="H198" s="22">
        <f t="shared" si="29"/>
        <v>1.2513359632987662</v>
      </c>
      <c r="I198" s="22">
        <f t="shared" si="29"/>
        <v>1.1298460187914614</v>
      </c>
      <c r="J198" s="22">
        <f t="shared" si="29"/>
        <v>0.94125641458828735</v>
      </c>
      <c r="K198" s="22">
        <f t="shared" si="29"/>
        <v>0.97778554540010287</v>
      </c>
      <c r="L198" s="22">
        <f t="shared" si="29"/>
        <v>1.1288156485374552</v>
      </c>
    </row>
    <row r="199" spans="1:12" ht="12" customHeight="1">
      <c r="A199" s="2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>
      <c r="A200" s="2">
        <v>31</v>
      </c>
      <c r="B200" s="21" t="s">
        <v>79</v>
      </c>
      <c r="F200" s="24">
        <f>F152/F191</f>
        <v>0.91697253676949075</v>
      </c>
      <c r="G200" s="24">
        <f t="shared" ref="G200:L200" si="30">G152/G191</f>
        <v>0.82708085455899261</v>
      </c>
      <c r="H200" s="24">
        <f t="shared" si="30"/>
        <v>1.1494643985147466</v>
      </c>
      <c r="I200" s="24">
        <f t="shared" si="30"/>
        <v>1.0355528189238887</v>
      </c>
      <c r="J200" s="24">
        <f t="shared" si="30"/>
        <v>0.87241770715045697</v>
      </c>
      <c r="K200" s="24">
        <f t="shared" si="30"/>
        <v>0.89270736366271297</v>
      </c>
      <c r="L200" s="24">
        <f t="shared" si="30"/>
        <v>1.0353197680040842</v>
      </c>
    </row>
    <row r="202" spans="1:12" ht="59.25" customHeight="1">
      <c r="L202" s="15"/>
    </row>
    <row r="203" spans="1:12" ht="12.75" customHeight="1">
      <c r="A203" s="7" t="str">
        <f>A64</f>
        <v>File:  WA 2011 Elec Case / Elec COS Base Case PROPOSED METHOD/ Sumcost Exhibits</v>
      </c>
      <c r="B203" s="10"/>
      <c r="C203" s="10"/>
      <c r="D203" s="6"/>
      <c r="E203" s="5"/>
      <c r="F203" s="11"/>
      <c r="G203" s="11"/>
      <c r="H203" s="11"/>
      <c r="I203" t="str">
        <f>$I$64</f>
        <v>Exhibit No.__(TLK-4)</v>
      </c>
      <c r="L203" s="15" t="s">
        <v>142</v>
      </c>
    </row>
    <row r="204" spans="1:12" ht="79.5" customHeight="1">
      <c r="A204" s="2"/>
      <c r="B204" s="10" t="str">
        <f>$B$2</f>
        <v>Sumcost</v>
      </c>
      <c r="C204" s="10"/>
      <c r="D204" s="10"/>
      <c r="F204" s="10" t="str">
        <f>$F$2</f>
        <v>AVISTA UTILITIES</v>
      </c>
      <c r="G204" s="10"/>
      <c r="H204" s="10"/>
      <c r="J204" s="2" t="str">
        <f>$J$2</f>
        <v>Washington Jurisdiction</v>
      </c>
      <c r="K204" s="10"/>
      <c r="L204" s="6"/>
    </row>
    <row r="205" spans="1:12">
      <c r="A205" s="2"/>
      <c r="B205" s="10" t="str">
        <f>$B$3</f>
        <v>Scenario: Company Base Case</v>
      </c>
      <c r="C205" s="10"/>
      <c r="D205" s="10"/>
      <c r="F205" s="4" t="s">
        <v>110</v>
      </c>
      <c r="G205" s="10"/>
      <c r="H205" s="10"/>
      <c r="J205" s="2" t="str">
        <f>$J$3</f>
        <v>Electric Utility</v>
      </c>
      <c r="K205" s="10"/>
      <c r="L205" s="8">
        <f>$L$3</f>
        <v>40653</v>
      </c>
    </row>
    <row r="206" spans="1:12">
      <c r="A206" s="2"/>
      <c r="B206" s="10" t="str">
        <f>$B$4</f>
        <v>Load Factor Peak Credit Method</v>
      </c>
      <c r="C206" s="10"/>
      <c r="D206" s="10"/>
      <c r="F206" s="10" t="str">
        <f>$F$4</f>
        <v>For the Twelve Months Ended December 31, 2010</v>
      </c>
      <c r="G206" s="10"/>
      <c r="H206" s="10"/>
      <c r="I206" s="10"/>
      <c r="J206" s="10"/>
      <c r="K206" s="10"/>
      <c r="L206" s="9" t="str">
        <f>$L$4</f>
        <v xml:space="preserve"> </v>
      </c>
    </row>
    <row r="207" spans="1:12">
      <c r="A207" s="2"/>
      <c r="B207" s="10" t="str">
        <f>$B$5</f>
        <v>PROPOSED METHOD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ht="37.5" customHeight="1">
      <c r="A208" s="2"/>
      <c r="B208" s="2" t="str">
        <f>$B$6</f>
        <v>(b)</v>
      </c>
      <c r="C208" s="2" t="str">
        <f>$C$6</f>
        <v>(c)</v>
      </c>
      <c r="D208" s="2" t="str">
        <f>$D$6</f>
        <v>(d)</v>
      </c>
      <c r="E208" s="2" t="str">
        <f>$E$6</f>
        <v>(e)</v>
      </c>
      <c r="F208" s="2" t="str">
        <f>$F$6</f>
        <v>(f)</v>
      </c>
      <c r="G208" s="2" t="str">
        <f>$G$6</f>
        <v>(g)</v>
      </c>
      <c r="H208" s="2" t="str">
        <f>$H$6</f>
        <v>(h)</v>
      </c>
      <c r="I208" s="2" t="str">
        <f>$I$6</f>
        <v>(i)</v>
      </c>
      <c r="J208" s="2" t="str">
        <f>$J$6</f>
        <v>(j)</v>
      </c>
      <c r="K208" s="2" t="str">
        <f>$K$6</f>
        <v>(k)</v>
      </c>
      <c r="L208" s="2" t="str">
        <f>$L$6</f>
        <v>(l)</v>
      </c>
    </row>
    <row r="209" spans="1:12">
      <c r="A209" s="2"/>
      <c r="B209" s="2" t="str">
        <f>$B$7</f>
        <v xml:space="preserve"> </v>
      </c>
      <c r="C209" s="2" t="str">
        <f>$C$7</f>
        <v xml:space="preserve"> </v>
      </c>
      <c r="D209" s="2" t="str">
        <f>$D$7</f>
        <v xml:space="preserve"> </v>
      </c>
      <c r="E209" s="2" t="str">
        <f>$E$7</f>
        <v xml:space="preserve"> </v>
      </c>
      <c r="F209" s="2" t="str">
        <f>$F$7</f>
        <v xml:space="preserve"> </v>
      </c>
      <c r="G209" s="2" t="str">
        <f>$G$7</f>
        <v>Residential</v>
      </c>
      <c r="H209" s="2" t="str">
        <f>$H$7</f>
        <v>General</v>
      </c>
      <c r="I209" s="2" t="str">
        <f>$I$7</f>
        <v>Large Gen</v>
      </c>
      <c r="J209" s="2" t="str">
        <f>$J$7</f>
        <v>Extra Large</v>
      </c>
      <c r="K209" s="2" t="str">
        <f>$K$7</f>
        <v>Pumping</v>
      </c>
      <c r="L209" s="2" t="str">
        <f>$L$7</f>
        <v>Street &amp;</v>
      </c>
    </row>
    <row r="210" spans="1:12">
      <c r="A210" s="2"/>
      <c r="B210" s="2" t="str">
        <f>$B$8</f>
        <v xml:space="preserve"> </v>
      </c>
      <c r="C210" s="2" t="str">
        <f>$C$8</f>
        <v xml:space="preserve"> </v>
      </c>
      <c r="D210" s="2" t="str">
        <f>$D$8</f>
        <v xml:space="preserve"> </v>
      </c>
      <c r="E210" s="2" t="str">
        <f>$E$8</f>
        <v xml:space="preserve"> </v>
      </c>
      <c r="F210" s="2" t="str">
        <f>$F$8</f>
        <v>System</v>
      </c>
      <c r="G210" s="2" t="str">
        <f>$G$8</f>
        <v>Service</v>
      </c>
      <c r="H210" s="2" t="str">
        <f>$H$8</f>
        <v>Service</v>
      </c>
      <c r="I210" s="2" t="str">
        <f>$I$8</f>
        <v>Service</v>
      </c>
      <c r="J210" s="2" t="str">
        <f>$J$8</f>
        <v>Gen Service</v>
      </c>
      <c r="K210" s="2" t="str">
        <f>$K$8</f>
        <v>Service</v>
      </c>
      <c r="L210" s="2" t="str">
        <f>$L$8</f>
        <v>Area Lights</v>
      </c>
    </row>
    <row r="211" spans="1:12">
      <c r="A211" s="2"/>
      <c r="B211" s="7" t="str">
        <f>$B$9</f>
        <v>Description</v>
      </c>
      <c r="C211" s="2" t="str">
        <f>$C$9</f>
        <v xml:space="preserve"> </v>
      </c>
      <c r="D211" s="2" t="str">
        <f>$D$9</f>
        <v xml:space="preserve"> </v>
      </c>
      <c r="E211" s="2" t="str">
        <f>$E$9</f>
        <v xml:space="preserve"> </v>
      </c>
      <c r="F211" s="2" t="str">
        <f>$F$9</f>
        <v>Total</v>
      </c>
      <c r="G211" s="2" t="str">
        <f>$G$9</f>
        <v>Sch 1</v>
      </c>
      <c r="H211" s="2" t="str">
        <f>$H$9</f>
        <v>Sch 11-12</v>
      </c>
      <c r="I211" s="2" t="str">
        <f>$I$9</f>
        <v>Sch 21-22</v>
      </c>
      <c r="J211" s="2" t="str">
        <f>$J$9</f>
        <v>Sch 25</v>
      </c>
      <c r="K211" s="2" t="str">
        <f>$K$9</f>
        <v>Sch 31-32</v>
      </c>
      <c r="L211" s="2" t="str">
        <f>$L$9</f>
        <v>Sch 41-49</v>
      </c>
    </row>
    <row r="212" spans="1:12" ht="16.5">
      <c r="A212" s="2"/>
      <c r="B212" s="38" t="s">
        <v>111</v>
      </c>
      <c r="C212" s="38"/>
      <c r="D212" s="38"/>
      <c r="E212" s="38"/>
      <c r="F212" s="38"/>
      <c r="G212" s="38"/>
      <c r="H212" s="38"/>
      <c r="I212" s="38"/>
      <c r="J212" s="38"/>
      <c r="K212" s="38"/>
      <c r="L212" s="38"/>
    </row>
    <row r="214" spans="1:12">
      <c r="B214" s="21" t="s">
        <v>112</v>
      </c>
    </row>
    <row r="215" spans="1:12">
      <c r="A215" s="2">
        <v>1</v>
      </c>
      <c r="B215" s="30" t="s">
        <v>113</v>
      </c>
      <c r="F215" s="11">
        <f>SUM(G215:Q215)</f>
        <v>73101000</v>
      </c>
      <c r="G215" s="11">
        <v>62746267.008968033</v>
      </c>
      <c r="H215" s="11">
        <v>8597116.5937152468</v>
      </c>
      <c r="I215" s="11">
        <v>1013453.2617839116</v>
      </c>
      <c r="J215" s="11">
        <v>0</v>
      </c>
      <c r="K215" s="11">
        <v>744163.13553280674</v>
      </c>
      <c r="L215" s="11">
        <v>0</v>
      </c>
    </row>
    <row r="216" spans="1:12">
      <c r="A216" s="2">
        <v>2</v>
      </c>
      <c r="B216" s="30" t="s">
        <v>114</v>
      </c>
      <c r="F216" s="11">
        <f>SUM(G216:Q216)</f>
        <v>-26177000.000000004</v>
      </c>
      <c r="G216" s="11">
        <v>-22469036.422124956</v>
      </c>
      <c r="H216" s="11">
        <v>-3078572.4008383472</v>
      </c>
      <c r="I216" s="11">
        <v>-362911.12342809886</v>
      </c>
      <c r="J216" s="11">
        <v>0</v>
      </c>
      <c r="K216" s="11">
        <v>-266480.05360860022</v>
      </c>
      <c r="L216" s="11">
        <v>0</v>
      </c>
    </row>
    <row r="217" spans="1:12">
      <c r="A217" s="2">
        <v>3</v>
      </c>
      <c r="B217" s="30" t="s">
        <v>115</v>
      </c>
      <c r="F217" s="12">
        <f>SUM(F215:F216)</f>
        <v>46924000</v>
      </c>
      <c r="G217" s="12">
        <f t="shared" ref="G217:L217" si="31">SUM(G215:G216)</f>
        <v>40277230.586843073</v>
      </c>
      <c r="H217" s="12">
        <f t="shared" si="31"/>
        <v>5518544.1928768996</v>
      </c>
      <c r="I217" s="12">
        <f t="shared" si="31"/>
        <v>650542.13835581276</v>
      </c>
      <c r="J217" s="12">
        <f t="shared" si="31"/>
        <v>0</v>
      </c>
      <c r="K217" s="12">
        <f t="shared" si="31"/>
        <v>477683.08192420652</v>
      </c>
      <c r="L217" s="12">
        <f t="shared" si="31"/>
        <v>0</v>
      </c>
    </row>
    <row r="218" spans="1:12">
      <c r="A218" s="2"/>
      <c r="B218" s="30"/>
    </row>
    <row r="219" spans="1:12">
      <c r="A219" s="2">
        <v>4</v>
      </c>
      <c r="B219" s="30" t="s">
        <v>116</v>
      </c>
      <c r="F219" s="11">
        <f>SUM(G219:Q219)</f>
        <v>16667000</v>
      </c>
      <c r="G219" s="11">
        <v>10025635.529006096</v>
      </c>
      <c r="H219" s="11">
        <v>3626442.2224437818</v>
      </c>
      <c r="I219" s="11">
        <v>2359526.8826390696</v>
      </c>
      <c r="J219" s="11">
        <v>59692.215423409216</v>
      </c>
      <c r="K219" s="11">
        <v>595703.1504876439</v>
      </c>
      <c r="L219" s="11">
        <v>0</v>
      </c>
    </row>
    <row r="220" spans="1:12">
      <c r="A220" s="2">
        <v>5</v>
      </c>
      <c r="B220" s="30" t="s">
        <v>117</v>
      </c>
      <c r="F220" s="11">
        <f>SUM(G220:Q220)</f>
        <v>-3376000</v>
      </c>
      <c r="G220" s="11">
        <v>-2030752.1177131205</v>
      </c>
      <c r="H220" s="11">
        <v>-734557.4454293038</v>
      </c>
      <c r="I220" s="11">
        <v>-477936.20662323746</v>
      </c>
      <c r="J220" s="11">
        <v>-12091.013335899053</v>
      </c>
      <c r="K220" s="11">
        <v>-120663.21689843918</v>
      </c>
      <c r="L220" s="11">
        <v>0</v>
      </c>
    </row>
    <row r="221" spans="1:12">
      <c r="A221" s="2">
        <v>6</v>
      </c>
      <c r="B221" s="30" t="s">
        <v>118</v>
      </c>
      <c r="F221" s="12">
        <f t="shared" ref="F221:L221" si="32">SUM(F219:F220)</f>
        <v>13291000</v>
      </c>
      <c r="G221" s="12">
        <f t="shared" si="32"/>
        <v>7994883.4112929748</v>
      </c>
      <c r="H221" s="12">
        <f t="shared" si="32"/>
        <v>2891884.7770144781</v>
      </c>
      <c r="I221" s="12">
        <f t="shared" si="32"/>
        <v>1881590.676015832</v>
      </c>
      <c r="J221" s="12">
        <f t="shared" si="32"/>
        <v>47601.202087510159</v>
      </c>
      <c r="K221" s="12">
        <f t="shared" si="32"/>
        <v>475039.93358920474</v>
      </c>
      <c r="L221" s="12">
        <f t="shared" si="32"/>
        <v>0</v>
      </c>
    </row>
    <row r="222" spans="1:12">
      <c r="A222" s="2"/>
      <c r="B222" s="30"/>
    </row>
    <row r="223" spans="1:12">
      <c r="A223" s="2">
        <v>7</v>
      </c>
      <c r="B223" s="30" t="s">
        <v>119</v>
      </c>
      <c r="F223" s="11">
        <f>SUM(G223:Q223)</f>
        <v>60214999.999999993</v>
      </c>
      <c r="G223" s="11">
        <f t="shared" ref="G223:L223" si="33">G217+G221</f>
        <v>48272113.998136051</v>
      </c>
      <c r="H223" s="11">
        <f t="shared" si="33"/>
        <v>8410428.9698913768</v>
      </c>
      <c r="I223" s="11">
        <f t="shared" si="33"/>
        <v>2532132.8143716445</v>
      </c>
      <c r="J223" s="11">
        <f t="shared" si="33"/>
        <v>47601.202087510159</v>
      </c>
      <c r="K223" s="11">
        <f t="shared" si="33"/>
        <v>952723.01551341126</v>
      </c>
      <c r="L223" s="11">
        <f t="shared" si="33"/>
        <v>0</v>
      </c>
    </row>
    <row r="224" spans="1:12">
      <c r="A224" s="2"/>
      <c r="B224" s="30"/>
    </row>
    <row r="225" spans="1:12">
      <c r="A225" s="2">
        <v>8</v>
      </c>
      <c r="B225" s="30" t="s">
        <v>151</v>
      </c>
      <c r="F225" s="11">
        <f>SUM(G225:Q225)</f>
        <v>4955694.4999999991</v>
      </c>
      <c r="G225" s="11">
        <f>G223*0.0823</f>
        <v>3972794.9820465967</v>
      </c>
      <c r="H225" s="11">
        <f t="shared" ref="H225:L225" si="34">H223*0.0823</f>
        <v>692178.30422206025</v>
      </c>
      <c r="I225" s="11">
        <f t="shared" si="34"/>
        <v>208394.53062278635</v>
      </c>
      <c r="J225" s="11">
        <f t="shared" si="34"/>
        <v>3917.5789318020861</v>
      </c>
      <c r="K225" s="11">
        <f t="shared" si="34"/>
        <v>78409.104176753739</v>
      </c>
      <c r="L225" s="11">
        <f t="shared" si="34"/>
        <v>0</v>
      </c>
    </row>
    <row r="226" spans="1:12">
      <c r="A226" s="2">
        <v>9</v>
      </c>
      <c r="B226" s="30" t="s">
        <v>120</v>
      </c>
      <c r="F226" s="10">
        <v>0.62126999999999999</v>
      </c>
      <c r="G226" s="10">
        <v>0.62126999999999999</v>
      </c>
      <c r="H226" s="10">
        <v>0.62126999999999999</v>
      </c>
      <c r="I226" s="10">
        <v>0.62126999999999999</v>
      </c>
      <c r="J226" s="10">
        <v>0.62126999999999999</v>
      </c>
      <c r="K226" s="10">
        <v>0.62126999999999999</v>
      </c>
      <c r="L226" s="10">
        <v>0.62126999999999999</v>
      </c>
    </row>
    <row r="227" spans="1:12">
      <c r="A227" s="2">
        <v>10</v>
      </c>
      <c r="B227" s="31" t="s">
        <v>121</v>
      </c>
      <c r="F227" s="32">
        <f>SUM(G227:Q227)</f>
        <v>7976716.2425354505</v>
      </c>
      <c r="G227" s="32">
        <f t="shared" ref="G227:L227" si="35">G225/G226</f>
        <v>6394635.153872868</v>
      </c>
      <c r="H227" s="32">
        <f t="shared" si="35"/>
        <v>1114134.4410997799</v>
      </c>
      <c r="I227" s="32">
        <f t="shared" si="35"/>
        <v>335433.11381973431</v>
      </c>
      <c r="J227" s="32">
        <f t="shared" si="35"/>
        <v>6305.7590609591416</v>
      </c>
      <c r="K227" s="32">
        <f t="shared" si="35"/>
        <v>126207.77468210881</v>
      </c>
      <c r="L227" s="32">
        <f t="shared" si="35"/>
        <v>0</v>
      </c>
    </row>
    <row r="229" spans="1:12">
      <c r="B229" s="21" t="s">
        <v>122</v>
      </c>
    </row>
    <row r="230" spans="1:12">
      <c r="A230" s="2">
        <v>11</v>
      </c>
      <c r="B230" s="30" t="s">
        <v>123</v>
      </c>
      <c r="F230" s="11">
        <f>SUM(G230:Q230)</f>
        <v>1190000</v>
      </c>
      <c r="G230" s="11">
        <v>1021436.8851407226</v>
      </c>
      <c r="H230" s="11">
        <v>139951.14631155721</v>
      </c>
      <c r="I230" s="11">
        <v>16497.850665830221</v>
      </c>
      <c r="J230" s="11">
        <v>0</v>
      </c>
      <c r="K230" s="11">
        <v>12114.117881889988</v>
      </c>
      <c r="L230" s="11">
        <v>0</v>
      </c>
    </row>
    <row r="231" spans="1:12">
      <c r="A231" s="2">
        <v>12</v>
      </c>
      <c r="B231" s="30" t="s">
        <v>124</v>
      </c>
      <c r="F231" s="11">
        <f t="shared" ref="F231:F236" si="36">SUM(G231:Q231)</f>
        <v>402000</v>
      </c>
      <c r="G231" s="11">
        <v>241813.49268977324</v>
      </c>
      <c r="H231" s="11">
        <v>87468.03704460313</v>
      </c>
      <c r="I231" s="11">
        <v>56910.650196250434</v>
      </c>
      <c r="J231" s="11">
        <v>1439.747441063809</v>
      </c>
      <c r="K231" s="11">
        <v>14368.072628309405</v>
      </c>
      <c r="L231" s="11">
        <v>0</v>
      </c>
    </row>
    <row r="232" spans="1:12">
      <c r="A232" s="2">
        <v>13</v>
      </c>
      <c r="B232" s="30" t="s">
        <v>125</v>
      </c>
      <c r="F232" s="11">
        <f t="shared" si="36"/>
        <v>406000.00000000006</v>
      </c>
      <c r="G232" s="11">
        <v>348490.23140095244</v>
      </c>
      <c r="H232" s="11">
        <v>47748.038153354813</v>
      </c>
      <c r="I232" s="11">
        <v>5628.6784624597221</v>
      </c>
      <c r="J232" s="11">
        <v>0</v>
      </c>
      <c r="K232" s="11">
        <v>4133.0519832330547</v>
      </c>
      <c r="L232" s="11">
        <v>0</v>
      </c>
    </row>
    <row r="233" spans="1:12">
      <c r="A233" s="2">
        <v>14</v>
      </c>
      <c r="B233" s="30" t="s">
        <v>126</v>
      </c>
      <c r="F233" s="11">
        <f t="shared" si="36"/>
        <v>1619000.0000000002</v>
      </c>
      <c r="G233" s="11">
        <v>973870.75787249475</v>
      </c>
      <c r="H233" s="11">
        <v>352265.55217714544</v>
      </c>
      <c r="I233" s="11">
        <v>229199.85738241157</v>
      </c>
      <c r="J233" s="11">
        <v>5798.3858385132016</v>
      </c>
      <c r="K233" s="11">
        <v>57865.446729435134</v>
      </c>
      <c r="L233" s="11">
        <v>0</v>
      </c>
    </row>
    <row r="234" spans="1:12">
      <c r="A234" s="2">
        <v>15</v>
      </c>
      <c r="B234" s="30" t="s">
        <v>127</v>
      </c>
      <c r="F234" s="11">
        <f t="shared" si="36"/>
        <v>120000.00000000001</v>
      </c>
      <c r="G234" s="11">
        <v>72183.132146200966</v>
      </c>
      <c r="H234" s="11">
        <v>26109.861804359141</v>
      </c>
      <c r="I234" s="11">
        <v>16988.253789925504</v>
      </c>
      <c r="J234" s="11">
        <v>429.77535554143554</v>
      </c>
      <c r="K234" s="11">
        <v>4288.9769039729563</v>
      </c>
      <c r="L234" s="11">
        <v>0</v>
      </c>
    </row>
    <row r="235" spans="1:12">
      <c r="A235" s="2">
        <v>16</v>
      </c>
      <c r="B235" s="30" t="s">
        <v>128</v>
      </c>
      <c r="F235" s="11">
        <f t="shared" si="36"/>
        <v>2395000.0000000005</v>
      </c>
      <c r="G235" s="11">
        <v>2018542.5376064735</v>
      </c>
      <c r="H235" s="11">
        <v>276568.57327777636</v>
      </c>
      <c r="I235" s="11">
        <v>32944.70802960619</v>
      </c>
      <c r="J235" s="11">
        <v>39738.791069888204</v>
      </c>
      <c r="K235" s="11">
        <v>23939.670287905574</v>
      </c>
      <c r="L235" s="11">
        <v>3265.7197283501446</v>
      </c>
    </row>
    <row r="236" spans="1:12">
      <c r="A236" s="2">
        <v>17</v>
      </c>
      <c r="B236" s="30" t="s">
        <v>129</v>
      </c>
      <c r="F236" s="11">
        <f t="shared" si="36"/>
        <v>5073000.0000000009</v>
      </c>
      <c r="G236" s="11">
        <v>4342550.7174666068</v>
      </c>
      <c r="H236" s="11">
        <v>594990.21394924296</v>
      </c>
      <c r="I236" s="11">
        <v>70874.932197532602</v>
      </c>
      <c r="J236" s="11">
        <v>6056.370073535064</v>
      </c>
      <c r="K236" s="11">
        <v>51502.126136975072</v>
      </c>
      <c r="L236" s="11">
        <v>7025.6401761083644</v>
      </c>
    </row>
    <row r="238" spans="1:12">
      <c r="A238" s="2">
        <v>18</v>
      </c>
      <c r="B238" s="30" t="s">
        <v>130</v>
      </c>
      <c r="F238" s="11">
        <f>SUM(F230:F237)</f>
        <v>11205000</v>
      </c>
      <c r="G238" s="11">
        <f t="shared" ref="G238:L238" si="37">SUM(G230:G237)</f>
        <v>9018887.7543232255</v>
      </c>
      <c r="H238" s="11">
        <f t="shared" si="37"/>
        <v>1525101.4227180392</v>
      </c>
      <c r="I238" s="11">
        <f t="shared" si="37"/>
        <v>429044.93072401627</v>
      </c>
      <c r="J238" s="11">
        <f t="shared" si="37"/>
        <v>53463.069778541714</v>
      </c>
      <c r="K238" s="11">
        <f t="shared" si="37"/>
        <v>168211.46255172117</v>
      </c>
      <c r="L238" s="11">
        <f t="shared" si="37"/>
        <v>10291.35990445851</v>
      </c>
    </row>
    <row r="239" spans="1:12">
      <c r="A239" s="2">
        <v>19</v>
      </c>
      <c r="B239" s="30" t="s">
        <v>120</v>
      </c>
      <c r="F239" s="10">
        <v>0.95579199999999997</v>
      </c>
      <c r="G239" s="10">
        <v>0.95579199999999997</v>
      </c>
      <c r="H239" s="10">
        <v>0.95579199999999997</v>
      </c>
      <c r="I239" s="10">
        <v>0.95579199999999997</v>
      </c>
      <c r="J239" s="10">
        <v>0.95579199999999997</v>
      </c>
      <c r="K239" s="10">
        <v>0.95579199999999997</v>
      </c>
      <c r="L239" s="10">
        <v>0.95579199999999997</v>
      </c>
    </row>
    <row r="240" spans="1:12">
      <c r="A240" s="2">
        <v>20</v>
      </c>
      <c r="B240" s="31" t="s">
        <v>131</v>
      </c>
      <c r="F240" s="32">
        <f>SUM(G240:Q240)</f>
        <v>11723261.96494635</v>
      </c>
      <c r="G240" s="32">
        <f t="shared" ref="G240:L240" si="38">G238/G239</f>
        <v>9436036.0353750885</v>
      </c>
      <c r="H240" s="32">
        <f t="shared" si="38"/>
        <v>1595641.5440995942</v>
      </c>
      <c r="I240" s="32">
        <f t="shared" si="38"/>
        <v>448889.43486032134</v>
      </c>
      <c r="J240" s="32">
        <f t="shared" si="38"/>
        <v>55935.883307813536</v>
      </c>
      <c r="K240" s="32">
        <f t="shared" si="38"/>
        <v>175991.70379300221</v>
      </c>
      <c r="L240" s="32">
        <f t="shared" si="38"/>
        <v>10767.363510532114</v>
      </c>
    </row>
    <row r="241" spans="1:12" ht="12.75" customHeight="1"/>
    <row r="242" spans="1:12">
      <c r="A242" s="33">
        <v>21</v>
      </c>
      <c r="B242" s="39" t="s">
        <v>132</v>
      </c>
      <c r="C242" s="39"/>
      <c r="D242" s="39"/>
      <c r="E242" s="39"/>
      <c r="F242" s="34">
        <f>SUM(G242:Q242)</f>
        <v>19699978.207481802</v>
      </c>
      <c r="G242" s="34">
        <f t="shared" ref="G242:L242" si="39">G227+G240</f>
        <v>15830671.189247956</v>
      </c>
      <c r="H242" s="34">
        <f t="shared" si="39"/>
        <v>2709775.9851993741</v>
      </c>
      <c r="I242" s="34">
        <f t="shared" si="39"/>
        <v>784322.54868005565</v>
      </c>
      <c r="J242" s="34">
        <f t="shared" si="39"/>
        <v>62241.642368772678</v>
      </c>
      <c r="K242" s="34">
        <f t="shared" si="39"/>
        <v>302199.47847511101</v>
      </c>
      <c r="L242" s="34">
        <f t="shared" si="39"/>
        <v>10767.363510532114</v>
      </c>
    </row>
    <row r="244" spans="1:12">
      <c r="A244" s="2">
        <v>22</v>
      </c>
      <c r="B244" s="30" t="s">
        <v>133</v>
      </c>
      <c r="F244" s="11">
        <f>SUM(G244:Q244)</f>
        <v>2810088</v>
      </c>
      <c r="G244" s="11">
        <v>2408119</v>
      </c>
      <c r="H244" s="11">
        <v>329946</v>
      </c>
      <c r="I244" s="11">
        <v>39303</v>
      </c>
      <c r="J244" s="11">
        <v>264</v>
      </c>
      <c r="K244" s="11">
        <v>28560</v>
      </c>
      <c r="L244" s="11">
        <v>3896</v>
      </c>
    </row>
    <row r="246" spans="1:12">
      <c r="A246" s="2">
        <v>23</v>
      </c>
      <c r="B246" s="21" t="s">
        <v>134</v>
      </c>
      <c r="F246" s="35">
        <f>F242/F244</f>
        <v>7.0104488569332357</v>
      </c>
      <c r="G246" s="35">
        <f t="shared" ref="G246:L246" si="40">G242/G244</f>
        <v>6.5738741271706074</v>
      </c>
      <c r="H246" s="35">
        <f t="shared" si="40"/>
        <v>8.2127862898758401</v>
      </c>
      <c r="I246" s="35">
        <f t="shared" si="40"/>
        <v>19.955793417297805</v>
      </c>
      <c r="J246" s="35">
        <f t="shared" si="40"/>
        <v>235.76379685141166</v>
      </c>
      <c r="K246" s="35">
        <f t="shared" si="40"/>
        <v>10.581214232321814</v>
      </c>
      <c r="L246" s="35">
        <f t="shared" si="40"/>
        <v>2.7636969996232326</v>
      </c>
    </row>
    <row r="248" spans="1:12" ht="16.5">
      <c r="B248" s="38" t="s">
        <v>135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</row>
    <row r="250" spans="1:12">
      <c r="A250" s="2">
        <v>24</v>
      </c>
      <c r="B250" s="10" t="s">
        <v>136</v>
      </c>
      <c r="F250" s="11">
        <f>SUM(G250:Q250)</f>
        <v>35141815.002377495</v>
      </c>
      <c r="G250" s="11">
        <v>26208330.509384047</v>
      </c>
      <c r="H250" s="11">
        <v>4647405.748833227</v>
      </c>
      <c r="I250" s="11">
        <v>1456370.6194517361</v>
      </c>
      <c r="J250" s="11">
        <v>114965.26266728836</v>
      </c>
      <c r="K250" s="11">
        <v>534434.13215119578</v>
      </c>
      <c r="L250" s="11">
        <v>2180308.7298900043</v>
      </c>
    </row>
    <row r="251" spans="1:12">
      <c r="A251" s="2">
        <v>25</v>
      </c>
      <c r="B251" s="10" t="s">
        <v>137</v>
      </c>
      <c r="F251" s="36">
        <f>F250/F244</f>
        <v>12.505592352402308</v>
      </c>
      <c r="G251" s="36">
        <f t="shared" ref="G251:L251" si="41">G250/G244</f>
        <v>10.88332034645466</v>
      </c>
      <c r="H251" s="36">
        <f t="shared" si="41"/>
        <v>14.085352599616989</v>
      </c>
      <c r="I251" s="36">
        <f t="shared" si="41"/>
        <v>37.054947954398799</v>
      </c>
      <c r="J251" s="36">
        <f t="shared" si="41"/>
        <v>435.47447980033473</v>
      </c>
      <c r="K251" s="36">
        <f t="shared" si="41"/>
        <v>18.712679697170721</v>
      </c>
      <c r="L251" s="36">
        <f t="shared" si="41"/>
        <v>559.62749740503193</v>
      </c>
    </row>
    <row r="252" spans="1:12">
      <c r="A252" s="2"/>
      <c r="B252" s="10"/>
      <c r="G252" s="11"/>
      <c r="H252" s="11"/>
      <c r="I252" s="11"/>
      <c r="J252" s="11"/>
      <c r="K252" s="11"/>
      <c r="L252" s="11"/>
    </row>
    <row r="253" spans="1:12">
      <c r="A253" s="2">
        <v>26</v>
      </c>
      <c r="B253" s="10" t="s">
        <v>138</v>
      </c>
      <c r="F253" s="11">
        <f>SUM(G253:Q253)</f>
        <v>88309795.479056031</v>
      </c>
      <c r="G253" s="11">
        <v>45691358.710394725</v>
      </c>
      <c r="H253" s="11">
        <v>8107613.1334435493</v>
      </c>
      <c r="I253" s="11">
        <v>26187758.203365766</v>
      </c>
      <c r="J253" s="11">
        <v>3452505.2345463699</v>
      </c>
      <c r="K253" s="11">
        <v>2315622.0363556687</v>
      </c>
      <c r="L253" s="11">
        <v>2554938.1609499422</v>
      </c>
    </row>
    <row r="254" spans="1:12">
      <c r="A254" s="2">
        <v>27</v>
      </c>
      <c r="B254" s="10" t="s">
        <v>139</v>
      </c>
      <c r="F254" s="36">
        <f>F253/F244</f>
        <v>31.42598932099494</v>
      </c>
      <c r="G254" s="36">
        <f t="shared" ref="G254:L254" si="42">G253/G244</f>
        <v>18.973879077568313</v>
      </c>
      <c r="H254" s="36">
        <f t="shared" si="42"/>
        <v>24.572545608807349</v>
      </c>
      <c r="I254" s="36">
        <f t="shared" si="42"/>
        <v>666.30430764485573</v>
      </c>
      <c r="J254" s="36">
        <f t="shared" si="42"/>
        <v>13077.671342978674</v>
      </c>
      <c r="K254" s="36">
        <f t="shared" si="42"/>
        <v>81.07920295362986</v>
      </c>
      <c r="L254" s="36">
        <f t="shared" si="42"/>
        <v>655.7849489091227</v>
      </c>
    </row>
    <row r="255" spans="1:12">
      <c r="A255" s="2"/>
      <c r="B255" s="10"/>
    </row>
    <row r="256" spans="1:12">
      <c r="A256" s="2">
        <v>28</v>
      </c>
      <c r="B256" s="21" t="s">
        <v>140</v>
      </c>
      <c r="F256" s="37">
        <f>F251+F254</f>
        <v>43.931581673397247</v>
      </c>
      <c r="G256" s="37">
        <f t="shared" ref="G256:L256" si="43">G251+G254</f>
        <v>29.857199424022973</v>
      </c>
      <c r="H256" s="37">
        <f t="shared" si="43"/>
        <v>38.657898208424342</v>
      </c>
      <c r="I256" s="37">
        <f t="shared" si="43"/>
        <v>703.35925559925454</v>
      </c>
      <c r="J256" s="37">
        <f t="shared" si="43"/>
        <v>13513.145822779008</v>
      </c>
      <c r="K256" s="37">
        <f t="shared" si="43"/>
        <v>99.791882650800574</v>
      </c>
      <c r="L256" s="37">
        <f t="shared" si="43"/>
        <v>1215.4124463141547</v>
      </c>
    </row>
    <row r="257" spans="1:12">
      <c r="A257" s="2"/>
      <c r="B257" s="10"/>
    </row>
    <row r="259" spans="1:12" ht="12.75" customHeight="1"/>
    <row r="260" spans="1:12" ht="75" customHeight="1"/>
    <row r="261" spans="1:12">
      <c r="A261" s="7" t="str">
        <f>A139</f>
        <v>File:  WA 2011 Elec Case / Elec COS Base Case PROPOSED METHOD/ Sumcost Exhibits</v>
      </c>
      <c r="B261" s="10"/>
      <c r="C261" s="10"/>
      <c r="D261" s="6"/>
      <c r="E261" s="5"/>
      <c r="F261" s="11"/>
      <c r="G261" s="11"/>
      <c r="H261" s="11"/>
      <c r="I261" t="str">
        <f>$I$64</f>
        <v>Exhibit No.__(TLK-4)</v>
      </c>
      <c r="L261" s="15" t="s">
        <v>141</v>
      </c>
    </row>
  </sheetData>
  <mergeCells count="3">
    <mergeCell ref="B248:L248"/>
    <mergeCell ref="B212:L212"/>
    <mergeCell ref="B242:E242"/>
  </mergeCells>
  <printOptions horizontalCentered="1"/>
  <pageMargins left="0.75" right="0.5" top="0.75" bottom="0.25" header="0.5" footer="0.5"/>
  <pageSetup scale="80" firstPageNumber="3" orientation="portrait" useFirstPageNumber="1" r:id="rId1"/>
  <headerFooter alignWithMargins="0"/>
  <rowBreaks count="3" manualBreakCount="3">
    <brk id="65" max="11" man="1"/>
    <brk id="139" max="16383" man="1"/>
    <brk id="20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2EDE5D49710546BF34E24D0FD386C8" ma:contentTypeVersion="143" ma:contentTypeDescription="" ma:contentTypeScope="" ma:versionID="02d4caa573078acd943627e8cf23a5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24B0CDA-58EF-406E-B349-7FBD7D7B5DD2}"/>
</file>

<file path=customXml/itemProps2.xml><?xml version="1.0" encoding="utf-8"?>
<ds:datastoreItem xmlns:ds="http://schemas.openxmlformats.org/officeDocument/2006/customXml" ds:itemID="{4971F829-A39B-45FC-8ED2-B4C8C64AB174}"/>
</file>

<file path=customXml/itemProps3.xml><?xml version="1.0" encoding="utf-8"?>
<ds:datastoreItem xmlns:ds="http://schemas.openxmlformats.org/officeDocument/2006/customXml" ds:itemID="{4D8AAE42-6487-49D3-8F87-27EF2945AD4F}"/>
</file>

<file path=customXml/itemProps4.xml><?xml version="1.0" encoding="utf-8"?>
<ds:datastoreItem xmlns:ds="http://schemas.openxmlformats.org/officeDocument/2006/customXml" ds:itemID="{B40E3BDF-4135-400F-925E-A549B05C4F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Sumcost Exhibits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 Employee</dc:creator>
  <cp:lastModifiedBy>gzhkw6</cp:lastModifiedBy>
  <cp:lastPrinted>2011-04-27T18:21:04Z</cp:lastPrinted>
  <dcterms:created xsi:type="dcterms:W3CDTF">2008-02-27T01:43:37Z</dcterms:created>
  <dcterms:modified xsi:type="dcterms:W3CDTF">2011-04-27T18:21:13Z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0x0101006E56B4D1795A2E4DB2F0B01679ED314A003D2EDE5D49710546BF34E24D0FD386C8</vt:lpwstr>
  </property>
  <property fmtid="{D5CDD505-2E9C-101B-9397-08002B2CF9AE}" pid="3" name="_docset_NoMedatataSyncRequired">
    <vt:lpwstr>False</vt:lpwstr>
  </property>
</Properties>
</file>