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720" windowHeight="11445" activeTab="0"/>
  </bookViews>
  <sheets>
    <sheet name="JHS-14" sheetId="1" r:id="rId1"/>
  </sheets>
  <externalReferences>
    <externalReference r:id="rId4"/>
  </externalReferences>
  <definedNames>
    <definedName name="__123Graph_ECURRENT" hidden="1">#N/A</definedName>
    <definedName name="_14.01_Temp_Norm">'JHS-14'!$A$1:$G$52</definedName>
    <definedName name="_14.02_Revenues_Expenses">'JHS-14'!$H$1:$L$58</definedName>
    <definedName name="_14.03_Pass_through_Rev_Exp">'JHS-14'!$M$1:$Q$43</definedName>
    <definedName name="_14.04_Federal_Income_Tax">'JHS-14'!$R$1:$U$36</definedName>
    <definedName name="_14.05_Tax_Benefit_Interest">'JHS-14'!$V$1:$Y$22</definedName>
    <definedName name="_14.06_Miscellaneous_Op_Exp">'JHS-14'!$Z$1:$AD$31</definedName>
    <definedName name="_14.07_General_Plant_Depreciation">'JHS-14'!$AE$1:$AI$24</definedName>
    <definedName name="_14.08_Norm_Injuries_Damages">'JHS-14'!$AJ$1:$AN$19</definedName>
    <definedName name="_14.09_Bad_Debts">'JHS-14'!$AO$1:$AW$27</definedName>
    <definedName name="_14.10_Incentive_Pay">'JHS-14'!$AX$1:$BB$29</definedName>
    <definedName name="_14.11_Property_Taxes">'JHS-14'!$BC$1:$BH$18</definedName>
    <definedName name="_14.12_Excise_Tax_Filing_Fee">'JHS-14'!$BI$1:$BL$23</definedName>
    <definedName name="_14.13_Directors_Officers_Insurance">'JHS-14'!$BM$1:$BQ$20</definedName>
    <definedName name="_14.14_Int_Customer_Deposits">'JHS-14'!$BR$1:$BU$14</definedName>
    <definedName name="_14.15_Rate_Case_Expenses">'JHS-14'!$BV$1:$BY$30</definedName>
    <definedName name="_14.16_Defferred_Gains_Losses">'JHS-14'!$BZ$1:$CC$30</definedName>
    <definedName name="_14.17_Property_Liability_Insurance">'JHS-14'!$CD$1:$CH$19</definedName>
    <definedName name="_14.18_Pension_Plan">'JHS-14'!$CI$1:$CM$19</definedName>
    <definedName name="_14.19_Wage_Increase">'JHS-14'!$CN$1:$CR$28</definedName>
    <definedName name="_14.20_Investment_Plan">'JHS-14'!$CS$1:$CW$39</definedName>
    <definedName name="_14.21_Employee_Insurance">'JHS-14'!$CX$1:$DB$23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Number">'JHS-14'!$G$1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Exhibit_No.______JHS_06">'JHS-14'!$G$2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">'JHS-14'!$E$51</definedName>
    <definedName name="HELP" hidden="1">{#N/A,#N/A,FALSE,"Coversheet";#N/A,#N/A,FALSE,"QA"}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'JHS-14'!$A$1:$G$52</definedName>
    <definedName name="PSE">'JHS-14'!$A$5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'JHS-14'!$A$6</definedName>
    <definedName name="TESTYEAR1">'JHS-14'!$A$7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www1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fullCalcOnLoad="1"/>
</workbook>
</file>

<file path=xl/sharedStrings.xml><?xml version="1.0" encoding="utf-8"?>
<sst xmlns="http://schemas.openxmlformats.org/spreadsheetml/2006/main" count="542" uniqueCount="298">
  <si>
    <t>PUGET SOUND ENERGY-ELECTRIC</t>
  </si>
  <si>
    <t>TEMPERATURE NORMALIZATION</t>
  </si>
  <si>
    <t>REVENUES AND EXPENSES</t>
  </si>
  <si>
    <t>PASS-THROUGH REVENUES AND EXPENSES</t>
  </si>
  <si>
    <t>FEDERAL INCOME TAX</t>
  </si>
  <si>
    <t>TAX BENEFIT OF PRO FORMA INTEREST</t>
  </si>
  <si>
    <t>MISCELLANEOUS OPERATING EXPENSE</t>
  </si>
  <si>
    <t>GENERAL PLANT DEPRECIATION</t>
  </si>
  <si>
    <t>NORMALIZE INJURIES AND DAMAGES</t>
  </si>
  <si>
    <t>BAD DEBTS</t>
  </si>
  <si>
    <t>INCENTIVE PAY</t>
  </si>
  <si>
    <t>PROPERTY TAXES</t>
  </si>
  <si>
    <t>EXCISE TAX &amp; FILING FEE</t>
  </si>
  <si>
    <t>DIRECTORS &amp; OFFICERS INSURANCE</t>
  </si>
  <si>
    <t>INTEREST ON CUSTOMER DEPOSITS</t>
  </si>
  <si>
    <t>RATE CASE EXPENSES</t>
  </si>
  <si>
    <t>DEFERRED GAINS/LOSSES ON PROPERTY SALES</t>
  </si>
  <si>
    <t>PROPERTY &amp; LIABILITY INSURANCE</t>
  </si>
  <si>
    <t>PENSION PLAN</t>
  </si>
  <si>
    <t>WAGE INCREASE</t>
  </si>
  <si>
    <t>INVESTMENT PLAN</t>
  </si>
  <si>
    <t>EMPLOYEE INSURANCE</t>
  </si>
  <si>
    <t>FOR THE TWELVE MONTHS ENDED DECEMBER 31, 2010</t>
  </si>
  <si>
    <t>GENERAL RATE INCREASE</t>
  </si>
  <si>
    <t>GENERAL RATE CASE</t>
  </si>
  <si>
    <t>REVISED</t>
  </si>
  <si>
    <t>PERCENT</t>
  </si>
  <si>
    <t>LINE</t>
  </si>
  <si>
    <t xml:space="preserve"> </t>
  </si>
  <si>
    <t xml:space="preserve">LINE </t>
  </si>
  <si>
    <t>PROFORMA</t>
  </si>
  <si>
    <t>NET</t>
  </si>
  <si>
    <t>GROSS</t>
  </si>
  <si>
    <t>SALES FOR</t>
  </si>
  <si>
    <t>OTHER OPERATING</t>
  </si>
  <si>
    <t>WRITEOFF'S</t>
  </si>
  <si>
    <t>NO.</t>
  </si>
  <si>
    <t>DESCRIPTION</t>
  </si>
  <si>
    <t>ADJUSTMENT</t>
  </si>
  <si>
    <t>AMOUNT</t>
  </si>
  <si>
    <t>ACTUAL</t>
  </si>
  <si>
    <t>RESTATED</t>
  </si>
  <si>
    <t>TEST YEAR</t>
  </si>
  <si>
    <t>YEAR</t>
  </si>
  <si>
    <t>REVENUES</t>
  </si>
  <si>
    <t>RESALE OTHER</t>
  </si>
  <si>
    <t>RESALE FIRM</t>
  </si>
  <si>
    <t>TO REVENUE</t>
  </si>
  <si>
    <t>WASHINGTON</t>
  </si>
  <si>
    <t>MONTANA</t>
  </si>
  <si>
    <t>OREGON</t>
  </si>
  <si>
    <t>TOTAL</t>
  </si>
  <si>
    <t>RATE YEAR</t>
  </si>
  <si>
    <t>TEMPERATURE NORMALIZATION ADJUSTMENT:</t>
  </si>
  <si>
    <t>TEMP ADJ</t>
  </si>
  <si>
    <t>MWH</t>
  </si>
  <si>
    <t>ADJ FOR LOSSES</t>
  </si>
  <si>
    <t>SALES TO CUSTOMERS:</t>
  </si>
  <si>
    <t>REMOVE REVENUE ASSOCIATED WITH RIDERS:</t>
  </si>
  <si>
    <r>
      <t xml:space="preserve">TAXABLE INCOME (LOSS)  </t>
    </r>
    <r>
      <rPr>
        <b/>
        <sz val="10"/>
        <rFont val="Times New Roman"/>
        <family val="1"/>
      </rPr>
      <t>(NOTE 1)</t>
    </r>
  </si>
  <si>
    <t>RATE BASE</t>
  </si>
  <si>
    <t xml:space="preserve">OPERATING EXPENSES </t>
  </si>
  <si>
    <t>ADJUSTMENT TO RATE BASE</t>
  </si>
  <si>
    <t>INJURIES &amp; DAMAGES ACCRUALS</t>
  </si>
  <si>
    <t>12 MOS ENDED</t>
  </si>
  <si>
    <t>DECEMBER</t>
  </si>
  <si>
    <t>AUGUST</t>
  </si>
  <si>
    <t>OPERATING EXPENSES</t>
  </si>
  <si>
    <t>RESTATED PROPERTY TAX</t>
  </si>
  <si>
    <t>RESTATED EXCISE TAXES</t>
  </si>
  <si>
    <t>D &amp; O INS. CHG  EXPENSE</t>
  </si>
  <si>
    <t>1</t>
  </si>
  <si>
    <t>INTEREST EXPENSE AT MOST CURRENT INTEREST RATE</t>
  </si>
  <si>
    <t>EXPENSES TO BE NORMALIZED:</t>
  </si>
  <si>
    <t>DEFERRED GAINS RECORDED FOR UE-090704, et al. at 4/30/2012</t>
  </si>
  <si>
    <t>PROPERTY INSURANCE EXPENSE</t>
  </si>
  <si>
    <t>QUALIFIED RETIREMENT FUND</t>
  </si>
  <si>
    <t>WAGES:</t>
  </si>
  <si>
    <t>NON-UNION (EXCLUDING. EXECUTIVES)</t>
  </si>
  <si>
    <t>BENEFIT CONTRIBUTION:</t>
  </si>
  <si>
    <t>GPI MWH</t>
  </si>
  <si>
    <t>CHANGE</t>
  </si>
  <si>
    <t>RESTATING ADJUSTMENTS:</t>
  </si>
  <si>
    <t>REMOVE CONSERVATION RIDER - SCHEDULE 120</t>
  </si>
  <si>
    <t>REMOVE DEFERRAL OF MINT FARM COSTS</t>
  </si>
  <si>
    <t>ACCUMULATED DEPRECIATION - ELECTRIC</t>
  </si>
  <si>
    <t>INJURIES &amp; DAMAGES PAYMENTS IN EXCESS OF ACCRUALS</t>
  </si>
  <si>
    <t>PURCHASED POWER</t>
  </si>
  <si>
    <t>CHARGED TO EXPENSE IN TY</t>
  </si>
  <si>
    <t>CHARGED TO EXPENSE FOR TEST YEAR</t>
  </si>
  <si>
    <t>DEFERRED LOSSES RECORDED FOR UE-090704, et al. at 4/30/2012</t>
  </si>
  <si>
    <t>LIABILITY INSURANCE EXPENSE</t>
  </si>
  <si>
    <t>SERP PLAN</t>
  </si>
  <si>
    <t>INVESTMENT PLAN APPLICABLE TO MANAGEMENT</t>
  </si>
  <si>
    <t>SALARIED EMPLOYEES</t>
  </si>
  <si>
    <t>ADD GRC INCREASE DOCKET UE-090704</t>
  </si>
  <si>
    <t>REMOVE MUNICIPAL TAXES - SCHEDULE 81</t>
  </si>
  <si>
    <t>FEDERAL INCOME TAX EXPENSE (BENEFIT) @</t>
  </si>
  <si>
    <t>NET RATE BASE</t>
  </si>
  <si>
    <t>REMOVE DEFERRAL OF WILD HORSE EXPANSION COSTS</t>
  </si>
  <si>
    <t>ACCUMULATED DEFERRED FIT</t>
  </si>
  <si>
    <t>INCREASE/(DECREASE) IN EXPENSE</t>
  </si>
  <si>
    <t>OTHER POWER SUPPLY</t>
  </si>
  <si>
    <t>INCREASE(DECREASE) EXPENSE</t>
  </si>
  <si>
    <t>INCREASE (DECREASE) EXCISE TAX</t>
  </si>
  <si>
    <t>INCREASE (DECREASE) IN EXPENSE</t>
  </si>
  <si>
    <t>INCREASE (DECREASE) NOI</t>
  </si>
  <si>
    <t>2007 AND 2009 GRC EXPENSES TO BE NORMALIZED</t>
  </si>
  <si>
    <t>TOTAL DEFERRED NET GAINS FOR UE-090704, et al. at 4/30/2012</t>
  </si>
  <si>
    <t xml:space="preserve">RATE YEAR MANAGEMENT WAGE INCREASE </t>
  </si>
  <si>
    <t>UNION EMPLOYEES</t>
  </si>
  <si>
    <t xml:space="preserve">REMOVE PCA INCREASE  </t>
  </si>
  <si>
    <t>REMOVE LOW INCOME AMORTIZATION - SCHEDULE 129</t>
  </si>
  <si>
    <t>CURRENTLY PAYABLE</t>
  </si>
  <si>
    <t>LAID OFF EMPLOYEES:</t>
  </si>
  <si>
    <t>TOTAL ADJUSTMENT TO RATE BASE</t>
  </si>
  <si>
    <t>TRANSMISSION</t>
  </si>
  <si>
    <t>TOTAL COMPANY CONTRIBUTION FOR MANAGEMENT</t>
  </si>
  <si>
    <t>PRO FORMA INSURANCE COSTS</t>
  </si>
  <si>
    <t>REMOVE SCHEDULE 95A PRODUCTION TAX CREDITS</t>
  </si>
  <si>
    <t>REMOVE RESIDENTIAL EXCHANGE - SCH 194</t>
  </si>
  <si>
    <t>WEIGHTED COST OF DEBT</t>
  </si>
  <si>
    <t xml:space="preserve">     OTHER PRODUTION EXPENSES </t>
  </si>
  <si>
    <t>INCREASE/(DECREASE) IN OPERATING EXPENSE (LINE 3)</t>
  </si>
  <si>
    <t>3-YR AVERAGE OF NET WRITE OFF RATE</t>
  </si>
  <si>
    <t>DISTRIBUTION</t>
  </si>
  <si>
    <t>INCREASE(DECREASE) FIT @</t>
  </si>
  <si>
    <t>RESTATED WUTC FILING FEE</t>
  </si>
  <si>
    <t>INCREASE (DECREASE) FIT @</t>
  </si>
  <si>
    <r>
      <t xml:space="preserve">ANNUAL NORMALIZATION (LINE 3 </t>
    </r>
    <r>
      <rPr>
        <sz val="8.8"/>
        <rFont val="Symbol"/>
        <family val="1"/>
      </rPr>
      <t>¸</t>
    </r>
    <r>
      <rPr>
        <sz val="10"/>
        <rFont val="Times New Roman"/>
        <family val="1"/>
      </rPr>
      <t xml:space="preserve"> 2 YEARS)</t>
    </r>
  </si>
  <si>
    <t>DEFERRED GAINS PENDING APPROVAL SINCE UE-090704</t>
  </si>
  <si>
    <t>INCREASE (DECREASE) OPERATING EXPENSE</t>
  </si>
  <si>
    <t>RECLASS TRANSPORTATION IMBALANCE REVENUE TO OTHER OPERATING REVENUES</t>
  </si>
  <si>
    <t>GREEN POWER - SCH 135/136 (TAGS ELIM IN PAGE 4.03)</t>
  </si>
  <si>
    <t>DEFERRED FIT - DEBIT</t>
  </si>
  <si>
    <t>PROFORMA INTEREST</t>
  </si>
  <si>
    <t xml:space="preserve">     DISTRIBUTION</t>
  </si>
  <si>
    <t>ADJUSTMENT TO OPERATING EXPENSES</t>
  </si>
  <si>
    <t>CUSTOMER ACCTS</t>
  </si>
  <si>
    <t>LESS TEST YEAR EXPENSE</t>
  </si>
  <si>
    <t>DEFERRED LOSSES PENDING APPROVAL SINCE UE-090704</t>
  </si>
  <si>
    <t>NON-UNION (EXECUTIVES)</t>
  </si>
  <si>
    <t>APPLICABLE TO OPERATIONS @</t>
  </si>
  <si>
    <t>REMOVE MERGER RATE CREDIT SCH 132</t>
  </si>
  <si>
    <t>GREEN POWER - SCH 135/136 ELIMINATE UNDER EXPENSED</t>
  </si>
  <si>
    <t>DEFERRED FIT - CREDIT</t>
  </si>
  <si>
    <t xml:space="preserve">     ADMIN &amp; GENERAL</t>
  </si>
  <si>
    <t>DEPRECIATION EXPENSE</t>
  </si>
  <si>
    <t>TEST PERIOD REVENUES</t>
  </si>
  <si>
    <t>CUSTOMER SERVICE</t>
  </si>
  <si>
    <t>INCREASE(DECREASE) NOI</t>
  </si>
  <si>
    <t>INCREASE(DECREASE) WUTC FILING FEE</t>
  </si>
  <si>
    <t>INCREASE (DECREASE) EXPENSE</t>
  </si>
  <si>
    <t>NET DEFERRED LOSSES PENDING APPROVAL</t>
  </si>
  <si>
    <t>CHARGED TO EXPENSE DURING TEST YEAR</t>
  </si>
  <si>
    <t>REMOVE TENASKA REGULATORY ASSET TRACKER (SCH 133)</t>
  </si>
  <si>
    <t>REMOVE REC REVENUES - SCH 137</t>
  </si>
  <si>
    <t>ADDITIONAL DEFERRED CREDITS</t>
  </si>
  <si>
    <t>INCREASE (DECREASE) INCOME</t>
  </si>
  <si>
    <t>EXECUTIVE SALARY</t>
  </si>
  <si>
    <t>SALES</t>
  </si>
  <si>
    <t>MISCELLANEOUS RESTATING ADJUSTMENT</t>
  </si>
  <si>
    <t>REMOVE OFFSET TO REDUCTION OF REC LIABILITY - SCH 137</t>
  </si>
  <si>
    <t>TOTAL RESTATED FIT</t>
  </si>
  <si>
    <t>BENEFITS  ON THE ABOVE WAGE ADJUSTMENTS</t>
  </si>
  <si>
    <t>PROFORMA BAD DEBT RATE</t>
  </si>
  <si>
    <t>ADMIN. &amp; GENERAL</t>
  </si>
  <si>
    <t>2005 AND 2007 PCORC EXPENSES TO BE NORMALIZED</t>
  </si>
  <si>
    <t>NET GAIN (LINE 3 + LINE 7)</t>
  </si>
  <si>
    <t>RESTATING ADJUSTMENTS SALES TO CUSTOMERS</t>
  </si>
  <si>
    <t>REMOVE OFFSET TO REDUCTION OF REC LIABILITY - PTC OFFSETS</t>
  </si>
  <si>
    <t xml:space="preserve">INCREASE (DECREASE) FIT @ </t>
  </si>
  <si>
    <t>PAYROLL TAXES ON THE ABOVE WAGE ADJUSTMENTS</t>
  </si>
  <si>
    <t>PROFORMA BAD DEBTS</t>
  </si>
  <si>
    <t>TOTAL INCENTIVE/MERIT PAY</t>
  </si>
  <si>
    <t>TOTAL WAGE INCREASE</t>
  </si>
  <si>
    <t>TOTAL (INCREASE) DECREASE IN REVENUES</t>
  </si>
  <si>
    <t>FIT PER BOOKS:</t>
  </si>
  <si>
    <t>ADJUST FERC LAND USE FEES</t>
  </si>
  <si>
    <r>
      <t xml:space="preserve">ANNUAL NORMALIZATION (LINE 9 </t>
    </r>
    <r>
      <rPr>
        <sz val="8.8"/>
        <rFont val="Symbol"/>
        <family val="1"/>
      </rPr>
      <t>¸</t>
    </r>
    <r>
      <rPr>
        <sz val="10"/>
        <rFont val="Times New Roman"/>
        <family val="1"/>
      </rPr>
      <t xml:space="preserve"> 4 YEARS)</t>
    </r>
  </si>
  <si>
    <t>ANNUAL AMORTIZATION (LINE 9 ÷ 36 MONHS) x 12 MONTHS</t>
  </si>
  <si>
    <t>IBEW</t>
  </si>
  <si>
    <t>RECLASS FERC 557</t>
  </si>
  <si>
    <t>UNCOLLECTIBLES CHARGED TO EXPENSE IN TEST YEAR</t>
  </si>
  <si>
    <t>PAYROLL TAXES ASSOC WITH MERIT PAY</t>
  </si>
  <si>
    <t>PAYROLL TAXES</t>
  </si>
  <si>
    <t>INVESTMENT PLAN APPLICABLE TO IBEW</t>
  </si>
  <si>
    <t>PROFORMA ADJUSTMENTS:</t>
  </si>
  <si>
    <t>DECREASE REVENUE SENSITIVE ITEMS FOR DECREASE IN REVENUES:</t>
  </si>
  <si>
    <t>REMOVE NON-BUSINESS OR NON-UTILITY RELATED EXPENSES</t>
  </si>
  <si>
    <t>AMORTIZATION OF DEFERRED NET GAIN FOR TEST YEAR</t>
  </si>
  <si>
    <t>TOTAL WAGES &amp; TAXES</t>
  </si>
  <si>
    <t xml:space="preserve">RATE YEAR IBEW WAGE INCREASE                   </t>
  </si>
  <si>
    <t>RECLASS OF CUSTOMERS BETWEEN TARIFFS</t>
  </si>
  <si>
    <t>TOTAL COMPANY CONTRIBUTION FOR IBEW</t>
  </si>
  <si>
    <t>PROFORMA ADJUSTMENTS SALES TO CUSTOMERS</t>
  </si>
  <si>
    <t>ANNUAL FILING FEE</t>
  </si>
  <si>
    <t>DEFERRED FIT - INV TAX CREDIT, NET OF AMORT.</t>
  </si>
  <si>
    <t>INCREASE (DECREASE) FIT</t>
  </si>
  <si>
    <t>KWH</t>
  </si>
  <si>
    <t>STATE UTILITY TAX</t>
  </si>
  <si>
    <t>TOTAL CHARGED TO EXPENSE</t>
  </si>
  <si>
    <t>INCREASE(DECREASE) OPERATING EXPENSE</t>
  </si>
  <si>
    <t>TOTAL INCREASE (DECREASE) EXPENSE</t>
  </si>
  <si>
    <t>INCREASE (DECREASE) FIT @ 35%</t>
  </si>
  <si>
    <t>UA</t>
  </si>
  <si>
    <t>REVENUE ADJUSTMENT:</t>
  </si>
  <si>
    <t>SCHEDULE 7</t>
  </si>
  <si>
    <t>TOTAL INCREASE (DECREASE) SALES TO CUSTOMERS</t>
  </si>
  <si>
    <t>INVESTMENT PLAN APPLICABLE TO UA</t>
  </si>
  <si>
    <t>SCHEDULE 24</t>
  </si>
  <si>
    <t>INCREASE(DECREASE) FIT</t>
  </si>
  <si>
    <t xml:space="preserve">RATE YEAR UA WAGE INCREASE                   </t>
  </si>
  <si>
    <t>SCHEDULE 25</t>
  </si>
  <si>
    <t>SALES FOR RESALE - SMALL FIRM AND SPECIAL CONTRACT</t>
  </si>
  <si>
    <t>REMOVE EXPENSES ASSOCIATED WITH RIDERS</t>
  </si>
  <si>
    <t>INCREASE(DECREASE) DEFERRED FIT</t>
  </si>
  <si>
    <t>TOTAL COMPANY CONTRIBUTION FOR UA</t>
  </si>
  <si>
    <t>SCHEDULE 26</t>
  </si>
  <si>
    <t xml:space="preserve">INCREASE(DECREASE) NOI </t>
  </si>
  <si>
    <t>SCHEDULE 29</t>
  </si>
  <si>
    <t>RECLASS SPECIAL CONTRACT REVENUE FROM OTHER OPERATING</t>
  </si>
  <si>
    <t>SCHEDULE 31</t>
  </si>
  <si>
    <t>TOTAL PROFORMA COSTS (LN 4 + LN 9 + LN 14 + LN 19)</t>
  </si>
  <si>
    <t>SCHEDULE 43</t>
  </si>
  <si>
    <t>TOTAL INCREASE (DECREASE) SALES FOR RESALE - SMALL FIRM</t>
  </si>
  <si>
    <t>(NOTE 1)</t>
  </si>
  <si>
    <t>PRO FORMA COSTS APPLICABLE TO OPERATIONS</t>
  </si>
  <si>
    <t>SCHEDULE 40 - MED SEC VOLTAGE</t>
  </si>
  <si>
    <t>DOES NOT INCLUDE A DEDUCTION FOR INTEREST AS THE TAX EFFECT FOR TOTAL</t>
  </si>
  <si>
    <t>CHARGED TO EXPENSE FOR YEAR ENDED 12/31/10</t>
  </si>
  <si>
    <t>SCHEDULE 40 - LARGE SEC VOLTAGE</t>
  </si>
  <si>
    <t>OTHER OPERATING REVENUES:</t>
  </si>
  <si>
    <t>GREEN POWER - SCH 135/136 BENEFITS PORTION OF ADMIN</t>
  </si>
  <si>
    <t>SCHEDULE 40 - PRIMARY VOLTAGE</t>
  </si>
  <si>
    <t>POLE ATTACHMENT REVENUES</t>
  </si>
  <si>
    <t>GREEN POWER - SCH 135/136 TAXES PORTION OF ADMIN</t>
  </si>
  <si>
    <t>LIGHTING</t>
  </si>
  <si>
    <t>RECLASS TRANSPORTATION IMBALANCE REVENUE FROM SALES TO CUSTOMERS</t>
  </si>
  <si>
    <t>REMOVE EXPENSE RECOGNIZED FOR FUTURE PTC LIABILITY</t>
  </si>
  <si>
    <t>FIRM RESALE</t>
  </si>
  <si>
    <t>RECLASS SPECIAL CONTRACT REVENUE TO SALES TO CUSTOMERS</t>
  </si>
  <si>
    <t>INCREASE (DECREASE) SALES TO CUSTOMERS</t>
  </si>
  <si>
    <t>TOTAL INCREASE (DECREASE) OTHER OPERATING REVENUE</t>
  </si>
  <si>
    <t>INCREASE (DECREASE) OPERATING INCOME BEFORE FIT</t>
  </si>
  <si>
    <t>UNCOLLECTIBLES @</t>
  </si>
  <si>
    <t>ANNUAL FILING FEE @</t>
  </si>
  <si>
    <t>TOTAL INCREASE (DECREASE) REVENUES</t>
  </si>
  <si>
    <t>INCREASE (DECREASE) EXPENSES</t>
  </si>
  <si>
    <t>OPERATING EXPENSES:</t>
  </si>
  <si>
    <t>STATE UTILITY TAX @</t>
  </si>
  <si>
    <t>REMOVE EXPENSE ASSOCIATED WITH FUTURE PTC LIABILITY</t>
  </si>
  <si>
    <t>INCREASE (DECREASE) TAXES OTHER</t>
  </si>
  <si>
    <t/>
  </si>
  <si>
    <t>Page 1 of 21</t>
  </si>
  <si>
    <t>Page 14.01</t>
  </si>
  <si>
    <t>Page 2 of 21</t>
  </si>
  <si>
    <t>Page 14.02</t>
  </si>
  <si>
    <t>Exhibit No. ___(JHS-14)</t>
  </si>
  <si>
    <t>Page 3 of 21</t>
  </si>
  <si>
    <t>Page 14.03</t>
  </si>
  <si>
    <t>Page 4 of 21</t>
  </si>
  <si>
    <t>Page 14.04</t>
  </si>
  <si>
    <t>Page 5 of 21</t>
  </si>
  <si>
    <t>Page 14.05</t>
  </si>
  <si>
    <t>Page 6 of 21</t>
  </si>
  <si>
    <t>Page 14.06</t>
  </si>
  <si>
    <t>Page 7 of 21</t>
  </si>
  <si>
    <t>Page 14.07</t>
  </si>
  <si>
    <t>Page 8 of 21</t>
  </si>
  <si>
    <t>Page 14.08</t>
  </si>
  <si>
    <t>Page 9 of 21</t>
  </si>
  <si>
    <t>Page 14.09</t>
  </si>
  <si>
    <t>Page 10 of 21</t>
  </si>
  <si>
    <t>Page 14.10</t>
  </si>
  <si>
    <t>Page 11 of 21</t>
  </si>
  <si>
    <t>Page 14.11</t>
  </si>
  <si>
    <t>Page 12 of 21</t>
  </si>
  <si>
    <t>Page 14.12</t>
  </si>
  <si>
    <t>Page 13 of 21</t>
  </si>
  <si>
    <t>Page 14.13</t>
  </si>
  <si>
    <t>Page 14 of 21</t>
  </si>
  <si>
    <t>Page 14.14</t>
  </si>
  <si>
    <t>Page 15 of 21</t>
  </si>
  <si>
    <t>Page 14.15</t>
  </si>
  <si>
    <t>Page 16 of 21</t>
  </si>
  <si>
    <t>Page 14.16</t>
  </si>
  <si>
    <t>Page 17 of 21</t>
  </si>
  <si>
    <t>Page 14.17</t>
  </si>
  <si>
    <t>Page 18 of 21</t>
  </si>
  <si>
    <t>Page 14.18</t>
  </si>
  <si>
    <t>Page 19 of 21</t>
  </si>
  <si>
    <t>Page 14.19</t>
  </si>
  <si>
    <t>Page 20 of 21</t>
  </si>
  <si>
    <t>Page 14.20</t>
  </si>
  <si>
    <t>Page 21 of 21</t>
  </si>
  <si>
    <t>Page 14.21</t>
  </si>
  <si>
    <t>PROFORMA INTEREST IS CALCULATED IN ADJUSTMENT 14.05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</si>
</sst>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#,##0;\(#,##0\)"/>
    <numFmt numFmtId="167" formatCode="&quot;PAGE&quot;\ 0.00"/>
    <numFmt numFmtId="168" formatCode="#,##0.00\ ;\(#,##0.00\)"/>
    <numFmt numFmtId="169" formatCode="0.0000%"/>
    <numFmt numFmtId="170" formatCode="_(* #,##0_);_(* \(#,##0\);_(* &quot;-&quot;??_);_(@_)"/>
    <numFmt numFmtId="171" formatCode="yyyy"/>
    <numFmt numFmtId="172" formatCode="0.0000000%"/>
    <numFmt numFmtId="173" formatCode="0.00000%"/>
    <numFmt numFmtId="174" formatCode="_(* #,##0.0_);_(* \(#,##0.0\);_(* &quot;-&quot;_);_(@_)"/>
    <numFmt numFmtId="175" formatCode="0.0000000"/>
    <numFmt numFmtId="176" formatCode="_(* #,##0.00000_);_(* \(#,##0.00000\);_(* &quot;-&quot;??_);_(@_)"/>
    <numFmt numFmtId="177" formatCode="d\.mmm\.yy"/>
    <numFmt numFmtId="178" formatCode="#."/>
    <numFmt numFmtId="179" formatCode="_(* ###0_);_(* \(###0\);_(* &quot;-&quot;_);_(@_)"/>
    <numFmt numFmtId="180" formatCode="_([$€-2]* #,##0.00_);_([$€-2]* \(#,##0.00\);_([$€-2]* &quot;-&quot;??_)"/>
    <numFmt numFmtId="181" formatCode="_(&quot;$&quot;* #,##0.000000_);_(&quot;$&quot;* \(#,##0.000000\);_(&quot;$&quot;* &quot;-&quot;??????_);_(@_)"/>
    <numFmt numFmtId="182" formatCode="&quot;$&quot;#,##0;\-&quot;$&quot;#,##0"/>
    <numFmt numFmtId="183" formatCode="0000000"/>
    <numFmt numFmtId="184" formatCode="_(&quot;$&quot;* #,##0.0000_);_(&quot;$&quot;* \(#,##0.0000\);_(&quot;$&quot;* &quot;-&quot;????_);_(@_)"/>
    <numFmt numFmtId="185" formatCode="0.000%"/>
    <numFmt numFmtId="186" formatCode="_(&quot;$&quot;* #,##0.000_);_(&quot;$&quot;* \(#,##0.000\);_(&quot;$&quot;* &quot;-&quot;??_);_(@_)"/>
    <numFmt numFmtId="187" formatCode="[$-409]d\-mmm\-yy;@"/>
    <numFmt numFmtId="188" formatCode="&quot;$&quot;#,##0.00"/>
  </numFmts>
  <fonts count="81">
    <font>
      <sz val="8"/>
      <name val="Helv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univers (E1)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Helv"/>
      <family val="0"/>
    </font>
    <font>
      <b/>
      <u val="single"/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.8"/>
      <name val="Symbol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  <family val="0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340">
    <xf numFmtId="164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2" fillId="0" borderId="0">
      <alignment/>
      <protection/>
    </xf>
    <xf numFmtId="164" fontId="12" fillId="0" borderId="0">
      <alignment horizontal="left" wrapText="1"/>
      <protection/>
    </xf>
    <xf numFmtId="175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2" fillId="0" borderId="0">
      <alignment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2" fillId="0" borderId="0">
      <alignment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5" fillId="0" borderId="0">
      <alignment/>
      <protection/>
    </xf>
    <xf numFmtId="0" fontId="15" fillId="0" borderId="0">
      <alignment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0" fontId="15" fillId="0" borderId="0">
      <alignment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0" fontId="15" fillId="0" borderId="0">
      <alignment/>
      <protection/>
    </xf>
    <xf numFmtId="0" fontId="15" fillId="0" borderId="0">
      <alignment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76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0" fontId="15" fillId="0" borderId="0">
      <alignment/>
      <protection/>
    </xf>
    <xf numFmtId="0" fontId="15" fillId="0" borderId="0">
      <alignment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0" fontId="12" fillId="0" borderId="0">
      <alignment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5" fillId="0" borderId="0">
      <alignment/>
      <protection/>
    </xf>
    <xf numFmtId="0" fontId="6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16" fillId="25" borderId="0" applyNumberFormat="0" applyBorder="0" applyAlignment="0" applyProtection="0"/>
    <xf numFmtId="0" fontId="65" fillId="26" borderId="0" applyNumberFormat="0" applyBorder="0" applyAlignment="0" applyProtection="0"/>
    <xf numFmtId="0" fontId="16" fillId="17" borderId="0" applyNumberFormat="0" applyBorder="0" applyAlignment="0" applyProtection="0"/>
    <xf numFmtId="0" fontId="65" fillId="27" borderId="0" applyNumberFormat="0" applyBorder="0" applyAlignment="0" applyProtection="0"/>
    <xf numFmtId="0" fontId="16" fillId="19" borderId="0" applyNumberFormat="0" applyBorder="0" applyAlignment="0" applyProtection="0"/>
    <xf numFmtId="0" fontId="65" fillId="28" borderId="0" applyNumberFormat="0" applyBorder="0" applyAlignment="0" applyProtection="0"/>
    <xf numFmtId="0" fontId="16" fillId="29" borderId="0" applyNumberFormat="0" applyBorder="0" applyAlignment="0" applyProtection="0"/>
    <xf numFmtId="0" fontId="65" fillId="30" borderId="0" applyNumberFormat="0" applyBorder="0" applyAlignment="0" applyProtection="0"/>
    <xf numFmtId="0" fontId="16" fillId="31" borderId="0" applyNumberFormat="0" applyBorder="0" applyAlignment="0" applyProtection="0"/>
    <xf numFmtId="0" fontId="65" fillId="32" borderId="0" applyNumberFormat="0" applyBorder="0" applyAlignment="0" applyProtection="0"/>
    <xf numFmtId="0" fontId="16" fillId="33" borderId="0" applyNumberFormat="0" applyBorder="0" applyAlignment="0" applyProtection="0"/>
    <xf numFmtId="0" fontId="6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6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65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65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29" borderId="0" applyNumberFormat="0" applyBorder="0" applyAlignment="0" applyProtection="0"/>
    <xf numFmtId="0" fontId="65" fillId="5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1" borderId="0" applyNumberFormat="0" applyBorder="0" applyAlignment="0" applyProtection="0"/>
    <xf numFmtId="0" fontId="6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1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66" fillId="55" borderId="0" applyNumberFormat="0" applyBorder="0" applyAlignment="0" applyProtection="0"/>
    <xf numFmtId="0" fontId="17" fillId="5" borderId="0" applyNumberFormat="0" applyBorder="0" applyAlignment="0" applyProtection="0"/>
    <xf numFmtId="177" fontId="18" fillId="0" borderId="0" applyFill="0" applyBorder="0" applyAlignment="0">
      <protection/>
    </xf>
    <xf numFmtId="0" fontId="67" fillId="56" borderId="1" applyNumberFormat="0" applyAlignment="0" applyProtection="0"/>
    <xf numFmtId="0" fontId="67" fillId="56" borderId="1" applyNumberFormat="0" applyAlignment="0" applyProtection="0"/>
    <xf numFmtId="0" fontId="19" fillId="57" borderId="2" applyNumberFormat="0" applyAlignment="0" applyProtection="0"/>
    <xf numFmtId="0" fontId="67" fillId="56" borderId="1" applyNumberFormat="0" applyAlignment="0" applyProtection="0"/>
    <xf numFmtId="0" fontId="68" fillId="58" borderId="3" applyNumberFormat="0" applyAlignment="0" applyProtection="0"/>
    <xf numFmtId="0" fontId="20" fillId="59" borderId="4" applyNumberFormat="0" applyAlignment="0" applyProtection="0"/>
    <xf numFmtId="41" fontId="12" fillId="57" borderId="0">
      <alignment/>
      <protection/>
    </xf>
    <xf numFmtId="4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78" fontId="25" fillId="0" borderId="0">
      <alignment/>
      <protection locked="0"/>
    </xf>
    <xf numFmtId="0" fontId="23" fillId="0" borderId="0">
      <alignment/>
      <protection/>
    </xf>
    <xf numFmtId="0" fontId="26" fillId="0" borderId="0" applyNumberFormat="0" applyAlignment="0">
      <protection/>
    </xf>
    <xf numFmtId="0" fontId="27" fillId="0" borderId="0" applyNumberFormat="0" applyAlignment="0"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8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2" borderId="0" applyNumberFormat="0" applyBorder="0" applyAlignment="0" applyProtection="0"/>
    <xf numFmtId="164" fontId="12" fillId="0" borderId="0">
      <alignment/>
      <protection/>
    </xf>
    <xf numFmtId="164" fontId="12" fillId="0" borderId="0">
      <alignment/>
      <protection/>
    </xf>
    <xf numFmtId="164" fontId="12" fillId="0" borderId="0">
      <alignment/>
      <protection/>
    </xf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2" fillId="0" borderId="0" applyFont="0" applyFill="0" applyBorder="0" applyAlignment="0" applyProtection="0"/>
    <xf numFmtId="0" fontId="21" fillId="0" borderId="0">
      <alignment/>
      <protection/>
    </xf>
    <xf numFmtId="0" fontId="70" fillId="63" borderId="0" applyNumberFormat="0" applyBorder="0" applyAlignment="0" applyProtection="0"/>
    <xf numFmtId="0" fontId="30" fillId="7" borderId="0" applyNumberFormat="0" applyBorder="0" applyAlignment="0" applyProtection="0"/>
    <xf numFmtId="38" fontId="31" fillId="57" borderId="0" applyNumberFormat="0" applyBorder="0" applyAlignment="0" applyProtection="0"/>
    <xf numFmtId="38" fontId="31" fillId="57" borderId="0" applyNumberFormat="0" applyBorder="0" applyAlignment="0" applyProtection="0"/>
    <xf numFmtId="38" fontId="31" fillId="57" borderId="0" applyNumberFormat="0" applyBorder="0" applyAlignment="0" applyProtection="0"/>
    <xf numFmtId="38" fontId="31" fillId="57" borderId="0" applyNumberFormat="0" applyBorder="0" applyAlignment="0" applyProtection="0"/>
    <xf numFmtId="38" fontId="31" fillId="57" borderId="0" applyNumberFormat="0" applyBorder="0" applyAlignment="0" applyProtection="0"/>
    <xf numFmtId="0" fontId="32" fillId="0" borderId="5" applyNumberFormat="0" applyAlignment="0" applyProtection="0"/>
    <xf numFmtId="0" fontId="32" fillId="0" borderId="6">
      <alignment horizontal="left"/>
      <protection/>
    </xf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33" fillId="0" borderId="8" applyNumberFormat="0" applyFill="0" applyAlignment="0" applyProtection="0"/>
    <xf numFmtId="0" fontId="71" fillId="0" borderId="7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34" fillId="0" borderId="10" applyNumberFormat="0" applyFill="0" applyAlignment="0" applyProtection="0"/>
    <xf numFmtId="0" fontId="72" fillId="0" borderId="9" applyNumberFormat="0" applyFill="0" applyAlignment="0" applyProtection="0"/>
    <xf numFmtId="0" fontId="73" fillId="0" borderId="11" applyNumberFormat="0" applyFill="0" applyAlignment="0" applyProtection="0"/>
    <xf numFmtId="0" fontId="35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36" fillId="0" borderId="0">
      <alignment/>
      <protection/>
    </xf>
    <xf numFmtId="40" fontId="36" fillId="0" borderId="0">
      <alignment/>
      <protection/>
    </xf>
    <xf numFmtId="0" fontId="74" fillId="64" borderId="1" applyNumberFormat="0" applyAlignment="0" applyProtection="0"/>
    <xf numFmtId="10" fontId="31" fillId="65" borderId="13" applyNumberFormat="0" applyBorder="0" applyAlignment="0" applyProtection="0"/>
    <xf numFmtId="10" fontId="31" fillId="65" borderId="13" applyNumberFormat="0" applyBorder="0" applyAlignment="0" applyProtection="0"/>
    <xf numFmtId="10" fontId="31" fillId="65" borderId="13" applyNumberFormat="0" applyBorder="0" applyAlignment="0" applyProtection="0"/>
    <xf numFmtId="10" fontId="31" fillId="65" borderId="13" applyNumberFormat="0" applyBorder="0" applyAlignment="0" applyProtection="0"/>
    <xf numFmtId="10" fontId="31" fillId="65" borderId="13" applyNumberFormat="0" applyBorder="0" applyAlignment="0" applyProtection="0"/>
    <xf numFmtId="0" fontId="37" fillId="13" borderId="2" applyNumberFormat="0" applyAlignment="0" applyProtection="0"/>
    <xf numFmtId="41" fontId="38" fillId="66" borderId="14">
      <alignment horizontal="left"/>
      <protection locked="0"/>
    </xf>
    <xf numFmtId="10" fontId="38" fillId="66" borderId="14">
      <alignment horizontal="right"/>
      <protection locked="0"/>
    </xf>
    <xf numFmtId="41" fontId="38" fillId="66" borderId="14">
      <alignment horizontal="left"/>
      <protection locked="0"/>
    </xf>
    <xf numFmtId="0" fontId="31" fillId="57" borderId="0">
      <alignment/>
      <protection/>
    </xf>
    <xf numFmtId="0" fontId="31" fillId="57" borderId="0">
      <alignment/>
      <protection/>
    </xf>
    <xf numFmtId="3" fontId="39" fillId="0" borderId="0" applyFill="0" applyBorder="0" applyAlignment="0" applyProtection="0"/>
    <xf numFmtId="0" fontId="75" fillId="0" borderId="15" applyNumberFormat="0" applyFill="0" applyAlignment="0" applyProtection="0"/>
    <xf numFmtId="0" fontId="40" fillId="0" borderId="16" applyNumberFormat="0" applyFill="0" applyAlignment="0" applyProtection="0"/>
    <xf numFmtId="44" fontId="41" fillId="0" borderId="17" applyNumberFormat="0" applyFont="0" applyAlignment="0">
      <protection/>
    </xf>
    <xf numFmtId="44" fontId="41" fillId="0" borderId="17" applyNumberFormat="0" applyFont="0" applyAlignment="0">
      <protection/>
    </xf>
    <xf numFmtId="44" fontId="41" fillId="0" borderId="17" applyNumberFormat="0" applyFont="0" applyAlignment="0">
      <protection/>
    </xf>
    <xf numFmtId="44" fontId="41" fillId="0" borderId="17" applyNumberFormat="0" applyFont="0" applyAlignment="0">
      <protection/>
    </xf>
    <xf numFmtId="44" fontId="41" fillId="0" borderId="17" applyNumberFormat="0" applyFont="0" applyAlignment="0">
      <protection/>
    </xf>
    <xf numFmtId="44" fontId="41" fillId="0" borderId="18" applyNumberFormat="0" applyFont="0" applyAlignment="0">
      <protection/>
    </xf>
    <xf numFmtId="44" fontId="41" fillId="0" borderId="18" applyNumberFormat="0" applyFont="0" applyAlignment="0">
      <protection/>
    </xf>
    <xf numFmtId="44" fontId="41" fillId="0" borderId="18" applyNumberFormat="0" applyFont="0" applyAlignment="0">
      <protection/>
    </xf>
    <xf numFmtId="44" fontId="41" fillId="0" borderId="18" applyNumberFormat="0" applyFont="0" applyAlignment="0">
      <protection/>
    </xf>
    <xf numFmtId="44" fontId="41" fillId="0" borderId="18" applyNumberFormat="0" applyFont="0" applyAlignment="0">
      <protection/>
    </xf>
    <xf numFmtId="0" fontId="76" fillId="67" borderId="0" applyNumberFormat="0" applyBorder="0" applyAlignment="0" applyProtection="0"/>
    <xf numFmtId="0" fontId="42" fillId="66" borderId="0" applyNumberFormat="0" applyBorder="0" applyAlignment="0" applyProtection="0"/>
    <xf numFmtId="37" fontId="43" fillId="0" borderId="0">
      <alignment/>
      <protection/>
    </xf>
    <xf numFmtId="181" fontId="0" fillId="0" borderId="0">
      <alignment/>
      <protection/>
    </xf>
    <xf numFmtId="182" fontId="12" fillId="0" borderId="0">
      <alignment/>
      <protection/>
    </xf>
    <xf numFmtId="182" fontId="12" fillId="0" borderId="0">
      <alignment/>
      <protection/>
    </xf>
    <xf numFmtId="182" fontId="12" fillId="0" borderId="0">
      <alignment/>
      <protection/>
    </xf>
    <xf numFmtId="183" fontId="4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64" fontId="12" fillId="0" borderId="0">
      <alignment horizontal="left" wrapText="1"/>
      <protection/>
    </xf>
    <xf numFmtId="0" fontId="12" fillId="0" borderId="0">
      <alignment/>
      <protection/>
    </xf>
    <xf numFmtId="169" fontId="12" fillId="0" borderId="0">
      <alignment horizontal="left" wrapText="1"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77" fillId="56" borderId="21" applyNumberFormat="0" applyAlignment="0" applyProtection="0"/>
    <xf numFmtId="0" fontId="46" fillId="57" borderId="22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9" fontId="3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2" fillId="70" borderId="14">
      <alignment/>
      <protection/>
    </xf>
    <xf numFmtId="0" fontId="45" fillId="0" borderId="0" applyNumberFormat="0" applyFont="0" applyFill="0" applyBorder="0" applyAlignment="0" applyProtection="0"/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47" fillId="0" borderId="23">
      <alignment horizontal="center"/>
      <protection/>
    </xf>
    <xf numFmtId="3" fontId="45" fillId="0" borderId="0" applyFont="0" applyFill="0" applyBorder="0" applyAlignment="0" applyProtection="0"/>
    <xf numFmtId="0" fontId="45" fillId="71" borderId="0" applyNumberFormat="0" applyFont="0" applyBorder="0" applyAlignment="0" applyProtection="0"/>
    <xf numFmtId="0" fontId="23" fillId="0" borderId="0">
      <alignment/>
      <protection/>
    </xf>
    <xf numFmtId="3" fontId="48" fillId="0" borderId="0" applyFill="0" applyBorder="0" applyAlignment="0" applyProtection="0"/>
    <xf numFmtId="0" fontId="49" fillId="0" borderId="0">
      <alignment/>
      <protection/>
    </xf>
    <xf numFmtId="3" fontId="48" fillId="0" borderId="0" applyFill="0" applyBorder="0" applyAlignment="0" applyProtection="0"/>
    <xf numFmtId="42" fontId="12" fillId="65" borderId="0">
      <alignment/>
      <protection/>
    </xf>
    <xf numFmtId="42" fontId="12" fillId="65" borderId="24">
      <alignment vertical="center"/>
      <protection/>
    </xf>
    <xf numFmtId="0" fontId="41" fillId="65" borderId="25" applyNumberFormat="0">
      <alignment horizontal="center" vertical="center" wrapText="1"/>
      <protection/>
    </xf>
    <xf numFmtId="0" fontId="41" fillId="65" borderId="25" applyNumberFormat="0">
      <alignment horizontal="center" vertical="center" wrapText="1"/>
      <protection/>
    </xf>
    <xf numFmtId="10" fontId="12" fillId="65" borderId="0">
      <alignment/>
      <protection/>
    </xf>
    <xf numFmtId="10" fontId="12" fillId="65" borderId="0">
      <alignment/>
      <protection/>
    </xf>
    <xf numFmtId="184" fontId="12" fillId="65" borderId="0">
      <alignment/>
      <protection/>
    </xf>
    <xf numFmtId="184" fontId="12" fillId="65" borderId="0">
      <alignment/>
      <protection/>
    </xf>
    <xf numFmtId="42" fontId="12" fillId="65" borderId="0">
      <alignment/>
      <protection/>
    </xf>
    <xf numFmtId="170" fontId="36" fillId="0" borderId="0" applyBorder="0" applyAlignment="0">
      <protection/>
    </xf>
    <xf numFmtId="42" fontId="12" fillId="65" borderId="26">
      <alignment horizontal="left"/>
      <protection/>
    </xf>
    <xf numFmtId="184" fontId="50" fillId="65" borderId="26">
      <alignment horizontal="left"/>
      <protection/>
    </xf>
    <xf numFmtId="170" fontId="36" fillId="0" borderId="0" applyBorder="0" applyAlignment="0">
      <protection/>
    </xf>
    <xf numFmtId="14" fontId="0" fillId="0" borderId="0" applyNumberFormat="0" applyFill="0" applyBorder="0" applyAlignment="0" applyProtection="0"/>
    <xf numFmtId="174" fontId="12" fillId="0" borderId="0" applyFont="0" applyFill="0" applyAlignment="0">
      <protection/>
    </xf>
    <xf numFmtId="174" fontId="12" fillId="0" borderId="0" applyFont="0" applyFill="0" applyAlignment="0">
      <protection/>
    </xf>
    <xf numFmtId="4" fontId="51" fillId="66" borderId="22" applyNumberFormat="0" applyProtection="0">
      <alignment vertical="center"/>
    </xf>
    <xf numFmtId="4" fontId="52" fillId="66" borderId="22" applyNumberFormat="0" applyProtection="0">
      <alignment vertical="center"/>
    </xf>
    <xf numFmtId="4" fontId="51" fillId="66" borderId="22" applyNumberFormat="0" applyProtection="0">
      <alignment horizontal="left" vertical="center" indent="1"/>
    </xf>
    <xf numFmtId="4" fontId="51" fillId="66" borderId="22" applyNumberFormat="0" applyProtection="0">
      <alignment horizontal="left" vertical="center" indent="1"/>
    </xf>
    <xf numFmtId="0" fontId="12" fillId="3" borderId="22" applyNumberFormat="0" applyProtection="0">
      <alignment horizontal="left" vertical="center" indent="1"/>
    </xf>
    <xf numFmtId="4" fontId="51" fillId="5" borderId="22" applyNumberFormat="0" applyProtection="0">
      <alignment horizontal="right" vertical="center"/>
    </xf>
    <xf numFmtId="4" fontId="51" fillId="17" borderId="22" applyNumberFormat="0" applyProtection="0">
      <alignment horizontal="right" vertical="center"/>
    </xf>
    <xf numFmtId="4" fontId="51" fillId="43" borderId="22" applyNumberFormat="0" applyProtection="0">
      <alignment horizontal="right" vertical="center"/>
    </xf>
    <xf numFmtId="4" fontId="51" fillId="23" borderId="22" applyNumberFormat="0" applyProtection="0">
      <alignment horizontal="right" vertical="center"/>
    </xf>
    <xf numFmtId="4" fontId="51" fillId="33" borderId="22" applyNumberFormat="0" applyProtection="0">
      <alignment horizontal="right" vertical="center"/>
    </xf>
    <xf numFmtId="4" fontId="51" fillId="54" borderId="22" applyNumberFormat="0" applyProtection="0">
      <alignment horizontal="right" vertical="center"/>
    </xf>
    <xf numFmtId="4" fontId="51" fillId="48" borderId="22" applyNumberFormat="0" applyProtection="0">
      <alignment horizontal="right" vertical="center"/>
    </xf>
    <xf numFmtId="4" fontId="51" fillId="72" borderId="22" applyNumberFormat="0" applyProtection="0">
      <alignment horizontal="right" vertical="center"/>
    </xf>
    <xf numFmtId="4" fontId="51" fillId="19" borderId="22" applyNumberFormat="0" applyProtection="0">
      <alignment horizontal="right" vertical="center"/>
    </xf>
    <xf numFmtId="4" fontId="53" fillId="73" borderId="22" applyNumberFormat="0" applyProtection="0">
      <alignment horizontal="left" vertical="center" indent="1"/>
    </xf>
    <xf numFmtId="4" fontId="51" fillId="74" borderId="27" applyNumberFormat="0" applyProtection="0">
      <alignment horizontal="left" vertical="center" indent="1"/>
    </xf>
    <xf numFmtId="4" fontId="54" fillId="75" borderId="0" applyNumberFormat="0" applyProtection="0">
      <alignment horizontal="left" vertical="center" indent="1"/>
    </xf>
    <xf numFmtId="0" fontId="12" fillId="3" borderId="22" applyNumberFormat="0" applyProtection="0">
      <alignment horizontal="left" vertical="center" indent="1"/>
    </xf>
    <xf numFmtId="4" fontId="51" fillId="74" borderId="22" applyNumberFormat="0" applyProtection="0">
      <alignment horizontal="left" vertical="center" indent="1"/>
    </xf>
    <xf numFmtId="4" fontId="51" fillId="76" borderId="22" applyNumberFormat="0" applyProtection="0">
      <alignment horizontal="left" vertical="center" indent="1"/>
    </xf>
    <xf numFmtId="0" fontId="12" fillId="76" borderId="22" applyNumberFormat="0" applyProtection="0">
      <alignment horizontal="left" vertical="center" indent="1"/>
    </xf>
    <xf numFmtId="0" fontId="12" fillId="76" borderId="22" applyNumberFormat="0" applyProtection="0">
      <alignment horizontal="left" vertical="center" indent="1"/>
    </xf>
    <xf numFmtId="0" fontId="12" fillId="59" borderId="22" applyNumberFormat="0" applyProtection="0">
      <alignment horizontal="left" vertical="center" indent="1"/>
    </xf>
    <xf numFmtId="0" fontId="12" fillId="59" borderId="22" applyNumberFormat="0" applyProtection="0">
      <alignment horizontal="left" vertical="center" indent="1"/>
    </xf>
    <xf numFmtId="0" fontId="12" fillId="57" borderId="22" applyNumberFormat="0" applyProtection="0">
      <alignment horizontal="left" vertical="center" indent="1"/>
    </xf>
    <xf numFmtId="0" fontId="12" fillId="57" borderId="22" applyNumberFormat="0" applyProtection="0">
      <alignment horizontal="left" vertical="center" indent="1"/>
    </xf>
    <xf numFmtId="0" fontId="12" fillId="3" borderId="22" applyNumberFormat="0" applyProtection="0">
      <alignment horizontal="left" vertical="center" indent="1"/>
    </xf>
    <xf numFmtId="0" fontId="12" fillId="3" borderId="22" applyNumberFormat="0" applyProtection="0">
      <alignment horizontal="left" vertical="center" indent="1"/>
    </xf>
    <xf numFmtId="0" fontId="12" fillId="65" borderId="13" applyNumberFormat="0">
      <alignment/>
      <protection locked="0"/>
    </xf>
    <xf numFmtId="4" fontId="51" fillId="69" borderId="22" applyNumberFormat="0" applyProtection="0">
      <alignment vertical="center"/>
    </xf>
    <xf numFmtId="4" fontId="52" fillId="69" borderId="22" applyNumberFormat="0" applyProtection="0">
      <alignment vertical="center"/>
    </xf>
    <xf numFmtId="4" fontId="51" fillId="69" borderId="22" applyNumberFormat="0" applyProtection="0">
      <alignment horizontal="left" vertical="center" indent="1"/>
    </xf>
    <xf numFmtId="4" fontId="51" fillId="69" borderId="22" applyNumberFormat="0" applyProtection="0">
      <alignment horizontal="left" vertical="center" indent="1"/>
    </xf>
    <xf numFmtId="4" fontId="51" fillId="74" borderId="22" applyNumberFormat="0" applyProtection="0">
      <alignment horizontal="right" vertical="center"/>
    </xf>
    <xf numFmtId="4" fontId="52" fillId="74" borderId="22" applyNumberFormat="0" applyProtection="0">
      <alignment horizontal="right" vertical="center"/>
    </xf>
    <xf numFmtId="0" fontId="12" fillId="3" borderId="22" applyNumberFormat="0" applyProtection="0">
      <alignment horizontal="left" vertical="center" indent="1"/>
    </xf>
    <xf numFmtId="0" fontId="12" fillId="3" borderId="22" applyNumberFormat="0" applyProtection="0">
      <alignment horizontal="left" vertical="center" indent="1"/>
    </xf>
    <xf numFmtId="0" fontId="55" fillId="0" borderId="0">
      <alignment/>
      <protection/>
    </xf>
    <xf numFmtId="4" fontId="56" fillId="74" borderId="22" applyNumberFormat="0" applyProtection="0">
      <alignment horizontal="right" vertical="center"/>
    </xf>
    <xf numFmtId="39" fontId="12" fillId="77" borderId="0">
      <alignment/>
      <protection/>
    </xf>
    <xf numFmtId="39" fontId="12" fillId="77" borderId="0">
      <alignment/>
      <protection/>
    </xf>
    <xf numFmtId="0" fontId="57" fillId="0" borderId="0" applyNumberFormat="0" applyFill="0" applyBorder="0" applyAlignment="0" applyProtection="0"/>
    <xf numFmtId="38" fontId="31" fillId="0" borderId="28">
      <alignment/>
      <protection/>
    </xf>
    <xf numFmtId="38" fontId="31" fillId="0" borderId="28">
      <alignment/>
      <protection/>
    </xf>
    <xf numFmtId="38" fontId="31" fillId="0" borderId="28">
      <alignment/>
      <protection/>
    </xf>
    <xf numFmtId="38" fontId="31" fillId="0" borderId="28">
      <alignment/>
      <protection/>
    </xf>
    <xf numFmtId="38" fontId="31" fillId="0" borderId="28">
      <alignment/>
      <protection/>
    </xf>
    <xf numFmtId="38" fontId="36" fillId="0" borderId="26">
      <alignment/>
      <protection/>
    </xf>
    <xf numFmtId="39" fontId="0" fillId="78" borderId="0">
      <alignment/>
      <protection/>
    </xf>
    <xf numFmtId="185" fontId="12" fillId="0" borderId="0">
      <alignment horizontal="left" wrapText="1"/>
      <protection/>
    </xf>
    <xf numFmtId="187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86" fontId="12" fillId="0" borderId="0">
      <alignment horizontal="left" wrapText="1"/>
      <protection/>
    </xf>
    <xf numFmtId="187" fontId="12" fillId="0" borderId="0">
      <alignment horizontal="left" wrapText="1"/>
      <protection/>
    </xf>
    <xf numFmtId="40" fontId="58" fillId="0" borderId="0" applyBorder="0">
      <alignment horizontal="right"/>
      <protection/>
    </xf>
    <xf numFmtId="41" fontId="59" fillId="65" borderId="0">
      <alignment horizontal="left"/>
      <protection/>
    </xf>
    <xf numFmtId="0" fontId="7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8" fontId="61" fillId="65" borderId="0">
      <alignment horizontal="left" vertical="center"/>
      <protection/>
    </xf>
    <xf numFmtId="0" fontId="41" fillId="65" borderId="0">
      <alignment horizontal="left" wrapText="1"/>
      <protection/>
    </xf>
    <xf numFmtId="0" fontId="41" fillId="65" borderId="0">
      <alignment horizontal="left" wrapText="1"/>
      <protection/>
    </xf>
    <xf numFmtId="0" fontId="62" fillId="0" borderId="0">
      <alignment horizontal="left" vertical="center"/>
      <protection/>
    </xf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28" fillId="0" borderId="30" applyNumberFormat="0" applyFill="0" applyAlignment="0" applyProtection="0"/>
    <xf numFmtId="0" fontId="79" fillId="0" borderId="29" applyNumberFormat="0" applyFill="0" applyAlignment="0" applyProtection="0"/>
    <xf numFmtId="0" fontId="23" fillId="0" borderId="31">
      <alignment/>
      <protection/>
    </xf>
    <xf numFmtId="0" fontId="80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359">
    <xf numFmtId="164" fontId="0" fillId="0" borderId="0" xfId="0" applyAlignment="1">
      <alignment horizontal="left" wrapText="1"/>
    </xf>
    <xf numFmtId="0" fontId="0" fillId="0" borderId="0" xfId="0" applyNumberFormat="1" applyAlignment="1">
      <alignment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 horizontal="left" wrapText="1"/>
    </xf>
    <xf numFmtId="166" fontId="2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left"/>
    </xf>
    <xf numFmtId="15" fontId="2" fillId="0" borderId="0" xfId="0" applyNumberFormat="1" applyFont="1" applyFill="1" applyAlignment="1">
      <alignment/>
    </xf>
    <xf numFmtId="0" fontId="4" fillId="0" borderId="0" xfId="0" applyNumberFormat="1" applyFont="1" applyFill="1" applyAlignment="1" quotePrefix="1">
      <alignment horizontal="left"/>
    </xf>
    <xf numFmtId="3" fontId="2" fillId="0" borderId="0" xfId="1043" applyNumberFormat="1" applyFont="1" applyFill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 quotePrefix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>
      <alignment horizontal="centerContinuous"/>
    </xf>
    <xf numFmtId="164" fontId="5" fillId="0" borderId="0" xfId="0" applyFont="1" applyFill="1" applyAlignment="1">
      <alignment horizontal="centerContinuous"/>
    </xf>
    <xf numFmtId="164" fontId="6" fillId="0" borderId="0" xfId="0" applyFont="1" applyFill="1" applyAlignment="1">
      <alignment horizontal="centerContinuous"/>
    </xf>
    <xf numFmtId="3" fontId="4" fillId="0" borderId="0" xfId="1043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centerContinuous"/>
    </xf>
    <xf numFmtId="166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 locked="0"/>
    </xf>
    <xf numFmtId="0" fontId="4" fillId="0" borderId="0" xfId="0" applyNumberFormat="1" applyFont="1" applyFill="1" applyAlignment="1" quotePrefix="1">
      <alignment horizontal="centerContinuous"/>
    </xf>
    <xf numFmtId="15" fontId="8" fillId="0" borderId="0" xfId="0" applyNumberFormat="1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164" fontId="9" fillId="0" borderId="0" xfId="0" applyFont="1" applyFill="1" applyAlignment="1">
      <alignment horizontal="centerContinuous"/>
    </xf>
    <xf numFmtId="0" fontId="4" fillId="0" borderId="0" xfId="0" applyNumberFormat="1" applyFont="1" applyFill="1" applyBorder="1" applyAlignment="1" quotePrefix="1">
      <alignment horizontal="centerContinuous"/>
    </xf>
    <xf numFmtId="15" fontId="4" fillId="0" borderId="0" xfId="0" applyNumberFormat="1" applyFont="1" applyFill="1" applyAlignment="1" quotePrefix="1">
      <alignment horizontal="centerContinuous"/>
    </xf>
    <xf numFmtId="18" fontId="4" fillId="0" borderId="0" xfId="0" applyNumberFormat="1" applyFont="1" applyFill="1" applyAlignment="1">
      <alignment horizontal="centerContinuous"/>
    </xf>
    <xf numFmtId="164" fontId="4" fillId="0" borderId="0" xfId="0" applyFont="1" applyFill="1" applyAlignment="1">
      <alignment horizontal="centerContinuous" wrapText="1"/>
    </xf>
    <xf numFmtId="37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18" fontId="4" fillId="0" borderId="0" xfId="0" applyNumberFormat="1" applyFont="1" applyAlignment="1">
      <alignment horizontal="centerContinuous"/>
    </xf>
    <xf numFmtId="18" fontId="4" fillId="0" borderId="0" xfId="0" applyNumberFormat="1" applyFont="1" applyFill="1" applyAlignment="1" quotePrefix="1">
      <alignment horizontal="centerContinuous"/>
    </xf>
    <xf numFmtId="164" fontId="4" fillId="0" borderId="0" xfId="0" applyFont="1" applyFill="1" applyAlignment="1" applyProtection="1">
      <alignment horizontal="centerContinuous"/>
      <protection locked="0"/>
    </xf>
    <xf numFmtId="164" fontId="4" fillId="0" borderId="0" xfId="0" applyFont="1" applyFill="1" applyAlignment="1">
      <alignment horizontal="centerContinuous"/>
    </xf>
    <xf numFmtId="0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NumberFormat="1" applyFont="1" applyFill="1" applyAlignment="1" applyProtection="1">
      <alignment/>
      <protection locked="0"/>
    </xf>
    <xf numFmtId="3" fontId="4" fillId="0" borderId="0" xfId="1043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164" fontId="4" fillId="0" borderId="0" xfId="0" applyFont="1" applyAlignment="1">
      <alignment horizontal="center"/>
    </xf>
    <xf numFmtId="164" fontId="4" fillId="0" borderId="0" xfId="0" applyFont="1" applyAlignment="1" applyProtection="1">
      <alignment horizontal="left" wrapText="1"/>
      <protection locked="0"/>
    </xf>
    <xf numFmtId="164" fontId="4" fillId="0" borderId="0" xfId="0" applyFont="1" applyFill="1" applyAlignment="1" applyProtection="1">
      <alignment horizontal="center"/>
      <protection locked="0"/>
    </xf>
    <xf numFmtId="3" fontId="4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4" fillId="0" borderId="25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 horizontal="center"/>
    </xf>
    <xf numFmtId="164" fontId="4" fillId="0" borderId="25" xfId="0" applyFont="1" applyBorder="1" applyAlignment="1">
      <alignment horizontal="center"/>
    </xf>
    <xf numFmtId="164" fontId="4" fillId="0" borderId="25" xfId="0" applyFont="1" applyBorder="1" applyAlignment="1" applyProtection="1">
      <alignment horizontal="left" wrapText="1"/>
      <protection locked="0"/>
    </xf>
    <xf numFmtId="164" fontId="4" fillId="0" borderId="25" xfId="0" applyFont="1" applyFill="1" applyBorder="1" applyAlignment="1" applyProtection="1">
      <alignment horizontal="center"/>
      <protection locked="0"/>
    </xf>
    <xf numFmtId="164" fontId="4" fillId="0" borderId="25" xfId="0" applyFont="1" applyFill="1" applyBorder="1" applyAlignment="1">
      <alignment horizontal="center"/>
    </xf>
    <xf numFmtId="0" fontId="4" fillId="0" borderId="25" xfId="0" applyNumberFormat="1" applyFont="1" applyFill="1" applyBorder="1" applyAlignment="1" applyProtection="1">
      <alignment/>
      <protection locked="0"/>
    </xf>
    <xf numFmtId="0" fontId="2" fillId="0" borderId="25" xfId="0" applyNumberFormat="1" applyFont="1" applyFill="1" applyBorder="1" applyAlignment="1">
      <alignment/>
    </xf>
    <xf numFmtId="3" fontId="4" fillId="0" borderId="25" xfId="1043" applyNumberFormat="1" applyFont="1" applyFill="1" applyBorder="1" applyAlignment="1">
      <alignment horizontal="center"/>
    </xf>
    <xf numFmtId="166" fontId="4" fillId="0" borderId="25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 applyProtection="1" quotePrefix="1">
      <alignment horizontal="center"/>
      <protection locked="0"/>
    </xf>
    <xf numFmtId="0" fontId="4" fillId="0" borderId="25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centerContinuous"/>
    </xf>
    <xf numFmtId="0" fontId="4" fillId="0" borderId="25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left"/>
    </xf>
    <xf numFmtId="0" fontId="4" fillId="0" borderId="25" xfId="0" applyNumberFormat="1" applyFont="1" applyFill="1" applyBorder="1" applyAlignment="1">
      <alignment horizontal="right"/>
    </xf>
    <xf numFmtId="0" fontId="4" fillId="0" borderId="25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fill"/>
    </xf>
    <xf numFmtId="168" fontId="2" fillId="0" borderId="0" xfId="0" applyNumberFormat="1" applyFont="1" applyFill="1" applyAlignment="1">
      <alignment horizontal="left"/>
    </xf>
    <xf numFmtId="17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Alignment="1" applyProtection="1">
      <alignment horizontal="right"/>
      <protection locked="0"/>
    </xf>
    <xf numFmtId="166" fontId="2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 locked="0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 quotePrefix="1">
      <alignment horizontal="center"/>
      <protection locked="0"/>
    </xf>
    <xf numFmtId="37" fontId="2" fillId="0" borderId="0" xfId="0" applyNumberFormat="1" applyFont="1" applyFill="1" applyBorder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quotePrefix="1">
      <alignment horizontal="center"/>
    </xf>
    <xf numFmtId="37" fontId="2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42" fontId="2" fillId="0" borderId="0" xfId="0" applyNumberFormat="1" applyFont="1" applyFill="1" applyAlignment="1" applyProtection="1">
      <alignment/>
      <protection locked="0"/>
    </xf>
    <xf numFmtId="42" fontId="2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left"/>
    </xf>
    <xf numFmtId="42" fontId="2" fillId="0" borderId="0" xfId="0" applyNumberFormat="1" applyFont="1" applyFill="1" applyAlignment="1" applyProtection="1">
      <alignment horizontal="right"/>
      <protection locked="0"/>
    </xf>
    <xf numFmtId="42" fontId="2" fillId="0" borderId="0" xfId="0" applyNumberFormat="1" applyFont="1" applyAlignment="1" applyProtection="1">
      <alignment horizontal="right"/>
      <protection locked="0"/>
    </xf>
    <xf numFmtId="42" fontId="2" fillId="0" borderId="0" xfId="1043" applyNumberFormat="1" applyFont="1" applyFill="1" applyBorder="1" applyAlignment="1">
      <alignment/>
    </xf>
    <xf numFmtId="42" fontId="2" fillId="0" borderId="0" xfId="1043" applyNumberFormat="1" applyFont="1" applyFill="1" applyBorder="1" applyAlignment="1">
      <alignment horizontal="center"/>
    </xf>
    <xf numFmtId="42" fontId="11" fillId="0" borderId="0" xfId="1075" applyNumberFormat="1" applyFont="1" applyBorder="1" applyAlignment="1">
      <alignment/>
    </xf>
    <xf numFmtId="164" fontId="10" fillId="0" borderId="0" xfId="0" applyFont="1" applyFill="1" applyBorder="1" applyAlignment="1">
      <alignment horizontal="left" wrapText="1"/>
    </xf>
    <xf numFmtId="42" fontId="2" fillId="0" borderId="0" xfId="0" applyNumberFormat="1" applyFont="1" applyFill="1" applyAlignment="1">
      <alignment/>
    </xf>
    <xf numFmtId="42" fontId="2" fillId="0" borderId="0" xfId="1043" applyNumberFormat="1" applyFont="1" applyFill="1" applyAlignment="1">
      <alignment/>
    </xf>
    <xf numFmtId="4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>
      <alignment/>
    </xf>
    <xf numFmtId="42" fontId="2" fillId="0" borderId="0" xfId="1075" applyNumberFormat="1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7" fontId="2" fillId="0" borderId="0" xfId="1043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/>
    </xf>
    <xf numFmtId="42" fontId="2" fillId="0" borderId="0" xfId="1075" applyNumberFormat="1" applyFont="1" applyFill="1" applyAlignment="1" applyProtection="1">
      <alignment/>
      <protection locked="0"/>
    </xf>
    <xf numFmtId="166" fontId="2" fillId="0" borderId="0" xfId="0" applyNumberFormat="1" applyFont="1" applyFill="1" applyAlignment="1" applyProtection="1">
      <alignment horizontal="center"/>
      <protection locked="0"/>
    </xf>
    <xf numFmtId="164" fontId="2" fillId="0" borderId="25" xfId="0" applyFont="1" applyFill="1" applyBorder="1" applyAlignment="1">
      <alignment horizontal="left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 quotePrefix="1">
      <alignment horizontal="center"/>
    </xf>
    <xf numFmtId="37" fontId="10" fillId="0" borderId="0" xfId="0" applyNumberFormat="1" applyFont="1" applyFill="1" applyBorder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 indent="1"/>
    </xf>
    <xf numFmtId="164" fontId="2" fillId="0" borderId="0" xfId="0" applyFont="1" applyBorder="1" applyAlignment="1" quotePrefix="1">
      <alignment horizontal="left"/>
    </xf>
    <xf numFmtId="41" fontId="2" fillId="0" borderId="0" xfId="1043" applyNumberFormat="1" applyFont="1" applyAlignment="1">
      <alignment/>
    </xf>
    <xf numFmtId="42" fontId="2" fillId="0" borderId="0" xfId="1043" applyNumberFormat="1" applyFont="1" applyAlignment="1">
      <alignment/>
    </xf>
    <xf numFmtId="37" fontId="2" fillId="0" borderId="0" xfId="1043" applyNumberFormat="1" applyFont="1" applyFill="1" applyAlignment="1">
      <alignment/>
    </xf>
    <xf numFmtId="41" fontId="2" fillId="0" borderId="0" xfId="1043" applyNumberFormat="1" applyFont="1" applyFill="1" applyAlignment="1">
      <alignment horizontal="right"/>
    </xf>
    <xf numFmtId="164" fontId="2" fillId="0" borderId="0" xfId="0" applyFont="1" applyFill="1" applyAlignment="1">
      <alignment horizontal="left"/>
    </xf>
    <xf numFmtId="41" fontId="2" fillId="0" borderId="0" xfId="1043" applyNumberFormat="1" applyFont="1" applyFill="1" applyBorder="1" applyAlignment="1">
      <alignment/>
    </xf>
    <xf numFmtId="41" fontId="2" fillId="0" borderId="25" xfId="1043" applyNumberFormat="1" applyFont="1" applyFill="1" applyBorder="1" applyAlignment="1">
      <alignment horizontal="center"/>
    </xf>
    <xf numFmtId="41" fontId="11" fillId="0" borderId="25" xfId="1043" applyNumberFormat="1" applyFont="1" applyBorder="1" applyAlignment="1">
      <alignment/>
    </xf>
    <xf numFmtId="0" fontId="2" fillId="0" borderId="0" xfId="0" applyNumberFormat="1" applyFont="1" applyFill="1" applyAlignment="1" quotePrefix="1">
      <alignment horizontal="left" indent="1"/>
    </xf>
    <xf numFmtId="42" fontId="2" fillId="0" borderId="0" xfId="0" applyNumberFormat="1" applyFont="1" applyFill="1" applyAlignment="1">
      <alignment horizontal="right"/>
    </xf>
    <xf numFmtId="169" fontId="2" fillId="0" borderId="0" xfId="1232" applyNumberFormat="1" applyFont="1" applyFill="1" applyBorder="1" applyAlignment="1">
      <alignment horizontal="right"/>
    </xf>
    <xf numFmtId="41" fontId="2" fillId="0" borderId="25" xfId="0" applyNumberFormat="1" applyFont="1" applyFill="1" applyBorder="1" applyAlignment="1" applyProtection="1">
      <alignment/>
      <protection locked="0"/>
    </xf>
    <xf numFmtId="166" fontId="2" fillId="0" borderId="25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42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 applyProtection="1">
      <alignment/>
      <protection locked="0"/>
    </xf>
    <xf numFmtId="41" fontId="2" fillId="0" borderId="0" xfId="1075" applyNumberFormat="1" applyFont="1" applyFill="1" applyAlignment="1" applyProtection="1">
      <alignment/>
      <protection locked="0"/>
    </xf>
    <xf numFmtId="165" fontId="2" fillId="0" borderId="0" xfId="1075" applyNumberFormat="1" applyFont="1" applyFill="1" applyAlignment="1" applyProtection="1">
      <alignment/>
      <protection locked="0"/>
    </xf>
    <xf numFmtId="165" fontId="2" fillId="0" borderId="0" xfId="1075" applyNumberFormat="1" applyFont="1" applyFill="1" applyAlignment="1" applyProtection="1">
      <alignment/>
      <protection locked="0"/>
    </xf>
    <xf numFmtId="164" fontId="2" fillId="0" borderId="0" xfId="0" applyFont="1" applyFill="1" applyAlignment="1">
      <alignment horizontal="center"/>
    </xf>
    <xf numFmtId="5" fontId="2" fillId="0" borderId="0" xfId="1075" applyNumberFormat="1" applyFont="1" applyFill="1" applyBorder="1" applyAlignment="1">
      <alignment/>
    </xf>
    <xf numFmtId="164" fontId="0" fillId="0" borderId="0" xfId="0" applyFont="1" applyFill="1" applyAlignment="1">
      <alignment horizontal="left" wrapText="1"/>
    </xf>
    <xf numFmtId="37" fontId="2" fillId="0" borderId="0" xfId="0" applyNumberFormat="1" applyFont="1" applyFill="1" applyAlignment="1">
      <alignment/>
    </xf>
    <xf numFmtId="42" fontId="2" fillId="0" borderId="0" xfId="1075" applyNumberFormat="1" applyFont="1" applyFill="1" applyAlignment="1">
      <alignment/>
    </xf>
    <xf numFmtId="17" fontId="2" fillId="0" borderId="0" xfId="0" applyNumberFormat="1" applyFont="1" applyFill="1" applyAlignment="1">
      <alignment/>
    </xf>
    <xf numFmtId="170" fontId="2" fillId="0" borderId="0" xfId="1043" applyNumberFormat="1" applyFont="1" applyFill="1" applyBorder="1" applyAlignment="1">
      <alignment/>
    </xf>
    <xf numFmtId="170" fontId="2" fillId="0" borderId="0" xfId="1043" applyNumberFormat="1" applyFont="1" applyFill="1" applyAlignment="1">
      <alignment/>
    </xf>
    <xf numFmtId="164" fontId="2" fillId="0" borderId="0" xfId="1320" applyNumberFormat="1" applyFont="1" applyFill="1" applyBorder="1" applyAlignment="1">
      <alignment horizontal="left" indent="1"/>
      <protection/>
    </xf>
    <xf numFmtId="3" fontId="2" fillId="0" borderId="0" xfId="1043" applyNumberFormat="1" applyFont="1" applyFill="1" applyBorder="1" applyAlignment="1">
      <alignment/>
    </xf>
    <xf numFmtId="165" fontId="2" fillId="0" borderId="0" xfId="1075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 quotePrefix="1">
      <alignment horizontal="left"/>
    </xf>
    <xf numFmtId="9" fontId="2" fillId="0" borderId="0" xfId="0" applyNumberFormat="1" applyFont="1" applyFill="1" applyAlignment="1">
      <alignment horizontal="center"/>
    </xf>
    <xf numFmtId="41" fontId="2" fillId="0" borderId="25" xfId="1043" applyNumberFormat="1" applyFont="1" applyFill="1" applyBorder="1" applyAlignment="1" applyProtection="1">
      <alignment/>
      <protection locked="0"/>
    </xf>
    <xf numFmtId="42" fontId="2" fillId="0" borderId="26" xfId="0" applyNumberFormat="1" applyFont="1" applyFill="1" applyBorder="1" applyAlignment="1">
      <alignment/>
    </xf>
    <xf numFmtId="41" fontId="2" fillId="0" borderId="0" xfId="0" applyNumberFormat="1" applyFont="1" applyFill="1" applyAlignment="1" applyProtection="1">
      <alignment horizontal="right"/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41" fontId="2" fillId="0" borderId="0" xfId="1043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42" fontId="2" fillId="0" borderId="0" xfId="0" applyNumberFormat="1" applyFont="1" applyAlignment="1">
      <alignment horizontal="right"/>
    </xf>
    <xf numFmtId="42" fontId="2" fillId="0" borderId="26" xfId="0" applyNumberFormat="1" applyFont="1" applyBorder="1" applyAlignment="1" applyProtection="1">
      <alignment horizontal="right"/>
      <protection locked="0"/>
    </xf>
    <xf numFmtId="42" fontId="2" fillId="0" borderId="24" xfId="1075" applyNumberFormat="1" applyFont="1" applyFill="1" applyBorder="1" applyAlignment="1">
      <alignment/>
    </xf>
    <xf numFmtId="42" fontId="2" fillId="0" borderId="32" xfId="0" applyNumberFormat="1" applyFont="1" applyFill="1" applyBorder="1" applyAlignment="1" applyProtection="1">
      <alignment horizontal="left" wrapText="1"/>
      <protection locked="0"/>
    </xf>
    <xf numFmtId="164" fontId="2" fillId="0" borderId="0" xfId="0" applyFont="1" applyFill="1" applyAlignment="1">
      <alignment vertical="center"/>
    </xf>
    <xf numFmtId="165" fontId="2" fillId="0" borderId="26" xfId="0" applyNumberFormat="1" applyFont="1" applyFill="1" applyBorder="1" applyAlignment="1">
      <alignment/>
    </xf>
    <xf numFmtId="42" fontId="2" fillId="0" borderId="26" xfId="1075" applyNumberFormat="1" applyFont="1" applyFill="1" applyBorder="1" applyAlignment="1" applyProtection="1">
      <alignment/>
      <protection locked="0"/>
    </xf>
    <xf numFmtId="170" fontId="2" fillId="0" borderId="0" xfId="1043" applyNumberFormat="1" applyFont="1" applyFill="1" applyAlignment="1" applyProtection="1">
      <alignment/>
      <protection locked="0"/>
    </xf>
    <xf numFmtId="170" fontId="2" fillId="0" borderId="0" xfId="1043" applyNumberFormat="1" applyFont="1" applyFill="1" applyAlignment="1" applyProtection="1">
      <alignment/>
      <protection locked="0"/>
    </xf>
    <xf numFmtId="10" fontId="2" fillId="0" borderId="0" xfId="0" applyNumberFormat="1" applyFont="1" applyFill="1" applyAlignment="1">
      <alignment horizontal="center"/>
    </xf>
    <xf numFmtId="37" fontId="2" fillId="0" borderId="25" xfId="1043" applyNumberFormat="1" applyFont="1" applyFill="1" applyBorder="1" applyAlignment="1">
      <alignment/>
    </xf>
    <xf numFmtId="164" fontId="0" fillId="0" borderId="0" xfId="0" applyFont="1" applyFill="1" applyBorder="1" applyAlignment="1">
      <alignment horizontal="left" wrapText="1"/>
    </xf>
    <xf numFmtId="41" fontId="2" fillId="0" borderId="25" xfId="0" applyNumberFormat="1" applyFont="1" applyFill="1" applyBorder="1" applyAlignment="1">
      <alignment/>
    </xf>
    <xf numFmtId="164" fontId="2" fillId="0" borderId="0" xfId="1320" applyNumberFormat="1" applyFont="1" applyFill="1" applyAlignment="1">
      <alignment horizontal="left" indent="1"/>
      <protection/>
    </xf>
    <xf numFmtId="41" fontId="2" fillId="0" borderId="0" xfId="1043" applyNumberFormat="1" applyFont="1" applyFill="1" applyAlignment="1">
      <alignment vertical="top" wrapText="1"/>
    </xf>
    <xf numFmtId="41" fontId="2" fillId="0" borderId="0" xfId="1043" applyNumberFormat="1" applyFont="1" applyFill="1" applyAlignment="1" applyProtection="1">
      <alignment/>
      <protection locked="0"/>
    </xf>
    <xf numFmtId="41" fontId="2" fillId="0" borderId="24" xfId="0" applyNumberFormat="1" applyFont="1" applyFill="1" applyBorder="1" applyAlignment="1">
      <alignment horizontal="right"/>
    </xf>
    <xf numFmtId="165" fontId="11" fillId="0" borderId="0" xfId="1075" applyNumberFormat="1" applyFont="1" applyFill="1" applyBorder="1" applyAlignment="1">
      <alignment/>
    </xf>
    <xf numFmtId="41" fontId="11" fillId="0" borderId="0" xfId="1043" applyNumberFormat="1" applyFont="1" applyFill="1" applyBorder="1" applyAlignment="1">
      <alignment horizontal="center"/>
    </xf>
    <xf numFmtId="41" fontId="11" fillId="0" borderId="0" xfId="0" applyNumberFormat="1" applyFont="1" applyAlignment="1">
      <alignment/>
    </xf>
    <xf numFmtId="169" fontId="2" fillId="0" borderId="25" xfId="1232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/>
    </xf>
    <xf numFmtId="10" fontId="2" fillId="0" borderId="25" xfId="1232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Alignment="1">
      <alignment horizontal="right"/>
    </xf>
    <xf numFmtId="165" fontId="11" fillId="0" borderId="0" xfId="1075" applyNumberFormat="1" applyFont="1" applyBorder="1" applyAlignment="1">
      <alignment/>
    </xf>
    <xf numFmtId="41" fontId="11" fillId="0" borderId="0" xfId="1043" applyNumberFormat="1" applyFont="1" applyBorder="1" applyAlignment="1">
      <alignment horizontal="center"/>
    </xf>
    <xf numFmtId="42" fontId="11" fillId="0" borderId="0" xfId="1043" applyNumberFormat="1" applyFont="1" applyBorder="1" applyAlignment="1">
      <alignment/>
    </xf>
    <xf numFmtId="171" fontId="2" fillId="0" borderId="0" xfId="0" applyNumberFormat="1" applyFont="1" applyFill="1" applyAlignment="1" quotePrefix="1">
      <alignment horizontal="left"/>
    </xf>
    <xf numFmtId="170" fontId="12" fillId="0" borderId="0" xfId="1043" applyNumberFormat="1" applyFont="1" applyFill="1" applyAlignment="1">
      <alignment/>
    </xf>
    <xf numFmtId="170" fontId="12" fillId="0" borderId="0" xfId="1043" applyNumberFormat="1" applyFont="1" applyFill="1" applyAlignment="1">
      <alignment horizontal="right"/>
    </xf>
    <xf numFmtId="9" fontId="2" fillId="0" borderId="0" xfId="1232" applyFont="1" applyFill="1" applyAlignment="1">
      <alignment horizontal="center"/>
    </xf>
    <xf numFmtId="9" fontId="2" fillId="0" borderId="0" xfId="0" applyNumberFormat="1" applyFont="1" applyAlignment="1">
      <alignment horizontal="right"/>
    </xf>
    <xf numFmtId="4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NumberFormat="1" applyFont="1" applyFill="1" applyAlignment="1">
      <alignment horizontal="left" vertical="center" indent="2"/>
    </xf>
    <xf numFmtId="41" fontId="2" fillId="0" borderId="0" xfId="1075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 quotePrefix="1">
      <alignment horizontal="left"/>
    </xf>
    <xf numFmtId="9" fontId="2" fillId="0" borderId="0" xfId="0" applyNumberFormat="1" applyFont="1" applyFill="1" applyAlignment="1">
      <alignment/>
    </xf>
    <xf numFmtId="164" fontId="2" fillId="0" borderId="0" xfId="0" applyFont="1" applyFill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0" fillId="0" borderId="0" xfId="0" applyFont="1" applyFill="1" applyAlignment="1">
      <alignment/>
    </xf>
    <xf numFmtId="42" fontId="2" fillId="0" borderId="0" xfId="1075" applyNumberFormat="1" applyFont="1" applyFill="1" applyBorder="1" applyAlignment="1" applyProtection="1">
      <alignment horizontal="right"/>
      <protection locked="0"/>
    </xf>
    <xf numFmtId="37" fontId="2" fillId="0" borderId="0" xfId="1043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9" fontId="2" fillId="0" borderId="0" xfId="0" applyNumberFormat="1" applyFont="1" applyFill="1" applyBorder="1" applyAlignment="1">
      <alignment/>
    </xf>
    <xf numFmtId="41" fontId="11" fillId="0" borderId="0" xfId="1043" applyNumberFormat="1" applyFont="1" applyAlignment="1">
      <alignment/>
    </xf>
    <xf numFmtId="0" fontId="0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 applyProtection="1">
      <alignment/>
      <protection locked="0"/>
    </xf>
    <xf numFmtId="41" fontId="2" fillId="0" borderId="25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indent="2"/>
    </xf>
    <xf numFmtId="41" fontId="2" fillId="0" borderId="25" xfId="1075" applyNumberFormat="1" applyFont="1" applyFill="1" applyBorder="1" applyAlignment="1" applyProtection="1">
      <alignment/>
      <protection locked="0"/>
    </xf>
    <xf numFmtId="166" fontId="2" fillId="0" borderId="0" xfId="0" applyNumberFormat="1" applyFont="1" applyFill="1" applyAlignment="1">
      <alignment horizontal="left" wrapText="1"/>
    </xf>
    <xf numFmtId="10" fontId="2" fillId="0" borderId="0" xfId="0" applyNumberFormat="1" applyFont="1" applyFill="1" applyAlignment="1">
      <alignment/>
    </xf>
    <xf numFmtId="3" fontId="2" fillId="0" borderId="0" xfId="1043" applyNumberFormat="1" applyFont="1" applyFill="1" applyAlignment="1">
      <alignment horizontal="right"/>
    </xf>
    <xf numFmtId="166" fontId="2" fillId="0" borderId="26" xfId="0" applyNumberFormat="1" applyFont="1" applyFill="1" applyBorder="1" applyAlignment="1" applyProtection="1">
      <alignment horizontal="right"/>
      <protection locked="0"/>
    </xf>
    <xf numFmtId="171" fontId="2" fillId="0" borderId="0" xfId="0" applyNumberFormat="1" applyFont="1" applyFill="1" applyAlignment="1">
      <alignment horizontal="left"/>
    </xf>
    <xf numFmtId="172" fontId="2" fillId="0" borderId="0" xfId="1232" applyNumberFormat="1" applyFont="1" applyFill="1" applyBorder="1" applyAlignment="1">
      <alignment horizontal="right"/>
    </xf>
    <xf numFmtId="42" fontId="2" fillId="0" borderId="32" xfId="0" applyNumberFormat="1" applyFont="1" applyFill="1" applyBorder="1" applyAlignment="1">
      <alignment/>
    </xf>
    <xf numFmtId="42" fontId="2" fillId="0" borderId="13" xfId="0" applyNumberFormat="1" applyFont="1" applyBorder="1" applyAlignment="1">
      <alignment horizontal="right"/>
    </xf>
    <xf numFmtId="42" fontId="2" fillId="0" borderId="32" xfId="0" applyNumberFormat="1" applyFont="1" applyFill="1" applyBorder="1" applyAlignment="1" applyProtection="1">
      <alignment horizontal="left" vertical="top" wrapText="1"/>
      <protection locked="0"/>
    </xf>
    <xf numFmtId="170" fontId="2" fillId="0" borderId="0" xfId="1043" applyNumberFormat="1" applyFont="1" applyFill="1" applyBorder="1" applyAlignment="1">
      <alignment/>
    </xf>
    <xf numFmtId="164" fontId="2" fillId="0" borderId="0" xfId="0" applyFont="1" applyFill="1" applyAlignment="1" quotePrefix="1">
      <alignment horizontal="left"/>
    </xf>
    <xf numFmtId="43" fontId="2" fillId="0" borderId="0" xfId="1043" applyNumberFormat="1" applyFont="1" applyFill="1" applyAlignment="1">
      <alignment/>
    </xf>
    <xf numFmtId="42" fontId="0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 horizontal="right"/>
    </xf>
    <xf numFmtId="41" fontId="2" fillId="0" borderId="26" xfId="0" applyNumberFormat="1" applyFont="1" applyFill="1" applyBorder="1" applyAlignment="1" applyProtection="1">
      <alignment horizontal="right"/>
      <protection locked="0"/>
    </xf>
    <xf numFmtId="42" fontId="11" fillId="0" borderId="24" xfId="1043" applyNumberFormat="1" applyFont="1" applyBorder="1" applyAlignment="1">
      <alignment/>
    </xf>
    <xf numFmtId="41" fontId="2" fillId="0" borderId="0" xfId="0" applyNumberFormat="1" applyFont="1" applyFill="1" applyAlignment="1">
      <alignment horizontal="center"/>
    </xf>
    <xf numFmtId="170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left" wrapText="1"/>
      <protection locked="0"/>
    </xf>
    <xf numFmtId="41" fontId="2" fillId="0" borderId="26" xfId="0" applyNumberFormat="1" applyFont="1" applyFill="1" applyBorder="1" applyAlignment="1">
      <alignment/>
    </xf>
    <xf numFmtId="4" fontId="2" fillId="0" borderId="0" xfId="1043" applyFont="1" applyFill="1" applyAlignment="1">
      <alignment/>
    </xf>
    <xf numFmtId="41" fontId="2" fillId="0" borderId="0" xfId="1320" applyNumberFormat="1" applyFont="1" applyFill="1" applyAlignment="1">
      <alignment vertical="top"/>
      <protection/>
    </xf>
    <xf numFmtId="164" fontId="2" fillId="0" borderId="0" xfId="0" applyFont="1" applyFill="1" applyAlignment="1">
      <alignment horizontal="right"/>
    </xf>
    <xf numFmtId="164" fontId="2" fillId="0" borderId="0" xfId="0" applyFont="1" applyFill="1" applyAlignment="1">
      <alignment horizontal="left" vertical="top"/>
    </xf>
    <xf numFmtId="42" fontId="2" fillId="0" borderId="0" xfId="0" applyNumberFormat="1" applyFont="1" applyFill="1" applyBorder="1" applyAlignment="1">
      <alignment horizontal="right"/>
    </xf>
    <xf numFmtId="169" fontId="2" fillId="0" borderId="25" xfId="1232" applyNumberFormat="1" applyFont="1" applyFill="1" applyBorder="1" applyAlignment="1">
      <alignment/>
    </xf>
    <xf numFmtId="42" fontId="6" fillId="0" borderId="0" xfId="0" applyNumberFormat="1" applyFont="1" applyFill="1" applyBorder="1" applyAlignment="1">
      <alignment/>
    </xf>
    <xf numFmtId="42" fontId="2" fillId="0" borderId="32" xfId="0" applyNumberFormat="1" applyFont="1" applyFill="1" applyBorder="1" applyAlignment="1" applyProtection="1">
      <alignment horizontal="left" wrapText="1"/>
      <protection locked="0"/>
    </xf>
    <xf numFmtId="170" fontId="2" fillId="0" borderId="25" xfId="1043" applyNumberFormat="1" applyFont="1" applyFill="1" applyBorder="1" applyAlignment="1" applyProtection="1">
      <alignment/>
      <protection locked="0"/>
    </xf>
    <xf numFmtId="170" fontId="2" fillId="0" borderId="25" xfId="1043" applyNumberFormat="1" applyFont="1" applyFill="1" applyBorder="1" applyAlignment="1" applyProtection="1">
      <alignment/>
      <protection locked="0"/>
    </xf>
    <xf numFmtId="41" fontId="2" fillId="0" borderId="26" xfId="0" applyNumberFormat="1" applyFont="1" applyFill="1" applyBorder="1" applyAlignment="1">
      <alignment vertical="top"/>
    </xf>
    <xf numFmtId="41" fontId="2" fillId="0" borderId="0" xfId="0" applyNumberFormat="1" applyFont="1" applyFill="1" applyBorder="1" applyAlignment="1">
      <alignment horizontal="right"/>
    </xf>
    <xf numFmtId="0" fontId="2" fillId="0" borderId="26" xfId="0" applyNumberFormat="1" applyFont="1" applyFill="1" applyBorder="1" applyAlignment="1">
      <alignment vertical="top"/>
    </xf>
    <xf numFmtId="41" fontId="2" fillId="0" borderId="6" xfId="1043" applyNumberFormat="1" applyFont="1" applyBorder="1" applyAlignment="1">
      <alignment/>
    </xf>
    <xf numFmtId="42" fontId="11" fillId="0" borderId="24" xfId="1043" applyNumberFormat="1" applyFont="1" applyFill="1" applyBorder="1" applyAlignment="1">
      <alignment/>
    </xf>
    <xf numFmtId="9" fontId="2" fillId="0" borderId="0" xfId="1232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vertical="top"/>
    </xf>
    <xf numFmtId="37" fontId="6" fillId="0" borderId="0" xfId="1043" applyNumberFormat="1" applyFont="1" applyFill="1" applyAlignment="1">
      <alignment/>
    </xf>
    <xf numFmtId="37" fontId="6" fillId="0" borderId="0" xfId="0" applyNumberFormat="1" applyFont="1" applyFill="1" applyAlignment="1">
      <alignment/>
    </xf>
    <xf numFmtId="42" fontId="2" fillId="0" borderId="26" xfId="0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 horizontal="fill"/>
    </xf>
    <xf numFmtId="41" fontId="2" fillId="0" borderId="0" xfId="1043" applyNumberFormat="1" applyFont="1" applyFill="1" applyAlignment="1">
      <alignment/>
    </xf>
    <xf numFmtId="166" fontId="2" fillId="0" borderId="0" xfId="0" applyNumberFormat="1" applyFont="1" applyFill="1" applyAlignment="1">
      <alignment horizontal="left"/>
    </xf>
    <xf numFmtId="42" fontId="2" fillId="0" borderId="24" xfId="0" applyNumberFormat="1" applyFont="1" applyFill="1" applyBorder="1" applyAlignment="1">
      <alignment/>
    </xf>
    <xf numFmtId="37" fontId="2" fillId="0" borderId="0" xfId="1043" applyNumberFormat="1" applyFont="1" applyFill="1" applyAlignment="1">
      <alignment/>
    </xf>
    <xf numFmtId="41" fontId="2" fillId="0" borderId="0" xfId="0" applyNumberFormat="1" applyFont="1" applyFill="1" applyBorder="1" applyAlignment="1">
      <alignment vertical="top"/>
    </xf>
    <xf numFmtId="164" fontId="10" fillId="0" borderId="0" xfId="0" applyFont="1" applyBorder="1" applyAlignment="1">
      <alignment horizontal="left"/>
    </xf>
    <xf numFmtId="173" fontId="2" fillId="0" borderId="0" xfId="1232" applyNumberFormat="1" applyFont="1" applyBorder="1" applyAlignment="1">
      <alignment horizontal="center"/>
    </xf>
    <xf numFmtId="42" fontId="2" fillId="0" borderId="32" xfId="1043" applyNumberFormat="1" applyFont="1" applyFill="1" applyBorder="1" applyAlignment="1">
      <alignment/>
    </xf>
    <xf numFmtId="41" fontId="2" fillId="0" borderId="26" xfId="1043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 horizontal="center"/>
    </xf>
    <xf numFmtId="170" fontId="2" fillId="0" borderId="25" xfId="1043" applyNumberFormat="1" applyFont="1" applyFill="1" applyBorder="1" applyAlignment="1">
      <alignment/>
    </xf>
    <xf numFmtId="37" fontId="2" fillId="0" borderId="25" xfId="0" applyNumberFormat="1" applyFont="1" applyFill="1" applyBorder="1" applyAlignment="1">
      <alignment horizontal="right"/>
    </xf>
    <xf numFmtId="42" fontId="6" fillId="0" borderId="26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indent="3"/>
    </xf>
    <xf numFmtId="173" fontId="2" fillId="0" borderId="0" xfId="0" applyNumberFormat="1" applyFont="1" applyBorder="1" applyAlignment="1">
      <alignment horizontal="center" wrapText="1"/>
    </xf>
    <xf numFmtId="165" fontId="2" fillId="0" borderId="0" xfId="1075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Alignment="1">
      <alignment/>
    </xf>
    <xf numFmtId="42" fontId="0" fillId="0" borderId="0" xfId="0" applyNumberFormat="1" applyFont="1" applyFill="1" applyAlignment="1">
      <alignment/>
    </xf>
    <xf numFmtId="42" fontId="2" fillId="0" borderId="0" xfId="0" applyNumberFormat="1" applyFont="1" applyFill="1" applyBorder="1" applyAlignment="1" applyProtection="1">
      <alignment horizontal="left" wrapText="1"/>
      <protection locked="0"/>
    </xf>
    <xf numFmtId="41" fontId="2" fillId="0" borderId="0" xfId="1075" applyNumberFormat="1" applyFont="1" applyFill="1" applyAlignment="1">
      <alignment/>
    </xf>
    <xf numFmtId="42" fontId="2" fillId="0" borderId="0" xfId="0" applyNumberFormat="1" applyFont="1" applyFill="1" applyBorder="1" applyAlignment="1">
      <alignment vertical="top"/>
    </xf>
    <xf numFmtId="41" fontId="2" fillId="0" borderId="0" xfId="0" applyNumberFormat="1" applyFont="1" applyFill="1" applyAlignment="1">
      <alignment horizontal="left"/>
    </xf>
    <xf numFmtId="44" fontId="0" fillId="0" borderId="0" xfId="0" applyNumberFormat="1" applyAlignment="1">
      <alignment/>
    </xf>
    <xf numFmtId="41" fontId="6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 wrapText="1"/>
    </xf>
    <xf numFmtId="37" fontId="2" fillId="0" borderId="0" xfId="0" applyNumberFormat="1" applyFont="1" applyFill="1" applyBorder="1" applyAlignment="1">
      <alignment horizontal="left" wrapText="1"/>
    </xf>
    <xf numFmtId="165" fontId="2" fillId="0" borderId="24" xfId="1075" applyNumberFormat="1" applyFont="1" applyFill="1" applyBorder="1" applyAlignment="1">
      <alignment/>
    </xf>
    <xf numFmtId="42" fontId="2" fillId="0" borderId="0" xfId="0" applyNumberFormat="1" applyFont="1" applyFill="1" applyAlignment="1">
      <alignment vertical="top"/>
    </xf>
    <xf numFmtId="0" fontId="14" fillId="0" borderId="0" xfId="1212">
      <alignment/>
      <protection/>
    </xf>
    <xf numFmtId="9" fontId="2" fillId="0" borderId="0" xfId="0" applyNumberFormat="1" applyFont="1" applyFill="1" applyBorder="1" applyAlignment="1">
      <alignment horizontal="left" wrapText="1"/>
    </xf>
    <xf numFmtId="41" fontId="2" fillId="0" borderId="25" xfId="0" applyNumberFormat="1" applyFont="1" applyFill="1" applyBorder="1" applyAlignment="1">
      <alignment wrapText="1"/>
    </xf>
    <xf numFmtId="41" fontId="2" fillId="0" borderId="0" xfId="1043" applyNumberFormat="1" applyFont="1" applyFill="1" applyBorder="1" applyAlignment="1" applyProtection="1">
      <alignment/>
      <protection locked="0"/>
    </xf>
    <xf numFmtId="174" fontId="2" fillId="0" borderId="0" xfId="0" applyNumberFormat="1" applyFont="1" applyFill="1" applyAlignment="1">
      <alignment/>
    </xf>
    <xf numFmtId="42" fontId="6" fillId="0" borderId="32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37" fontId="0" fillId="0" borderId="0" xfId="1043" applyNumberFormat="1" applyFont="1" applyFill="1" applyAlignment="1">
      <alignment/>
    </xf>
    <xf numFmtId="165" fontId="2" fillId="0" borderId="24" xfId="1075" applyNumberFormat="1" applyFont="1" applyFill="1" applyBorder="1" applyAlignment="1" applyProtection="1">
      <alignment/>
      <protection locked="0"/>
    </xf>
    <xf numFmtId="165" fontId="2" fillId="0" borderId="32" xfId="0" applyNumberFormat="1" applyFont="1" applyFill="1" applyBorder="1" applyAlignment="1">
      <alignment/>
    </xf>
    <xf numFmtId="41" fontId="2" fillId="0" borderId="0" xfId="1043" applyNumberFormat="1" applyFont="1" applyFill="1" applyAlignment="1">
      <alignment vertical="top"/>
    </xf>
    <xf numFmtId="42" fontId="2" fillId="0" borderId="24" xfId="1043" applyNumberFormat="1" applyFont="1" applyFill="1" applyBorder="1" applyAlignment="1">
      <alignment/>
    </xf>
    <xf numFmtId="4" fontId="0" fillId="0" borderId="0" xfId="1043" applyFont="1" applyAlignment="1">
      <alignment/>
    </xf>
    <xf numFmtId="3" fontId="0" fillId="0" borderId="0" xfId="1043" applyNumberFormat="1" applyFont="1" applyFill="1" applyAlignment="1">
      <alignment/>
    </xf>
    <xf numFmtId="37" fontId="2" fillId="0" borderId="26" xfId="1043" applyNumberFormat="1" applyFont="1" applyFill="1" applyBorder="1" applyAlignment="1">
      <alignment/>
    </xf>
    <xf numFmtId="164" fontId="2" fillId="0" borderId="25" xfId="0" applyFont="1" applyFill="1" applyBorder="1" applyAlignment="1">
      <alignment horizontal="left" vertical="top"/>
    </xf>
    <xf numFmtId="164" fontId="2" fillId="0" borderId="0" xfId="0" applyFont="1" applyFill="1" applyAlignment="1">
      <alignment horizontal="center" vertical="top"/>
    </xf>
    <xf numFmtId="37" fontId="2" fillId="0" borderId="0" xfId="1043" applyNumberFormat="1" applyFont="1" applyFill="1" applyAlignment="1">
      <alignment vertical="top"/>
    </xf>
    <xf numFmtId="3" fontId="2" fillId="0" borderId="26" xfId="1043" applyNumberFormat="1" applyFont="1" applyFill="1" applyBorder="1" applyAlignment="1">
      <alignment vertical="top"/>
    </xf>
    <xf numFmtId="15" fontId="2" fillId="0" borderId="0" xfId="0" applyNumberFormat="1" applyFont="1" applyFill="1" applyAlignment="1">
      <alignment horizontal="left" wrapText="1"/>
    </xf>
    <xf numFmtId="42" fontId="2" fillId="0" borderId="0" xfId="1043" applyNumberFormat="1" applyFont="1" applyFill="1" applyAlignment="1">
      <alignment/>
    </xf>
    <xf numFmtId="41" fontId="2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 quotePrefix="1">
      <alignment/>
    </xf>
    <xf numFmtId="3" fontId="2" fillId="0" borderId="0" xfId="1043" applyNumberFormat="1" applyFont="1" applyFill="1" applyBorder="1" applyAlignment="1">
      <alignment vertical="top"/>
    </xf>
    <xf numFmtId="4" fontId="2" fillId="0" borderId="0" xfId="1043" applyFont="1" applyFill="1" applyBorder="1" applyAlignment="1">
      <alignment/>
    </xf>
    <xf numFmtId="164" fontId="2" fillId="0" borderId="0" xfId="0" applyFont="1" applyFill="1" applyAlignment="1">
      <alignment horizontal="left" vertical="center"/>
    </xf>
    <xf numFmtId="164" fontId="2" fillId="0" borderId="0" xfId="0" applyFont="1" applyFill="1" applyAlignment="1">
      <alignment horizontal="center" vertical="center"/>
    </xf>
    <xf numFmtId="42" fontId="2" fillId="0" borderId="0" xfId="1043" applyNumberFormat="1" applyFont="1" applyFill="1" applyAlignment="1" applyProtection="1">
      <alignment vertical="center"/>
      <protection locked="0"/>
    </xf>
    <xf numFmtId="41" fontId="2" fillId="0" borderId="0" xfId="1043" applyNumberFormat="1" applyFont="1" applyFill="1" applyBorder="1" applyAlignment="1">
      <alignment/>
    </xf>
    <xf numFmtId="164" fontId="2" fillId="0" borderId="0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Continuous"/>
    </xf>
    <xf numFmtId="37" fontId="2" fillId="0" borderId="0" xfId="1043" applyNumberFormat="1" applyFont="1" applyFill="1" applyBorder="1" applyAlignment="1" applyProtection="1">
      <alignment/>
      <protection locked="0"/>
    </xf>
    <xf numFmtId="41" fontId="2" fillId="0" borderId="25" xfId="1043" applyNumberFormat="1" applyFont="1" applyFill="1" applyBorder="1" applyAlignment="1">
      <alignment/>
    </xf>
    <xf numFmtId="41" fontId="2" fillId="0" borderId="25" xfId="1320" applyNumberFormat="1" applyFont="1" applyFill="1" applyBorder="1" applyAlignment="1">
      <alignment vertical="top"/>
      <protection/>
    </xf>
    <xf numFmtId="42" fontId="2" fillId="0" borderId="24" xfId="1075" applyNumberFormat="1" applyFont="1" applyFill="1" applyBorder="1" applyAlignment="1">
      <alignment/>
    </xf>
    <xf numFmtId="41" fontId="2" fillId="0" borderId="0" xfId="1043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175" fontId="2" fillId="0" borderId="0" xfId="0" applyNumberFormat="1" applyFont="1" applyFill="1" applyAlignment="1">
      <alignment/>
    </xf>
    <xf numFmtId="42" fontId="2" fillId="0" borderId="0" xfId="1075" applyNumberFormat="1" applyFont="1" applyFill="1" applyAlignment="1">
      <alignment horizontal="right"/>
    </xf>
    <xf numFmtId="41" fontId="2" fillId="0" borderId="25" xfId="0" applyNumberFormat="1" applyFont="1" applyFill="1" applyBorder="1" applyAlignment="1">
      <alignment horizontal="right"/>
    </xf>
    <xf numFmtId="42" fontId="2" fillId="0" borderId="0" xfId="1075" applyNumberFormat="1" applyFont="1" applyFill="1" applyBorder="1" applyAlignment="1">
      <alignment vertical="top"/>
    </xf>
    <xf numFmtId="42" fontId="2" fillId="0" borderId="24" xfId="1043" applyNumberFormat="1" applyFont="1" applyFill="1" applyBorder="1" applyAlignment="1">
      <alignment/>
    </xf>
    <xf numFmtId="170" fontId="2" fillId="0" borderId="0" xfId="1043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right"/>
    </xf>
    <xf numFmtId="42" fontId="2" fillId="0" borderId="25" xfId="1075" applyNumberFormat="1" applyFont="1" applyFill="1" applyBorder="1" applyAlignment="1">
      <alignment/>
    </xf>
    <xf numFmtId="41" fontId="2" fillId="0" borderId="25" xfId="1075" applyNumberFormat="1" applyFont="1" applyFill="1" applyBorder="1" applyAlignment="1">
      <alignment/>
    </xf>
    <xf numFmtId="42" fontId="2" fillId="0" borderId="0" xfId="1075" applyNumberFormat="1" applyFont="1" applyFill="1" applyAlignment="1">
      <alignment horizontal="right" vertical="top"/>
    </xf>
    <xf numFmtId="41" fontId="2" fillId="0" borderId="25" xfId="0" applyNumberFormat="1" applyFont="1" applyFill="1" applyBorder="1" applyAlignment="1">
      <alignment horizontal="right" vertical="top"/>
    </xf>
    <xf numFmtId="0" fontId="14" fillId="0" borderId="0" xfId="0" applyNumberFormat="1" applyFont="1" applyFill="1" applyAlignment="1">
      <alignment/>
    </xf>
    <xf numFmtId="37" fontId="2" fillId="0" borderId="26" xfId="0" applyNumberFormat="1" applyFont="1" applyFill="1" applyBorder="1" applyAlignment="1">
      <alignment vertical="top"/>
    </xf>
    <xf numFmtId="37" fontId="2" fillId="0" borderId="0" xfId="0" applyNumberFormat="1" applyFont="1" applyFill="1" applyBorder="1" applyAlignment="1">
      <alignment vertical="top"/>
    </xf>
    <xf numFmtId="41" fontId="2" fillId="0" borderId="0" xfId="1075" applyNumberFormat="1" applyFont="1" applyFill="1" applyBorder="1" applyAlignment="1">
      <alignment vertical="top"/>
    </xf>
    <xf numFmtId="37" fontId="2" fillId="0" borderId="0" xfId="0" applyNumberFormat="1" applyFont="1" applyFill="1" applyAlignment="1">
      <alignment vertical="top"/>
    </xf>
    <xf numFmtId="3" fontId="14" fillId="0" borderId="0" xfId="1043" applyNumberFormat="1" applyFont="1" applyFill="1" applyAlignment="1">
      <alignment/>
    </xf>
    <xf numFmtId="42" fontId="2" fillId="0" borderId="24" xfId="1075" applyNumberFormat="1" applyFont="1" applyFill="1" applyBorder="1" applyAlignment="1">
      <alignment vertical="top"/>
    </xf>
    <xf numFmtId="42" fontId="0" fillId="0" borderId="0" xfId="0" applyNumberFormat="1" applyAlignment="1">
      <alignment/>
    </xf>
    <xf numFmtId="37" fontId="2" fillId="0" borderId="0" xfId="1213" applyNumberFormat="1" applyFont="1" applyFill="1" applyAlignment="1">
      <alignment/>
      <protection/>
    </xf>
    <xf numFmtId="0" fontId="2" fillId="0" borderId="0" xfId="1213" applyFont="1" applyFill="1" applyAlignment="1">
      <alignment/>
      <protection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left" wrapText="1"/>
    </xf>
    <xf numFmtId="164" fontId="4" fillId="0" borderId="0" xfId="0" applyNumberFormat="1" applyFont="1" applyFill="1" applyAlignment="1">
      <alignment horizontal="right"/>
    </xf>
  </cellXfs>
  <cellStyles count="1326">
    <cellStyle name="Normal" xfId="0"/>
    <cellStyle name="_x0013_" xfId="15"/>
    <cellStyle name="_09GRC Gas Transport For Review" xfId="16"/>
    <cellStyle name="_09GRC Gas Transport For Review_Book4" xfId="17"/>
    <cellStyle name="_x0013__16.07E Wild Horse Wind Expansionwrkingfile" xfId="18"/>
    <cellStyle name="_x0013__16.07E Wild Horse Wind Expansionwrkingfile SF" xfId="19"/>
    <cellStyle name="_x0013__16.37E Wild Horse Expansion DeferralRevwrkingfile SF" xfId="20"/>
    <cellStyle name="_4.06E Pass Throughs" xfId="21"/>
    <cellStyle name="_4.06E Pass Throughs 2" xfId="22"/>
    <cellStyle name="_4.06E Pass Throughs_04 07E Wild Horse Wind Expansion (C) (2)" xfId="23"/>
    <cellStyle name="_4.06E Pass Throughs_04 07E Wild Horse Wind Expansion (C) (2)_Adj Bench DR 3 for Initial Briefs (Electric)" xfId="24"/>
    <cellStyle name="_4.06E Pass Throughs_04 07E Wild Horse Wind Expansion (C) (2)_Electric Rev Req Model (2009 GRC) " xfId="25"/>
    <cellStyle name="_4.06E Pass Throughs_04 07E Wild Horse Wind Expansion (C) (2)_Electric Rev Req Model (2009 GRC) Rebuttal" xfId="26"/>
    <cellStyle name="_4.06E Pass Throughs_04 07E Wild Horse Wind Expansion (C) (2)_Electric Rev Req Model (2009 GRC) Rebuttal REmoval of New  WH Solar AdjustMI" xfId="27"/>
    <cellStyle name="_4.06E Pass Throughs_04 07E Wild Horse Wind Expansion (C) (2)_Electric Rev Req Model (2009 GRC) Revised 01-18-2010" xfId="28"/>
    <cellStyle name="_4.06E Pass Throughs_04 07E Wild Horse Wind Expansion (C) (2)_Final Order Electric EXHIBIT A-1" xfId="29"/>
    <cellStyle name="_4.06E Pass Throughs_04 07E Wild Horse Wind Expansion (C) (2)_TENASKA REGULATORY ASSET" xfId="30"/>
    <cellStyle name="_4.06E Pass Throughs_16.37E Wild Horse Expansion DeferralRevwrkingfile SF" xfId="31"/>
    <cellStyle name="_4.06E Pass Throughs_4 31 Regulatory Assets and Liabilities  7 06- Exhibit D" xfId="32"/>
    <cellStyle name="_4.06E Pass Throughs_4 32 Regulatory Assets and Liabilities  7 06- Exhibit D" xfId="33"/>
    <cellStyle name="_4.06E Pass Throughs_Book2" xfId="34"/>
    <cellStyle name="_4.06E Pass Throughs_Book2_Adj Bench DR 3 for Initial Briefs (Electric)" xfId="35"/>
    <cellStyle name="_4.06E Pass Throughs_Book2_Electric Rev Req Model (2009 GRC) Rebuttal" xfId="36"/>
    <cellStyle name="_4.06E Pass Throughs_Book2_Electric Rev Req Model (2009 GRC) Rebuttal REmoval of New  WH Solar AdjustMI" xfId="37"/>
    <cellStyle name="_4.06E Pass Throughs_Book2_Electric Rev Req Model (2009 GRC) Revised 01-18-2010" xfId="38"/>
    <cellStyle name="_4.06E Pass Throughs_Book2_Final Order Electric EXHIBIT A-1" xfId="39"/>
    <cellStyle name="_4.06E Pass Throughs_Book4" xfId="40"/>
    <cellStyle name="_4.06E Pass Throughs_Book9" xfId="41"/>
    <cellStyle name="_4.06E Pass Throughs_Power Costs - Comparison bx Rbtl-Staff-Jt-PC" xfId="42"/>
    <cellStyle name="_4.06E Pass Throughs_Power Costs - Comparison bx Rbtl-Staff-Jt-PC_Adj Bench DR 3 for Initial Briefs (Electric)" xfId="43"/>
    <cellStyle name="_4.06E Pass Throughs_Power Costs - Comparison bx Rbtl-Staff-Jt-PC_Electric Rev Req Model (2009 GRC) Rebuttal" xfId="44"/>
    <cellStyle name="_4.06E Pass Throughs_Power Costs - Comparison bx Rbtl-Staff-Jt-PC_Electric Rev Req Model (2009 GRC) Rebuttal REmoval of New  WH Solar AdjustMI" xfId="45"/>
    <cellStyle name="_4.06E Pass Throughs_Power Costs - Comparison bx Rbtl-Staff-Jt-PC_Electric Rev Req Model (2009 GRC) Revised 01-18-2010" xfId="46"/>
    <cellStyle name="_4.06E Pass Throughs_Power Costs - Comparison bx Rbtl-Staff-Jt-PC_Final Order Electric EXHIBIT A-1" xfId="47"/>
    <cellStyle name="_4.06E Pass Throughs_Rebuttal Power Costs" xfId="48"/>
    <cellStyle name="_4.06E Pass Throughs_Rebuttal Power Costs_Adj Bench DR 3 for Initial Briefs (Electric)" xfId="49"/>
    <cellStyle name="_4.06E Pass Throughs_Rebuttal Power Costs_Electric Rev Req Model (2009 GRC) Rebuttal" xfId="50"/>
    <cellStyle name="_4.06E Pass Throughs_Rebuttal Power Costs_Electric Rev Req Model (2009 GRC) Rebuttal REmoval of New  WH Solar AdjustMI" xfId="51"/>
    <cellStyle name="_4.06E Pass Throughs_Rebuttal Power Costs_Electric Rev Req Model (2009 GRC) Revised 01-18-2010" xfId="52"/>
    <cellStyle name="_4.06E Pass Throughs_Rebuttal Power Costs_Final Order Electric EXHIBIT A-1" xfId="53"/>
    <cellStyle name="_4.13E Montana Energy Tax" xfId="54"/>
    <cellStyle name="_4.13E Montana Energy Tax 2" xfId="55"/>
    <cellStyle name="_4.13E Montana Energy Tax_04 07E Wild Horse Wind Expansion (C) (2)" xfId="56"/>
    <cellStyle name="_4.13E Montana Energy Tax_04 07E Wild Horse Wind Expansion (C) (2)_Adj Bench DR 3 for Initial Briefs (Electric)" xfId="57"/>
    <cellStyle name="_4.13E Montana Energy Tax_04 07E Wild Horse Wind Expansion (C) (2)_Electric Rev Req Model (2009 GRC) " xfId="58"/>
    <cellStyle name="_4.13E Montana Energy Tax_04 07E Wild Horse Wind Expansion (C) (2)_Electric Rev Req Model (2009 GRC) Rebuttal" xfId="59"/>
    <cellStyle name="_4.13E Montana Energy Tax_04 07E Wild Horse Wind Expansion (C) (2)_Electric Rev Req Model (2009 GRC) Rebuttal REmoval of New  WH Solar AdjustMI" xfId="60"/>
    <cellStyle name="_4.13E Montana Energy Tax_04 07E Wild Horse Wind Expansion (C) (2)_Electric Rev Req Model (2009 GRC) Revised 01-18-2010" xfId="61"/>
    <cellStyle name="_4.13E Montana Energy Tax_04 07E Wild Horse Wind Expansion (C) (2)_Final Order Electric EXHIBIT A-1" xfId="62"/>
    <cellStyle name="_4.13E Montana Energy Tax_04 07E Wild Horse Wind Expansion (C) (2)_TENASKA REGULATORY ASSET" xfId="63"/>
    <cellStyle name="_4.13E Montana Energy Tax_16.37E Wild Horse Expansion DeferralRevwrkingfile SF" xfId="64"/>
    <cellStyle name="_4.13E Montana Energy Tax_4 31 Regulatory Assets and Liabilities  7 06- Exhibit D" xfId="65"/>
    <cellStyle name="_4.13E Montana Energy Tax_4 32 Regulatory Assets and Liabilities  7 06- Exhibit D" xfId="66"/>
    <cellStyle name="_4.13E Montana Energy Tax_Book2" xfId="67"/>
    <cellStyle name="_4.13E Montana Energy Tax_Book2_Adj Bench DR 3 for Initial Briefs (Electric)" xfId="68"/>
    <cellStyle name="_4.13E Montana Energy Tax_Book2_Electric Rev Req Model (2009 GRC) Rebuttal" xfId="69"/>
    <cellStyle name="_4.13E Montana Energy Tax_Book2_Electric Rev Req Model (2009 GRC) Rebuttal REmoval of New  WH Solar AdjustMI" xfId="70"/>
    <cellStyle name="_4.13E Montana Energy Tax_Book2_Electric Rev Req Model (2009 GRC) Revised 01-18-2010" xfId="71"/>
    <cellStyle name="_4.13E Montana Energy Tax_Book2_Final Order Electric EXHIBIT A-1" xfId="72"/>
    <cellStyle name="_4.13E Montana Energy Tax_Book4" xfId="73"/>
    <cellStyle name="_4.13E Montana Energy Tax_Book9" xfId="74"/>
    <cellStyle name="_4.13E Montana Energy Tax_Power Costs - Comparison bx Rbtl-Staff-Jt-PC" xfId="75"/>
    <cellStyle name="_4.13E Montana Energy Tax_Power Costs - Comparison bx Rbtl-Staff-Jt-PC_Adj Bench DR 3 for Initial Briefs (Electric)" xfId="76"/>
    <cellStyle name="_4.13E Montana Energy Tax_Power Costs - Comparison bx Rbtl-Staff-Jt-PC_Electric Rev Req Model (2009 GRC) Rebuttal" xfId="77"/>
    <cellStyle name="_4.13E Montana Energy Tax_Power Costs - Comparison bx Rbtl-Staff-Jt-PC_Electric Rev Req Model (2009 GRC) Rebuttal REmoval of New  WH Solar AdjustMI" xfId="78"/>
    <cellStyle name="_4.13E Montana Energy Tax_Power Costs - Comparison bx Rbtl-Staff-Jt-PC_Electric Rev Req Model (2009 GRC) Revised 01-18-2010" xfId="79"/>
    <cellStyle name="_4.13E Montana Energy Tax_Power Costs - Comparison bx Rbtl-Staff-Jt-PC_Final Order Electric EXHIBIT A-1" xfId="80"/>
    <cellStyle name="_4.13E Montana Energy Tax_Rebuttal Power Costs" xfId="81"/>
    <cellStyle name="_4.13E Montana Energy Tax_Rebuttal Power Costs_Adj Bench DR 3 for Initial Briefs (Electric)" xfId="82"/>
    <cellStyle name="_4.13E Montana Energy Tax_Rebuttal Power Costs_Electric Rev Req Model (2009 GRC) Rebuttal" xfId="83"/>
    <cellStyle name="_4.13E Montana Energy Tax_Rebuttal Power Costs_Electric Rev Req Model (2009 GRC) Rebuttal REmoval of New  WH Solar AdjustMI" xfId="84"/>
    <cellStyle name="_4.13E Montana Energy Tax_Rebuttal Power Costs_Electric Rev Req Model (2009 GRC) Revised 01-18-2010" xfId="85"/>
    <cellStyle name="_4.13E Montana Energy Tax_Rebuttal Power Costs_Final Order Electric EXHIBIT A-1" xfId="86"/>
    <cellStyle name="_x0013__Adj Bench DR 3 for Initial Briefs (Electric)" xfId="87"/>
    <cellStyle name="_AURORA WIP" xfId="88"/>
    <cellStyle name="_Book1" xfId="89"/>
    <cellStyle name="_Book1 (2)" xfId="90"/>
    <cellStyle name="_Book1 (2) 2" xfId="91"/>
    <cellStyle name="_Book1 (2)_04 07E Wild Horse Wind Expansion (C) (2)" xfId="92"/>
    <cellStyle name="_Book1 (2)_04 07E Wild Horse Wind Expansion (C) (2)_Adj Bench DR 3 for Initial Briefs (Electric)" xfId="93"/>
    <cellStyle name="_Book1 (2)_04 07E Wild Horse Wind Expansion (C) (2)_Electric Rev Req Model (2009 GRC) " xfId="94"/>
    <cellStyle name="_Book1 (2)_04 07E Wild Horse Wind Expansion (C) (2)_Electric Rev Req Model (2009 GRC) Rebuttal" xfId="95"/>
    <cellStyle name="_Book1 (2)_04 07E Wild Horse Wind Expansion (C) (2)_Electric Rev Req Model (2009 GRC) Rebuttal REmoval of New  WH Solar AdjustMI" xfId="96"/>
    <cellStyle name="_Book1 (2)_04 07E Wild Horse Wind Expansion (C) (2)_Electric Rev Req Model (2009 GRC) Revised 01-18-2010" xfId="97"/>
    <cellStyle name="_Book1 (2)_04 07E Wild Horse Wind Expansion (C) (2)_Final Order Electric EXHIBIT A-1" xfId="98"/>
    <cellStyle name="_Book1 (2)_04 07E Wild Horse Wind Expansion (C) (2)_TENASKA REGULATORY ASSET" xfId="99"/>
    <cellStyle name="_Book1 (2)_16.37E Wild Horse Expansion DeferralRevwrkingfile SF" xfId="100"/>
    <cellStyle name="_Book1 (2)_4 31 Regulatory Assets and Liabilities  7 06- Exhibit D" xfId="101"/>
    <cellStyle name="_Book1 (2)_4 32 Regulatory Assets and Liabilities  7 06- Exhibit D" xfId="102"/>
    <cellStyle name="_Book1 (2)_Book2" xfId="103"/>
    <cellStyle name="_Book1 (2)_Book2_Adj Bench DR 3 for Initial Briefs (Electric)" xfId="104"/>
    <cellStyle name="_Book1 (2)_Book2_Electric Rev Req Model (2009 GRC) Rebuttal" xfId="105"/>
    <cellStyle name="_Book1 (2)_Book2_Electric Rev Req Model (2009 GRC) Rebuttal REmoval of New  WH Solar AdjustMI" xfId="106"/>
    <cellStyle name="_Book1 (2)_Book2_Electric Rev Req Model (2009 GRC) Revised 01-18-2010" xfId="107"/>
    <cellStyle name="_Book1 (2)_Book2_Final Order Electric EXHIBIT A-1" xfId="108"/>
    <cellStyle name="_Book1 (2)_Book4" xfId="109"/>
    <cellStyle name="_Book1 (2)_Book9" xfId="110"/>
    <cellStyle name="_Book1 (2)_Power Costs - Comparison bx Rbtl-Staff-Jt-PC" xfId="111"/>
    <cellStyle name="_Book1 (2)_Power Costs - Comparison bx Rbtl-Staff-Jt-PC_Adj Bench DR 3 for Initial Briefs (Electric)" xfId="112"/>
    <cellStyle name="_Book1 (2)_Power Costs - Comparison bx Rbtl-Staff-Jt-PC_Electric Rev Req Model (2009 GRC) Rebuttal" xfId="113"/>
    <cellStyle name="_Book1 (2)_Power Costs - Comparison bx Rbtl-Staff-Jt-PC_Electric Rev Req Model (2009 GRC) Rebuttal REmoval of New  WH Solar AdjustMI" xfId="114"/>
    <cellStyle name="_Book1 (2)_Power Costs - Comparison bx Rbtl-Staff-Jt-PC_Electric Rev Req Model (2009 GRC) Revised 01-18-2010" xfId="115"/>
    <cellStyle name="_Book1 (2)_Power Costs - Comparison bx Rbtl-Staff-Jt-PC_Final Order Electric EXHIBIT A-1" xfId="116"/>
    <cellStyle name="_Book1 (2)_Rebuttal Power Costs" xfId="117"/>
    <cellStyle name="_Book1 (2)_Rebuttal Power Costs_Adj Bench DR 3 for Initial Briefs (Electric)" xfId="118"/>
    <cellStyle name="_Book1 (2)_Rebuttal Power Costs_Electric Rev Req Model (2009 GRC) Rebuttal" xfId="119"/>
    <cellStyle name="_Book1 (2)_Rebuttal Power Costs_Electric Rev Req Model (2009 GRC) Rebuttal REmoval of New  WH Solar AdjustMI" xfId="120"/>
    <cellStyle name="_Book1 (2)_Rebuttal Power Costs_Electric Rev Req Model (2009 GRC) Revised 01-18-2010" xfId="121"/>
    <cellStyle name="_Book1 (2)_Rebuttal Power Costs_Final Order Electric EXHIBIT A-1" xfId="122"/>
    <cellStyle name="_Book1 2" xfId="123"/>
    <cellStyle name="_Book1_(C) WHE Proforma with ITC cash grant 10 Yr Amort_for deferral_102809" xfId="124"/>
    <cellStyle name="_Book1_(C) WHE Proforma with ITC cash grant 10 Yr Amort_for deferral_102809_16.07E Wild Horse Wind Expansionwrkingfile" xfId="125"/>
    <cellStyle name="_Book1_(C) WHE Proforma with ITC cash grant 10 Yr Amort_for deferral_102809_16.07E Wild Horse Wind Expansionwrkingfile SF" xfId="126"/>
    <cellStyle name="_Book1_(C) WHE Proforma with ITC cash grant 10 Yr Amort_for deferral_102809_16.37E Wild Horse Expansion DeferralRevwrkingfile SF" xfId="127"/>
    <cellStyle name="_Book1_(C) WHE Proforma with ITC cash grant 10 Yr Amort_for rebuttal_120709" xfId="128"/>
    <cellStyle name="_Book1_04.07E Wild Horse Wind Expansion" xfId="129"/>
    <cellStyle name="_Book1_04.07E Wild Horse Wind Expansion_16.07E Wild Horse Wind Expansionwrkingfile" xfId="130"/>
    <cellStyle name="_Book1_04.07E Wild Horse Wind Expansion_16.07E Wild Horse Wind Expansionwrkingfile SF" xfId="131"/>
    <cellStyle name="_Book1_04.07E Wild Horse Wind Expansion_16.37E Wild Horse Expansion DeferralRevwrkingfile SF" xfId="132"/>
    <cellStyle name="_Book1_16.07E Wild Horse Wind Expansionwrkingfile" xfId="133"/>
    <cellStyle name="_Book1_16.07E Wild Horse Wind Expansionwrkingfile SF" xfId="134"/>
    <cellStyle name="_Book1_16.37E Wild Horse Expansion DeferralRevwrkingfile SF" xfId="135"/>
    <cellStyle name="_Book1_4 31 Regulatory Assets and Liabilities  7 06- Exhibit D" xfId="136"/>
    <cellStyle name="_Book1_4 32 Regulatory Assets and Liabilities  7 06- Exhibit D" xfId="137"/>
    <cellStyle name="_Book1_Book2" xfId="138"/>
    <cellStyle name="_Book1_Book2_Adj Bench DR 3 for Initial Briefs (Electric)" xfId="139"/>
    <cellStyle name="_Book1_Book2_Electric Rev Req Model (2009 GRC) Rebuttal" xfId="140"/>
    <cellStyle name="_Book1_Book2_Electric Rev Req Model (2009 GRC) Rebuttal REmoval of New  WH Solar AdjustMI" xfId="141"/>
    <cellStyle name="_Book1_Book2_Electric Rev Req Model (2009 GRC) Revised 01-18-2010" xfId="142"/>
    <cellStyle name="_Book1_Book2_Final Order Electric EXHIBIT A-1" xfId="143"/>
    <cellStyle name="_Book1_Book4" xfId="144"/>
    <cellStyle name="_Book1_Book9" xfId="145"/>
    <cellStyle name="_Book1_Power Costs - Comparison bx Rbtl-Staff-Jt-PC" xfId="146"/>
    <cellStyle name="_Book1_Power Costs - Comparison bx Rbtl-Staff-Jt-PC_Adj Bench DR 3 for Initial Briefs (Electric)" xfId="147"/>
    <cellStyle name="_Book1_Power Costs - Comparison bx Rbtl-Staff-Jt-PC_Electric Rev Req Model (2009 GRC) Rebuttal" xfId="148"/>
    <cellStyle name="_Book1_Power Costs - Comparison bx Rbtl-Staff-Jt-PC_Electric Rev Req Model (2009 GRC) Rebuttal REmoval of New  WH Solar AdjustMI" xfId="149"/>
    <cellStyle name="_Book1_Power Costs - Comparison bx Rbtl-Staff-Jt-PC_Electric Rev Req Model (2009 GRC) Revised 01-18-2010" xfId="150"/>
    <cellStyle name="_Book1_Power Costs - Comparison bx Rbtl-Staff-Jt-PC_Final Order Electric EXHIBIT A-1" xfId="151"/>
    <cellStyle name="_Book1_Rebuttal Power Costs" xfId="152"/>
    <cellStyle name="_Book1_Rebuttal Power Costs_Adj Bench DR 3 for Initial Briefs (Electric)" xfId="153"/>
    <cellStyle name="_Book1_Rebuttal Power Costs_Electric Rev Req Model (2009 GRC) Rebuttal" xfId="154"/>
    <cellStyle name="_Book1_Rebuttal Power Costs_Electric Rev Req Model (2009 GRC) Rebuttal REmoval of New  WH Solar AdjustMI" xfId="155"/>
    <cellStyle name="_Book1_Rebuttal Power Costs_Electric Rev Req Model (2009 GRC) Revised 01-18-2010" xfId="156"/>
    <cellStyle name="_Book1_Rebuttal Power Costs_Final Order Electric EXHIBIT A-1" xfId="157"/>
    <cellStyle name="_Book2" xfId="158"/>
    <cellStyle name="_x0013__Book2" xfId="159"/>
    <cellStyle name="_Book2 2" xfId="160"/>
    <cellStyle name="_Book2_04 07E Wild Horse Wind Expansion (C) (2)" xfId="161"/>
    <cellStyle name="_Book2_04 07E Wild Horse Wind Expansion (C) (2)_Adj Bench DR 3 for Initial Briefs (Electric)" xfId="162"/>
    <cellStyle name="_Book2_04 07E Wild Horse Wind Expansion (C) (2)_Electric Rev Req Model (2009 GRC) " xfId="163"/>
    <cellStyle name="_Book2_04 07E Wild Horse Wind Expansion (C) (2)_Electric Rev Req Model (2009 GRC) Rebuttal" xfId="164"/>
    <cellStyle name="_Book2_04 07E Wild Horse Wind Expansion (C) (2)_Electric Rev Req Model (2009 GRC) Rebuttal REmoval of New  WH Solar AdjustMI" xfId="165"/>
    <cellStyle name="_Book2_04 07E Wild Horse Wind Expansion (C) (2)_Electric Rev Req Model (2009 GRC) Revised 01-18-2010" xfId="166"/>
    <cellStyle name="_Book2_04 07E Wild Horse Wind Expansion (C) (2)_Final Order Electric EXHIBIT A-1" xfId="167"/>
    <cellStyle name="_Book2_04 07E Wild Horse Wind Expansion (C) (2)_TENASKA REGULATORY ASSET" xfId="168"/>
    <cellStyle name="_Book2_16.37E Wild Horse Expansion DeferralRevwrkingfile SF" xfId="169"/>
    <cellStyle name="_Book2_4 31 Regulatory Assets and Liabilities  7 06- Exhibit D" xfId="170"/>
    <cellStyle name="_Book2_4 32 Regulatory Assets and Liabilities  7 06- Exhibit D" xfId="171"/>
    <cellStyle name="_x0013__Book2_Adj Bench DR 3 for Initial Briefs (Electric)" xfId="172"/>
    <cellStyle name="_Book2_Book2" xfId="173"/>
    <cellStyle name="_Book2_Book2_Adj Bench DR 3 for Initial Briefs (Electric)" xfId="174"/>
    <cellStyle name="_Book2_Book2_Electric Rev Req Model (2009 GRC) Rebuttal" xfId="175"/>
    <cellStyle name="_Book2_Book2_Electric Rev Req Model (2009 GRC) Rebuttal REmoval of New  WH Solar AdjustMI" xfId="176"/>
    <cellStyle name="_Book2_Book2_Electric Rev Req Model (2009 GRC) Revised 01-18-2010" xfId="177"/>
    <cellStyle name="_Book2_Book2_Final Order Electric EXHIBIT A-1" xfId="178"/>
    <cellStyle name="_Book2_Book4" xfId="179"/>
    <cellStyle name="_Book2_Book9" xfId="180"/>
    <cellStyle name="_x0013__Book2_Electric Rev Req Model (2009 GRC) Rebuttal" xfId="181"/>
    <cellStyle name="_x0013__Book2_Electric Rev Req Model (2009 GRC) Rebuttal REmoval of New  WH Solar AdjustMI" xfId="182"/>
    <cellStyle name="_x0013__Book2_Electric Rev Req Model (2009 GRC) Revised 01-18-2010" xfId="183"/>
    <cellStyle name="_x0013__Book2_Final Order Electric EXHIBIT A-1" xfId="184"/>
    <cellStyle name="_Book2_Power Costs - Comparison bx Rbtl-Staff-Jt-PC" xfId="185"/>
    <cellStyle name="_Book2_Power Costs - Comparison bx Rbtl-Staff-Jt-PC_Adj Bench DR 3 for Initial Briefs (Electric)" xfId="186"/>
    <cellStyle name="_Book2_Power Costs - Comparison bx Rbtl-Staff-Jt-PC_Electric Rev Req Model (2009 GRC) Rebuttal" xfId="187"/>
    <cellStyle name="_Book2_Power Costs - Comparison bx Rbtl-Staff-Jt-PC_Electric Rev Req Model (2009 GRC) Rebuttal REmoval of New  WH Solar AdjustMI" xfId="188"/>
    <cellStyle name="_Book2_Power Costs - Comparison bx Rbtl-Staff-Jt-PC_Electric Rev Req Model (2009 GRC) Revised 01-18-2010" xfId="189"/>
    <cellStyle name="_Book2_Power Costs - Comparison bx Rbtl-Staff-Jt-PC_Final Order Electric EXHIBIT A-1" xfId="190"/>
    <cellStyle name="_Book2_Rebuttal Power Costs" xfId="191"/>
    <cellStyle name="_Book2_Rebuttal Power Costs_Adj Bench DR 3 for Initial Briefs (Electric)" xfId="192"/>
    <cellStyle name="_Book2_Rebuttal Power Costs_Electric Rev Req Model (2009 GRC) Rebuttal" xfId="193"/>
    <cellStyle name="_Book2_Rebuttal Power Costs_Electric Rev Req Model (2009 GRC) Rebuttal REmoval of New  WH Solar AdjustMI" xfId="194"/>
    <cellStyle name="_Book2_Rebuttal Power Costs_Electric Rev Req Model (2009 GRC) Revised 01-18-2010" xfId="195"/>
    <cellStyle name="_Book2_Rebuttal Power Costs_Final Order Electric EXHIBIT A-1" xfId="196"/>
    <cellStyle name="_Book3" xfId="197"/>
    <cellStyle name="_Book5" xfId="198"/>
    <cellStyle name="_Chelan Debt Forecast 12.19.05" xfId="199"/>
    <cellStyle name="_Chelan Debt Forecast 12.19.05 2" xfId="200"/>
    <cellStyle name="_Chelan Debt Forecast 12.19.05_(C) WHE Proforma with ITC cash grant 10 Yr Amort_for deferral_102809" xfId="201"/>
    <cellStyle name="_Chelan Debt Forecast 12.19.05_(C) WHE Proforma with ITC cash grant 10 Yr Amort_for deferral_102809_16.07E Wild Horse Wind Expansionwrkingfile" xfId="202"/>
    <cellStyle name="_Chelan Debt Forecast 12.19.05_(C) WHE Proforma with ITC cash grant 10 Yr Amort_for deferral_102809_16.07E Wild Horse Wind Expansionwrkingfile SF" xfId="203"/>
    <cellStyle name="_Chelan Debt Forecast 12.19.05_(C) WHE Proforma with ITC cash grant 10 Yr Amort_for deferral_102809_16.37E Wild Horse Expansion DeferralRevwrkingfile SF" xfId="204"/>
    <cellStyle name="_Chelan Debt Forecast 12.19.05_(C) WHE Proforma with ITC cash grant 10 Yr Amort_for rebuttal_120709" xfId="205"/>
    <cellStyle name="_Chelan Debt Forecast 12.19.05_04.07E Wild Horse Wind Expansion" xfId="206"/>
    <cellStyle name="_Chelan Debt Forecast 12.19.05_04.07E Wild Horse Wind Expansion_16.07E Wild Horse Wind Expansionwrkingfile" xfId="207"/>
    <cellStyle name="_Chelan Debt Forecast 12.19.05_04.07E Wild Horse Wind Expansion_16.07E Wild Horse Wind Expansionwrkingfile SF" xfId="208"/>
    <cellStyle name="_Chelan Debt Forecast 12.19.05_04.07E Wild Horse Wind Expansion_16.37E Wild Horse Expansion DeferralRevwrkingfile SF" xfId="209"/>
    <cellStyle name="_Chelan Debt Forecast 12.19.05_16.07E Wild Horse Wind Expansionwrkingfile" xfId="210"/>
    <cellStyle name="_Chelan Debt Forecast 12.19.05_16.07E Wild Horse Wind Expansionwrkingfile SF" xfId="211"/>
    <cellStyle name="_Chelan Debt Forecast 12.19.05_16.37E Wild Horse Expansion DeferralRevwrkingfile SF" xfId="212"/>
    <cellStyle name="_Chelan Debt Forecast 12.19.05_4 31 Regulatory Assets and Liabilities  7 06- Exhibit D" xfId="213"/>
    <cellStyle name="_Chelan Debt Forecast 12.19.05_4 32 Regulatory Assets and Liabilities  7 06- Exhibit D" xfId="214"/>
    <cellStyle name="_Chelan Debt Forecast 12.19.05_Book2" xfId="215"/>
    <cellStyle name="_Chelan Debt Forecast 12.19.05_Book2_Adj Bench DR 3 for Initial Briefs (Electric)" xfId="216"/>
    <cellStyle name="_Chelan Debt Forecast 12.19.05_Book2_Electric Rev Req Model (2009 GRC) Rebuttal" xfId="217"/>
    <cellStyle name="_Chelan Debt Forecast 12.19.05_Book2_Electric Rev Req Model (2009 GRC) Rebuttal REmoval of New  WH Solar AdjustMI" xfId="218"/>
    <cellStyle name="_Chelan Debt Forecast 12.19.05_Book2_Electric Rev Req Model (2009 GRC) Revised 01-18-2010" xfId="219"/>
    <cellStyle name="_Chelan Debt Forecast 12.19.05_Book2_Final Order Electric EXHIBIT A-1" xfId="220"/>
    <cellStyle name="_Chelan Debt Forecast 12.19.05_Book4" xfId="221"/>
    <cellStyle name="_Chelan Debt Forecast 12.19.05_Book9" xfId="222"/>
    <cellStyle name="_Chelan Debt Forecast 12.19.05_Power Costs - Comparison bx Rbtl-Staff-Jt-PC" xfId="223"/>
    <cellStyle name="_Chelan Debt Forecast 12.19.05_Power Costs - Comparison bx Rbtl-Staff-Jt-PC_Adj Bench DR 3 for Initial Briefs (Electric)" xfId="224"/>
    <cellStyle name="_Chelan Debt Forecast 12.19.05_Power Costs - Comparison bx Rbtl-Staff-Jt-PC_Electric Rev Req Model (2009 GRC) Rebuttal" xfId="225"/>
    <cellStyle name="_Chelan Debt Forecast 12.19.05_Power Costs - Comparison bx Rbtl-Staff-Jt-PC_Electric Rev Req Model (2009 GRC) Rebuttal REmoval of New  WH Solar AdjustMI" xfId="226"/>
    <cellStyle name="_Chelan Debt Forecast 12.19.05_Power Costs - Comparison bx Rbtl-Staff-Jt-PC_Electric Rev Req Model (2009 GRC) Revised 01-18-2010" xfId="227"/>
    <cellStyle name="_Chelan Debt Forecast 12.19.05_Power Costs - Comparison bx Rbtl-Staff-Jt-PC_Final Order Electric EXHIBIT A-1" xfId="228"/>
    <cellStyle name="_Chelan Debt Forecast 12.19.05_Rebuttal Power Costs" xfId="229"/>
    <cellStyle name="_Chelan Debt Forecast 12.19.05_Rebuttal Power Costs_Adj Bench DR 3 for Initial Briefs (Electric)" xfId="230"/>
    <cellStyle name="_Chelan Debt Forecast 12.19.05_Rebuttal Power Costs_Electric Rev Req Model (2009 GRC) Rebuttal" xfId="231"/>
    <cellStyle name="_Chelan Debt Forecast 12.19.05_Rebuttal Power Costs_Electric Rev Req Model (2009 GRC) Rebuttal REmoval of New  WH Solar AdjustMI" xfId="232"/>
    <cellStyle name="_Chelan Debt Forecast 12.19.05_Rebuttal Power Costs_Electric Rev Req Model (2009 GRC) Revised 01-18-2010" xfId="233"/>
    <cellStyle name="_Chelan Debt Forecast 12.19.05_Rebuttal Power Costs_Final Order Electric EXHIBIT A-1" xfId="234"/>
    <cellStyle name="_Copy 11-9 Sumas Proforma - Current" xfId="235"/>
    <cellStyle name="_Costs not in AURORA 06GRC" xfId="236"/>
    <cellStyle name="_Costs not in AURORA 06GRC 2" xfId="237"/>
    <cellStyle name="_Costs not in AURORA 06GRC_04 07E Wild Horse Wind Expansion (C) (2)" xfId="238"/>
    <cellStyle name="_Costs not in AURORA 06GRC_04 07E Wild Horse Wind Expansion (C) (2)_Adj Bench DR 3 for Initial Briefs (Electric)" xfId="239"/>
    <cellStyle name="_Costs not in AURORA 06GRC_04 07E Wild Horse Wind Expansion (C) (2)_Electric Rev Req Model (2009 GRC) " xfId="240"/>
    <cellStyle name="_Costs not in AURORA 06GRC_04 07E Wild Horse Wind Expansion (C) (2)_Electric Rev Req Model (2009 GRC) Rebuttal" xfId="241"/>
    <cellStyle name="_Costs not in AURORA 06GRC_04 07E Wild Horse Wind Expansion (C) (2)_Electric Rev Req Model (2009 GRC) Rebuttal REmoval of New  WH Solar AdjustMI" xfId="242"/>
    <cellStyle name="_Costs not in AURORA 06GRC_04 07E Wild Horse Wind Expansion (C) (2)_Electric Rev Req Model (2009 GRC) Revised 01-18-2010" xfId="243"/>
    <cellStyle name="_Costs not in AURORA 06GRC_04 07E Wild Horse Wind Expansion (C) (2)_Final Order Electric EXHIBIT A-1" xfId="244"/>
    <cellStyle name="_Costs not in AURORA 06GRC_04 07E Wild Horse Wind Expansion (C) (2)_TENASKA REGULATORY ASSET" xfId="245"/>
    <cellStyle name="_Costs not in AURORA 06GRC_16.37E Wild Horse Expansion DeferralRevwrkingfile SF" xfId="246"/>
    <cellStyle name="_Costs not in AURORA 06GRC_4 31 Regulatory Assets and Liabilities  7 06- Exhibit D" xfId="247"/>
    <cellStyle name="_Costs not in AURORA 06GRC_4 32 Regulatory Assets and Liabilities  7 06- Exhibit D" xfId="248"/>
    <cellStyle name="_Costs not in AURORA 06GRC_Book2" xfId="249"/>
    <cellStyle name="_Costs not in AURORA 06GRC_Book2_Adj Bench DR 3 for Initial Briefs (Electric)" xfId="250"/>
    <cellStyle name="_Costs not in AURORA 06GRC_Book2_Electric Rev Req Model (2009 GRC) Rebuttal" xfId="251"/>
    <cellStyle name="_Costs not in AURORA 06GRC_Book2_Electric Rev Req Model (2009 GRC) Rebuttal REmoval of New  WH Solar AdjustMI" xfId="252"/>
    <cellStyle name="_Costs not in AURORA 06GRC_Book2_Electric Rev Req Model (2009 GRC) Revised 01-18-2010" xfId="253"/>
    <cellStyle name="_Costs not in AURORA 06GRC_Book2_Final Order Electric EXHIBIT A-1" xfId="254"/>
    <cellStyle name="_Costs not in AURORA 06GRC_Book4" xfId="255"/>
    <cellStyle name="_Costs not in AURORA 06GRC_Book9" xfId="256"/>
    <cellStyle name="_Costs not in AURORA 06GRC_Power Costs - Comparison bx Rbtl-Staff-Jt-PC" xfId="257"/>
    <cellStyle name="_Costs not in AURORA 06GRC_Power Costs - Comparison bx Rbtl-Staff-Jt-PC_Adj Bench DR 3 for Initial Briefs (Electric)" xfId="258"/>
    <cellStyle name="_Costs not in AURORA 06GRC_Power Costs - Comparison bx Rbtl-Staff-Jt-PC_Electric Rev Req Model (2009 GRC) Rebuttal" xfId="259"/>
    <cellStyle name="_Costs not in AURORA 06GRC_Power Costs - Comparison bx Rbtl-Staff-Jt-PC_Electric Rev Req Model (2009 GRC) Rebuttal REmoval of New  WH Solar AdjustMI" xfId="260"/>
    <cellStyle name="_Costs not in AURORA 06GRC_Power Costs - Comparison bx Rbtl-Staff-Jt-PC_Electric Rev Req Model (2009 GRC) Revised 01-18-2010" xfId="261"/>
    <cellStyle name="_Costs not in AURORA 06GRC_Power Costs - Comparison bx Rbtl-Staff-Jt-PC_Final Order Electric EXHIBIT A-1" xfId="262"/>
    <cellStyle name="_Costs not in AURORA 06GRC_Rebuttal Power Costs" xfId="263"/>
    <cellStyle name="_Costs not in AURORA 06GRC_Rebuttal Power Costs_Adj Bench DR 3 for Initial Briefs (Electric)" xfId="264"/>
    <cellStyle name="_Costs not in AURORA 06GRC_Rebuttal Power Costs_Electric Rev Req Model (2009 GRC) Rebuttal" xfId="265"/>
    <cellStyle name="_Costs not in AURORA 06GRC_Rebuttal Power Costs_Electric Rev Req Model (2009 GRC) Rebuttal REmoval of New  WH Solar AdjustMI" xfId="266"/>
    <cellStyle name="_Costs not in AURORA 06GRC_Rebuttal Power Costs_Electric Rev Req Model (2009 GRC) Revised 01-18-2010" xfId="267"/>
    <cellStyle name="_Costs not in AURORA 06GRC_Rebuttal Power Costs_Final Order Electric EXHIBIT A-1" xfId="268"/>
    <cellStyle name="_Costs not in AURORA 2006GRC 6.15.06" xfId="269"/>
    <cellStyle name="_Costs not in AURORA 2006GRC 6.15.06 2" xfId="270"/>
    <cellStyle name="_Costs not in AURORA 2006GRC 6.15.06_04 07E Wild Horse Wind Expansion (C) (2)" xfId="271"/>
    <cellStyle name="_Costs not in AURORA 2006GRC 6.15.06_04 07E Wild Horse Wind Expansion (C) (2)_Adj Bench DR 3 for Initial Briefs (Electric)" xfId="272"/>
    <cellStyle name="_Costs not in AURORA 2006GRC 6.15.06_04 07E Wild Horse Wind Expansion (C) (2)_Electric Rev Req Model (2009 GRC) " xfId="273"/>
    <cellStyle name="_Costs not in AURORA 2006GRC 6.15.06_04 07E Wild Horse Wind Expansion (C) (2)_Electric Rev Req Model (2009 GRC) Rebuttal" xfId="274"/>
    <cellStyle name="_Costs not in AURORA 2006GRC 6.15.06_04 07E Wild Horse Wind Expansion (C) (2)_Electric Rev Req Model (2009 GRC) Rebuttal REmoval of New  WH Solar AdjustMI" xfId="275"/>
    <cellStyle name="_Costs not in AURORA 2006GRC 6.15.06_04 07E Wild Horse Wind Expansion (C) (2)_Electric Rev Req Model (2009 GRC) Revised 01-18-2010" xfId="276"/>
    <cellStyle name="_Costs not in AURORA 2006GRC 6.15.06_04 07E Wild Horse Wind Expansion (C) (2)_Final Order Electric EXHIBIT A-1" xfId="277"/>
    <cellStyle name="_Costs not in AURORA 2006GRC 6.15.06_04 07E Wild Horse Wind Expansion (C) (2)_TENASKA REGULATORY ASSET" xfId="278"/>
    <cellStyle name="_Costs not in AURORA 2006GRC 6.15.06_16.37E Wild Horse Expansion DeferralRevwrkingfile SF" xfId="279"/>
    <cellStyle name="_Costs not in AURORA 2006GRC 6.15.06_4 31 Regulatory Assets and Liabilities  7 06- Exhibit D" xfId="280"/>
    <cellStyle name="_Costs not in AURORA 2006GRC 6.15.06_4 32 Regulatory Assets and Liabilities  7 06- Exhibit D" xfId="281"/>
    <cellStyle name="_Costs not in AURORA 2006GRC 6.15.06_Book2" xfId="282"/>
    <cellStyle name="_Costs not in AURORA 2006GRC 6.15.06_Book2_Adj Bench DR 3 for Initial Briefs (Electric)" xfId="283"/>
    <cellStyle name="_Costs not in AURORA 2006GRC 6.15.06_Book2_Electric Rev Req Model (2009 GRC) Rebuttal" xfId="284"/>
    <cellStyle name="_Costs not in AURORA 2006GRC 6.15.06_Book2_Electric Rev Req Model (2009 GRC) Rebuttal REmoval of New  WH Solar AdjustMI" xfId="285"/>
    <cellStyle name="_Costs not in AURORA 2006GRC 6.15.06_Book2_Electric Rev Req Model (2009 GRC) Revised 01-18-2010" xfId="286"/>
    <cellStyle name="_Costs not in AURORA 2006GRC 6.15.06_Book2_Final Order Electric EXHIBIT A-1" xfId="287"/>
    <cellStyle name="_Costs not in AURORA 2006GRC 6.15.06_Book4" xfId="288"/>
    <cellStyle name="_Costs not in AURORA 2006GRC 6.15.06_Book9" xfId="289"/>
    <cellStyle name="_Costs not in AURORA 2006GRC 6.15.06_Power Costs - Comparison bx Rbtl-Staff-Jt-PC" xfId="290"/>
    <cellStyle name="_Costs not in AURORA 2006GRC 6.15.06_Power Costs - Comparison bx Rbtl-Staff-Jt-PC_Adj Bench DR 3 for Initial Briefs (Electric)" xfId="291"/>
    <cellStyle name="_Costs not in AURORA 2006GRC 6.15.06_Power Costs - Comparison bx Rbtl-Staff-Jt-PC_Electric Rev Req Model (2009 GRC) Rebuttal" xfId="292"/>
    <cellStyle name="_Costs not in AURORA 2006GRC 6.15.06_Power Costs - Comparison bx Rbtl-Staff-Jt-PC_Electric Rev Req Model (2009 GRC) Rebuttal REmoval of New  WH Solar AdjustMI" xfId="293"/>
    <cellStyle name="_Costs not in AURORA 2006GRC 6.15.06_Power Costs - Comparison bx Rbtl-Staff-Jt-PC_Electric Rev Req Model (2009 GRC) Revised 01-18-2010" xfId="294"/>
    <cellStyle name="_Costs not in AURORA 2006GRC 6.15.06_Power Costs - Comparison bx Rbtl-Staff-Jt-PC_Final Order Electric EXHIBIT A-1" xfId="295"/>
    <cellStyle name="_Costs not in AURORA 2006GRC 6.15.06_Rebuttal Power Costs" xfId="296"/>
    <cellStyle name="_Costs not in AURORA 2006GRC 6.15.06_Rebuttal Power Costs_Adj Bench DR 3 for Initial Briefs (Electric)" xfId="297"/>
    <cellStyle name="_Costs not in AURORA 2006GRC 6.15.06_Rebuttal Power Costs_Electric Rev Req Model (2009 GRC) Rebuttal" xfId="298"/>
    <cellStyle name="_Costs not in AURORA 2006GRC 6.15.06_Rebuttal Power Costs_Electric Rev Req Model (2009 GRC) Rebuttal REmoval of New  WH Solar AdjustMI" xfId="299"/>
    <cellStyle name="_Costs not in AURORA 2006GRC 6.15.06_Rebuttal Power Costs_Electric Rev Req Model (2009 GRC) Revised 01-18-2010" xfId="300"/>
    <cellStyle name="_Costs not in AURORA 2006GRC 6.15.06_Rebuttal Power Costs_Final Order Electric EXHIBIT A-1" xfId="301"/>
    <cellStyle name="_Costs not in AURORA 2006GRC w gas price updated" xfId="302"/>
    <cellStyle name="_Costs not in AURORA 2006GRC w gas price updated_Adj Bench DR 3 for Initial Briefs (Electric)" xfId="303"/>
    <cellStyle name="_Costs not in AURORA 2006GRC w gas price updated_Book2" xfId="304"/>
    <cellStyle name="_Costs not in AURORA 2006GRC w gas price updated_Book2_Adj Bench DR 3 for Initial Briefs (Electric)" xfId="305"/>
    <cellStyle name="_Costs not in AURORA 2006GRC w gas price updated_Book2_Electric Rev Req Model (2009 GRC) Rebuttal" xfId="306"/>
    <cellStyle name="_Costs not in AURORA 2006GRC w gas price updated_Book2_Electric Rev Req Model (2009 GRC) Rebuttal REmoval of New  WH Solar AdjustMI" xfId="307"/>
    <cellStyle name="_Costs not in AURORA 2006GRC w gas price updated_Book2_Electric Rev Req Model (2009 GRC) Revised 01-18-2010" xfId="308"/>
    <cellStyle name="_Costs not in AURORA 2006GRC w gas price updated_Book2_Final Order Electric EXHIBIT A-1" xfId="309"/>
    <cellStyle name="_Costs not in AURORA 2006GRC w gas price updated_Electric Rev Req Model (2009 GRC) " xfId="310"/>
    <cellStyle name="_Costs not in AURORA 2006GRC w gas price updated_Electric Rev Req Model (2009 GRC) Rebuttal" xfId="311"/>
    <cellStyle name="_Costs not in AURORA 2006GRC w gas price updated_Electric Rev Req Model (2009 GRC) Rebuttal REmoval of New  WH Solar AdjustMI" xfId="312"/>
    <cellStyle name="_Costs not in AURORA 2006GRC w gas price updated_Electric Rev Req Model (2009 GRC) Revised 01-18-2010" xfId="313"/>
    <cellStyle name="_Costs not in AURORA 2006GRC w gas price updated_Final Order Electric EXHIBIT A-1" xfId="314"/>
    <cellStyle name="_Costs not in AURORA 2006GRC w gas price updated_Rebuttal Power Costs" xfId="315"/>
    <cellStyle name="_Costs not in AURORA 2006GRC w gas price updated_Rebuttal Power Costs_Adj Bench DR 3 for Initial Briefs (Electric)" xfId="316"/>
    <cellStyle name="_Costs not in AURORA 2006GRC w gas price updated_Rebuttal Power Costs_Electric Rev Req Model (2009 GRC) Rebuttal" xfId="317"/>
    <cellStyle name="_Costs not in AURORA 2006GRC w gas price updated_Rebuttal Power Costs_Electric Rev Req Model (2009 GRC) Rebuttal REmoval of New  WH Solar AdjustMI" xfId="318"/>
    <cellStyle name="_Costs not in AURORA 2006GRC w gas price updated_Rebuttal Power Costs_Electric Rev Req Model (2009 GRC) Revised 01-18-2010" xfId="319"/>
    <cellStyle name="_Costs not in AURORA 2006GRC w gas price updated_Rebuttal Power Costs_Final Order Electric EXHIBIT A-1" xfId="320"/>
    <cellStyle name="_Costs not in AURORA 2006GRC w gas price updated_TENASKA REGULATORY ASSET" xfId="321"/>
    <cellStyle name="_Costs not in AURORA 2007 Rate Case" xfId="322"/>
    <cellStyle name="_Costs not in AURORA 2007 Rate Case 2" xfId="323"/>
    <cellStyle name="_Costs not in AURORA 2007 Rate Case_(C) WHE Proforma with ITC cash grant 10 Yr Amort_for deferral_102809" xfId="324"/>
    <cellStyle name="_Costs not in AURORA 2007 Rate Case_(C) WHE Proforma with ITC cash grant 10 Yr Amort_for deferral_102809_16.07E Wild Horse Wind Expansionwrkingfile" xfId="325"/>
    <cellStyle name="_Costs not in AURORA 2007 Rate Case_(C) WHE Proforma with ITC cash grant 10 Yr Amort_for deferral_102809_16.07E Wild Horse Wind Expansionwrkingfile SF" xfId="326"/>
    <cellStyle name="_Costs not in AURORA 2007 Rate Case_(C) WHE Proforma with ITC cash grant 10 Yr Amort_for deferral_102809_16.37E Wild Horse Expansion DeferralRevwrkingfile SF" xfId="327"/>
    <cellStyle name="_Costs not in AURORA 2007 Rate Case_(C) WHE Proforma with ITC cash grant 10 Yr Amort_for rebuttal_120709" xfId="328"/>
    <cellStyle name="_Costs not in AURORA 2007 Rate Case_04.07E Wild Horse Wind Expansion" xfId="329"/>
    <cellStyle name="_Costs not in AURORA 2007 Rate Case_04.07E Wild Horse Wind Expansion_16.07E Wild Horse Wind Expansionwrkingfile" xfId="330"/>
    <cellStyle name="_Costs not in AURORA 2007 Rate Case_04.07E Wild Horse Wind Expansion_16.07E Wild Horse Wind Expansionwrkingfile SF" xfId="331"/>
    <cellStyle name="_Costs not in AURORA 2007 Rate Case_04.07E Wild Horse Wind Expansion_16.37E Wild Horse Expansion DeferralRevwrkingfile SF" xfId="332"/>
    <cellStyle name="_Costs not in AURORA 2007 Rate Case_16.07E Wild Horse Wind Expansionwrkingfile" xfId="333"/>
    <cellStyle name="_Costs not in AURORA 2007 Rate Case_16.07E Wild Horse Wind Expansionwrkingfile SF" xfId="334"/>
    <cellStyle name="_Costs not in AURORA 2007 Rate Case_16.37E Wild Horse Expansion DeferralRevwrkingfile SF" xfId="335"/>
    <cellStyle name="_Costs not in AURORA 2007 Rate Case_4 31 Regulatory Assets and Liabilities  7 06- Exhibit D" xfId="336"/>
    <cellStyle name="_Costs not in AURORA 2007 Rate Case_4 32 Regulatory Assets and Liabilities  7 06- Exhibit D" xfId="337"/>
    <cellStyle name="_Costs not in AURORA 2007 Rate Case_Book2" xfId="338"/>
    <cellStyle name="_Costs not in AURORA 2007 Rate Case_Book2_Adj Bench DR 3 for Initial Briefs (Electric)" xfId="339"/>
    <cellStyle name="_Costs not in AURORA 2007 Rate Case_Book2_Electric Rev Req Model (2009 GRC) Rebuttal" xfId="340"/>
    <cellStyle name="_Costs not in AURORA 2007 Rate Case_Book2_Electric Rev Req Model (2009 GRC) Rebuttal REmoval of New  WH Solar AdjustMI" xfId="341"/>
    <cellStyle name="_Costs not in AURORA 2007 Rate Case_Book2_Electric Rev Req Model (2009 GRC) Revised 01-18-2010" xfId="342"/>
    <cellStyle name="_Costs not in AURORA 2007 Rate Case_Book2_Final Order Electric EXHIBIT A-1" xfId="343"/>
    <cellStyle name="_Costs not in AURORA 2007 Rate Case_Book4" xfId="344"/>
    <cellStyle name="_Costs not in AURORA 2007 Rate Case_Book9" xfId="345"/>
    <cellStyle name="_Costs not in AURORA 2007 Rate Case_Power Costs - Comparison bx Rbtl-Staff-Jt-PC" xfId="346"/>
    <cellStyle name="_Costs not in AURORA 2007 Rate Case_Power Costs - Comparison bx Rbtl-Staff-Jt-PC_Adj Bench DR 3 for Initial Briefs (Electric)" xfId="347"/>
    <cellStyle name="_Costs not in AURORA 2007 Rate Case_Power Costs - Comparison bx Rbtl-Staff-Jt-PC_Electric Rev Req Model (2009 GRC) Rebuttal" xfId="348"/>
    <cellStyle name="_Costs not in AURORA 2007 Rate Case_Power Costs - Comparison bx Rbtl-Staff-Jt-PC_Electric Rev Req Model (2009 GRC) Rebuttal REmoval of New  WH Solar AdjustMI" xfId="349"/>
    <cellStyle name="_Costs not in AURORA 2007 Rate Case_Power Costs - Comparison bx Rbtl-Staff-Jt-PC_Electric Rev Req Model (2009 GRC) Revised 01-18-2010" xfId="350"/>
    <cellStyle name="_Costs not in AURORA 2007 Rate Case_Power Costs - Comparison bx Rbtl-Staff-Jt-PC_Final Order Electric EXHIBIT A-1" xfId="351"/>
    <cellStyle name="_Costs not in AURORA 2007 Rate Case_Rebuttal Power Costs" xfId="352"/>
    <cellStyle name="_Costs not in AURORA 2007 Rate Case_Rebuttal Power Costs_Adj Bench DR 3 for Initial Briefs (Electric)" xfId="353"/>
    <cellStyle name="_Costs not in AURORA 2007 Rate Case_Rebuttal Power Costs_Electric Rev Req Model (2009 GRC) Rebuttal" xfId="354"/>
    <cellStyle name="_Costs not in AURORA 2007 Rate Case_Rebuttal Power Costs_Electric Rev Req Model (2009 GRC) Rebuttal REmoval of New  WH Solar AdjustMI" xfId="355"/>
    <cellStyle name="_Costs not in AURORA 2007 Rate Case_Rebuttal Power Costs_Electric Rev Req Model (2009 GRC) Revised 01-18-2010" xfId="356"/>
    <cellStyle name="_Costs not in AURORA 2007 Rate Case_Rebuttal Power Costs_Final Order Electric EXHIBIT A-1" xfId="357"/>
    <cellStyle name="_Costs not in KWI3000 '06Budget" xfId="358"/>
    <cellStyle name="_Costs not in KWI3000 '06Budget 2" xfId="359"/>
    <cellStyle name="_Costs not in KWI3000 '06Budget_(C) WHE Proforma with ITC cash grant 10 Yr Amort_for deferral_102809" xfId="360"/>
    <cellStyle name="_Costs not in KWI3000 '06Budget_(C) WHE Proforma with ITC cash grant 10 Yr Amort_for deferral_102809_16.07E Wild Horse Wind Expansionwrkingfile" xfId="361"/>
    <cellStyle name="_Costs not in KWI3000 '06Budget_(C) WHE Proforma with ITC cash grant 10 Yr Amort_for deferral_102809_16.07E Wild Horse Wind Expansionwrkingfile SF" xfId="362"/>
    <cellStyle name="_Costs not in KWI3000 '06Budget_(C) WHE Proforma with ITC cash grant 10 Yr Amort_for deferral_102809_16.37E Wild Horse Expansion DeferralRevwrkingfile SF" xfId="363"/>
    <cellStyle name="_Costs not in KWI3000 '06Budget_(C) WHE Proforma with ITC cash grant 10 Yr Amort_for rebuttal_120709" xfId="364"/>
    <cellStyle name="_Costs not in KWI3000 '06Budget_04.07E Wild Horse Wind Expansion" xfId="365"/>
    <cellStyle name="_Costs not in KWI3000 '06Budget_04.07E Wild Horse Wind Expansion_16.07E Wild Horse Wind Expansionwrkingfile" xfId="366"/>
    <cellStyle name="_Costs not in KWI3000 '06Budget_04.07E Wild Horse Wind Expansion_16.07E Wild Horse Wind Expansionwrkingfile SF" xfId="367"/>
    <cellStyle name="_Costs not in KWI3000 '06Budget_04.07E Wild Horse Wind Expansion_16.37E Wild Horse Expansion DeferralRevwrkingfile SF" xfId="368"/>
    <cellStyle name="_Costs not in KWI3000 '06Budget_16.07E Wild Horse Wind Expansionwrkingfile" xfId="369"/>
    <cellStyle name="_Costs not in KWI3000 '06Budget_16.07E Wild Horse Wind Expansionwrkingfile SF" xfId="370"/>
    <cellStyle name="_Costs not in KWI3000 '06Budget_16.37E Wild Horse Expansion DeferralRevwrkingfile SF" xfId="371"/>
    <cellStyle name="_Costs not in KWI3000 '06Budget_4 31 Regulatory Assets and Liabilities  7 06- Exhibit D" xfId="372"/>
    <cellStyle name="_Costs not in KWI3000 '06Budget_4 32 Regulatory Assets and Liabilities  7 06- Exhibit D" xfId="373"/>
    <cellStyle name="_Costs not in KWI3000 '06Budget_Book2" xfId="374"/>
    <cellStyle name="_Costs not in KWI3000 '06Budget_Book2_Adj Bench DR 3 for Initial Briefs (Electric)" xfId="375"/>
    <cellStyle name="_Costs not in KWI3000 '06Budget_Book2_Electric Rev Req Model (2009 GRC) Rebuttal" xfId="376"/>
    <cellStyle name="_Costs not in KWI3000 '06Budget_Book2_Electric Rev Req Model (2009 GRC) Rebuttal REmoval of New  WH Solar AdjustMI" xfId="377"/>
    <cellStyle name="_Costs not in KWI3000 '06Budget_Book2_Electric Rev Req Model (2009 GRC) Revised 01-18-2010" xfId="378"/>
    <cellStyle name="_Costs not in KWI3000 '06Budget_Book2_Final Order Electric EXHIBIT A-1" xfId="379"/>
    <cellStyle name="_Costs not in KWI3000 '06Budget_Book4" xfId="380"/>
    <cellStyle name="_Costs not in KWI3000 '06Budget_Book9" xfId="381"/>
    <cellStyle name="_Costs not in KWI3000 '06Budget_Power Costs - Comparison bx Rbtl-Staff-Jt-PC" xfId="382"/>
    <cellStyle name="_Costs not in KWI3000 '06Budget_Power Costs - Comparison bx Rbtl-Staff-Jt-PC_Adj Bench DR 3 for Initial Briefs (Electric)" xfId="383"/>
    <cellStyle name="_Costs not in KWI3000 '06Budget_Power Costs - Comparison bx Rbtl-Staff-Jt-PC_Electric Rev Req Model (2009 GRC) Rebuttal" xfId="384"/>
    <cellStyle name="_Costs not in KWI3000 '06Budget_Power Costs - Comparison bx Rbtl-Staff-Jt-PC_Electric Rev Req Model (2009 GRC) Rebuttal REmoval of New  WH Solar AdjustMI" xfId="385"/>
    <cellStyle name="_Costs not in KWI3000 '06Budget_Power Costs - Comparison bx Rbtl-Staff-Jt-PC_Electric Rev Req Model (2009 GRC) Revised 01-18-2010" xfId="386"/>
    <cellStyle name="_Costs not in KWI3000 '06Budget_Power Costs - Comparison bx Rbtl-Staff-Jt-PC_Final Order Electric EXHIBIT A-1" xfId="387"/>
    <cellStyle name="_Costs not in KWI3000 '06Budget_Rebuttal Power Costs" xfId="388"/>
    <cellStyle name="_Costs not in KWI3000 '06Budget_Rebuttal Power Costs_Adj Bench DR 3 for Initial Briefs (Electric)" xfId="389"/>
    <cellStyle name="_Costs not in KWI3000 '06Budget_Rebuttal Power Costs_Electric Rev Req Model (2009 GRC) Rebuttal" xfId="390"/>
    <cellStyle name="_Costs not in KWI3000 '06Budget_Rebuttal Power Costs_Electric Rev Req Model (2009 GRC) Rebuttal REmoval of New  WH Solar AdjustMI" xfId="391"/>
    <cellStyle name="_Costs not in KWI3000 '06Budget_Rebuttal Power Costs_Electric Rev Req Model (2009 GRC) Revised 01-18-2010" xfId="392"/>
    <cellStyle name="_Costs not in KWI3000 '06Budget_Rebuttal Power Costs_Final Order Electric EXHIBIT A-1" xfId="393"/>
    <cellStyle name="_DEM-WP (C) Power Cost 2006GRC Order" xfId="394"/>
    <cellStyle name="_DEM-WP (C) Power Cost 2006GRC Order 2" xfId="395"/>
    <cellStyle name="_DEM-WP (C) Power Cost 2006GRC Order_04 07E Wild Horse Wind Expansion (C) (2)" xfId="396"/>
    <cellStyle name="_DEM-WP (C) Power Cost 2006GRC Order_04 07E Wild Horse Wind Expansion (C) (2)_Adj Bench DR 3 for Initial Briefs (Electric)" xfId="397"/>
    <cellStyle name="_DEM-WP (C) Power Cost 2006GRC Order_04 07E Wild Horse Wind Expansion (C) (2)_Electric Rev Req Model (2009 GRC) " xfId="398"/>
    <cellStyle name="_DEM-WP (C) Power Cost 2006GRC Order_04 07E Wild Horse Wind Expansion (C) (2)_Electric Rev Req Model (2009 GRC) Rebuttal" xfId="399"/>
    <cellStyle name="_DEM-WP (C) Power Cost 2006GRC Order_04 07E Wild Horse Wind Expansion (C) (2)_Electric Rev Req Model (2009 GRC) Rebuttal REmoval of New  WH Solar AdjustMI" xfId="400"/>
    <cellStyle name="_DEM-WP (C) Power Cost 2006GRC Order_04 07E Wild Horse Wind Expansion (C) (2)_Electric Rev Req Model (2009 GRC) Revised 01-18-2010" xfId="401"/>
    <cellStyle name="_DEM-WP (C) Power Cost 2006GRC Order_04 07E Wild Horse Wind Expansion (C) (2)_Final Order Electric EXHIBIT A-1" xfId="402"/>
    <cellStyle name="_DEM-WP (C) Power Cost 2006GRC Order_04 07E Wild Horse Wind Expansion (C) (2)_TENASKA REGULATORY ASSET" xfId="403"/>
    <cellStyle name="_DEM-WP (C) Power Cost 2006GRC Order_16.37E Wild Horse Expansion DeferralRevwrkingfile SF" xfId="404"/>
    <cellStyle name="_DEM-WP (C) Power Cost 2006GRC Order_4 31 Regulatory Assets and Liabilities  7 06- Exhibit D" xfId="405"/>
    <cellStyle name="_DEM-WP (C) Power Cost 2006GRC Order_4 32 Regulatory Assets and Liabilities  7 06- Exhibit D" xfId="406"/>
    <cellStyle name="_DEM-WP (C) Power Cost 2006GRC Order_Book2" xfId="407"/>
    <cellStyle name="_DEM-WP (C) Power Cost 2006GRC Order_Book2_Adj Bench DR 3 for Initial Briefs (Electric)" xfId="408"/>
    <cellStyle name="_DEM-WP (C) Power Cost 2006GRC Order_Book2_Electric Rev Req Model (2009 GRC) Rebuttal" xfId="409"/>
    <cellStyle name="_DEM-WP (C) Power Cost 2006GRC Order_Book2_Electric Rev Req Model (2009 GRC) Rebuttal REmoval of New  WH Solar AdjustMI" xfId="410"/>
    <cellStyle name="_DEM-WP (C) Power Cost 2006GRC Order_Book2_Electric Rev Req Model (2009 GRC) Revised 01-18-2010" xfId="411"/>
    <cellStyle name="_DEM-WP (C) Power Cost 2006GRC Order_Book2_Final Order Electric EXHIBIT A-1" xfId="412"/>
    <cellStyle name="_DEM-WP (C) Power Cost 2006GRC Order_Book4" xfId="413"/>
    <cellStyle name="_DEM-WP (C) Power Cost 2006GRC Order_Book9" xfId="414"/>
    <cellStyle name="_DEM-WP (C) Power Cost 2006GRC Order_Power Costs - Comparison bx Rbtl-Staff-Jt-PC" xfId="415"/>
    <cellStyle name="_DEM-WP (C) Power Cost 2006GRC Order_Power Costs - Comparison bx Rbtl-Staff-Jt-PC_Adj Bench DR 3 for Initial Briefs (Electric)" xfId="416"/>
    <cellStyle name="_DEM-WP (C) Power Cost 2006GRC Order_Power Costs - Comparison bx Rbtl-Staff-Jt-PC_Electric Rev Req Model (2009 GRC) Rebuttal" xfId="417"/>
    <cellStyle name="_DEM-WP (C) Power Cost 2006GRC Order_Power Costs - Comparison bx Rbtl-Staff-Jt-PC_Electric Rev Req Model (2009 GRC) Rebuttal REmoval of New  WH Solar AdjustMI" xfId="418"/>
    <cellStyle name="_DEM-WP (C) Power Cost 2006GRC Order_Power Costs - Comparison bx Rbtl-Staff-Jt-PC_Electric Rev Req Model (2009 GRC) Revised 01-18-2010" xfId="419"/>
    <cellStyle name="_DEM-WP (C) Power Cost 2006GRC Order_Power Costs - Comparison bx Rbtl-Staff-Jt-PC_Final Order Electric EXHIBIT A-1" xfId="420"/>
    <cellStyle name="_DEM-WP (C) Power Cost 2006GRC Order_Rebuttal Power Costs" xfId="421"/>
    <cellStyle name="_DEM-WP (C) Power Cost 2006GRC Order_Rebuttal Power Costs_Adj Bench DR 3 for Initial Briefs (Electric)" xfId="422"/>
    <cellStyle name="_DEM-WP (C) Power Cost 2006GRC Order_Rebuttal Power Costs_Electric Rev Req Model (2009 GRC) Rebuttal" xfId="423"/>
    <cellStyle name="_DEM-WP (C) Power Cost 2006GRC Order_Rebuttal Power Costs_Electric Rev Req Model (2009 GRC) Rebuttal REmoval of New  WH Solar AdjustMI" xfId="424"/>
    <cellStyle name="_DEM-WP (C) Power Cost 2006GRC Order_Rebuttal Power Costs_Electric Rev Req Model (2009 GRC) Revised 01-18-2010" xfId="425"/>
    <cellStyle name="_DEM-WP (C) Power Cost 2006GRC Order_Rebuttal Power Costs_Final Order Electric EXHIBIT A-1" xfId="426"/>
    <cellStyle name="_DEM-WP Revised (HC) Wild Horse 2006GRC" xfId="427"/>
    <cellStyle name="_DEM-WP Revised (HC) Wild Horse 2006GRC_16.37E Wild Horse Expansion DeferralRevwrkingfile SF" xfId="428"/>
    <cellStyle name="_DEM-WP Revised (HC) Wild Horse 2006GRC_Adj Bench DR 3 for Initial Briefs (Electric)" xfId="429"/>
    <cellStyle name="_DEM-WP Revised (HC) Wild Horse 2006GRC_Book2" xfId="430"/>
    <cellStyle name="_DEM-WP Revised (HC) Wild Horse 2006GRC_Book4" xfId="431"/>
    <cellStyle name="_DEM-WP Revised (HC) Wild Horse 2006GRC_Electric Rev Req Model (2009 GRC) " xfId="432"/>
    <cellStyle name="_DEM-WP Revised (HC) Wild Horse 2006GRC_Electric Rev Req Model (2009 GRC) Rebuttal" xfId="433"/>
    <cellStyle name="_DEM-WP Revised (HC) Wild Horse 2006GRC_Electric Rev Req Model (2009 GRC) Rebuttal REmoval of New  WH Solar AdjustMI" xfId="434"/>
    <cellStyle name="_DEM-WP Revised (HC) Wild Horse 2006GRC_Electric Rev Req Model (2009 GRC) Revised 01-18-2010" xfId="435"/>
    <cellStyle name="_DEM-WP Revised (HC) Wild Horse 2006GRC_Final Order Electric EXHIBIT A-1" xfId="436"/>
    <cellStyle name="_DEM-WP Revised (HC) Wild Horse 2006GRC_Power Costs - Comparison bx Rbtl-Staff-Jt-PC" xfId="437"/>
    <cellStyle name="_DEM-WP Revised (HC) Wild Horse 2006GRC_Rebuttal Power Costs" xfId="438"/>
    <cellStyle name="_DEM-WP Revised (HC) Wild Horse 2006GRC_TENASKA REGULATORY ASSET" xfId="439"/>
    <cellStyle name="_DEM-WP(C) Colstrip FOR" xfId="440"/>
    <cellStyle name="_DEM-WP(C) Colstrip FOR_(C) WHE Proforma with ITC cash grant 10 Yr Amort_for rebuttal_120709" xfId="441"/>
    <cellStyle name="_DEM-WP(C) Colstrip FOR_16.07E Wild Horse Wind Expansionwrkingfile" xfId="442"/>
    <cellStyle name="_DEM-WP(C) Colstrip FOR_16.07E Wild Horse Wind Expansionwrkingfile SF" xfId="443"/>
    <cellStyle name="_DEM-WP(C) Colstrip FOR_16.37E Wild Horse Expansion DeferralRevwrkingfile SF" xfId="444"/>
    <cellStyle name="_DEM-WP(C) Colstrip FOR_Adj Bench DR 3 for Initial Briefs (Electric)" xfId="445"/>
    <cellStyle name="_DEM-WP(C) Colstrip FOR_Book2" xfId="446"/>
    <cellStyle name="_DEM-WP(C) Colstrip FOR_Book2_Adj Bench DR 3 for Initial Briefs (Electric)" xfId="447"/>
    <cellStyle name="_DEM-WP(C) Colstrip FOR_Book2_Electric Rev Req Model (2009 GRC) Rebuttal" xfId="448"/>
    <cellStyle name="_DEM-WP(C) Colstrip FOR_Book2_Electric Rev Req Model (2009 GRC) Rebuttal REmoval of New  WH Solar AdjustMI" xfId="449"/>
    <cellStyle name="_DEM-WP(C) Colstrip FOR_Book2_Electric Rev Req Model (2009 GRC) Revised 01-18-2010" xfId="450"/>
    <cellStyle name="_DEM-WP(C) Colstrip FOR_Book2_Final Order Electric EXHIBIT A-1" xfId="451"/>
    <cellStyle name="_DEM-WP(C) Colstrip FOR_Electric Rev Req Model (2009 GRC) Rebuttal" xfId="452"/>
    <cellStyle name="_DEM-WP(C) Colstrip FOR_Electric Rev Req Model (2009 GRC) Rebuttal REmoval of New  WH Solar AdjustMI" xfId="453"/>
    <cellStyle name="_DEM-WP(C) Colstrip FOR_Electric Rev Req Model (2009 GRC) Revised 01-18-2010" xfId="454"/>
    <cellStyle name="_DEM-WP(C) Colstrip FOR_Final Order Electric EXHIBIT A-1" xfId="455"/>
    <cellStyle name="_DEM-WP(C) Colstrip FOR_Rebuttal Power Costs" xfId="456"/>
    <cellStyle name="_DEM-WP(C) Colstrip FOR_Rebuttal Power Costs_Adj Bench DR 3 for Initial Briefs (Electric)" xfId="457"/>
    <cellStyle name="_DEM-WP(C) Colstrip FOR_Rebuttal Power Costs_Electric Rev Req Model (2009 GRC) Rebuttal" xfId="458"/>
    <cellStyle name="_DEM-WP(C) Colstrip FOR_Rebuttal Power Costs_Electric Rev Req Model (2009 GRC) Rebuttal REmoval of New  WH Solar AdjustMI" xfId="459"/>
    <cellStyle name="_DEM-WP(C) Colstrip FOR_Rebuttal Power Costs_Electric Rev Req Model (2009 GRC) Revised 01-18-2010" xfId="460"/>
    <cellStyle name="_DEM-WP(C) Colstrip FOR_Rebuttal Power Costs_Final Order Electric EXHIBIT A-1" xfId="461"/>
    <cellStyle name="_DEM-WP(C) Colstrip FOR_TENASKA REGULATORY ASSET" xfId="462"/>
    <cellStyle name="_DEM-WP(C) Costs not in AURORA 2006GRC" xfId="463"/>
    <cellStyle name="_DEM-WP(C) Costs not in AURORA 2006GRC 2" xfId="464"/>
    <cellStyle name="_DEM-WP(C) Costs not in AURORA 2006GRC_(C) WHE Proforma with ITC cash grant 10 Yr Amort_for deferral_102809" xfId="465"/>
    <cellStyle name="_DEM-WP(C) Costs not in AURORA 2006GRC_(C) WHE Proforma with ITC cash grant 10 Yr Amort_for deferral_102809_16.07E Wild Horse Wind Expansionwrkingfile" xfId="466"/>
    <cellStyle name="_DEM-WP(C) Costs not in AURORA 2006GRC_(C) WHE Proforma with ITC cash grant 10 Yr Amort_for deferral_102809_16.07E Wild Horse Wind Expansionwrkingfile SF" xfId="467"/>
    <cellStyle name="_DEM-WP(C) Costs not in AURORA 2006GRC_(C) WHE Proforma with ITC cash grant 10 Yr Amort_for deferral_102809_16.37E Wild Horse Expansion DeferralRevwrkingfile SF" xfId="468"/>
    <cellStyle name="_DEM-WP(C) Costs not in AURORA 2006GRC_(C) WHE Proforma with ITC cash grant 10 Yr Amort_for rebuttal_120709" xfId="469"/>
    <cellStyle name="_DEM-WP(C) Costs not in AURORA 2006GRC_04.07E Wild Horse Wind Expansion" xfId="470"/>
    <cellStyle name="_DEM-WP(C) Costs not in AURORA 2006GRC_04.07E Wild Horse Wind Expansion_16.07E Wild Horse Wind Expansionwrkingfile" xfId="471"/>
    <cellStyle name="_DEM-WP(C) Costs not in AURORA 2006GRC_04.07E Wild Horse Wind Expansion_16.07E Wild Horse Wind Expansionwrkingfile SF" xfId="472"/>
    <cellStyle name="_DEM-WP(C) Costs not in AURORA 2006GRC_04.07E Wild Horse Wind Expansion_16.37E Wild Horse Expansion DeferralRevwrkingfile SF" xfId="473"/>
    <cellStyle name="_DEM-WP(C) Costs not in AURORA 2006GRC_16.07E Wild Horse Wind Expansionwrkingfile" xfId="474"/>
    <cellStyle name="_DEM-WP(C) Costs not in AURORA 2006GRC_16.07E Wild Horse Wind Expansionwrkingfile SF" xfId="475"/>
    <cellStyle name="_DEM-WP(C) Costs not in AURORA 2006GRC_16.37E Wild Horse Expansion DeferralRevwrkingfile SF" xfId="476"/>
    <cellStyle name="_DEM-WP(C) Costs not in AURORA 2006GRC_4 31 Regulatory Assets and Liabilities  7 06- Exhibit D" xfId="477"/>
    <cellStyle name="_DEM-WP(C) Costs not in AURORA 2006GRC_4 32 Regulatory Assets and Liabilities  7 06- Exhibit D" xfId="478"/>
    <cellStyle name="_DEM-WP(C) Costs not in AURORA 2006GRC_Book2" xfId="479"/>
    <cellStyle name="_DEM-WP(C) Costs not in AURORA 2006GRC_Book2_Adj Bench DR 3 for Initial Briefs (Electric)" xfId="480"/>
    <cellStyle name="_DEM-WP(C) Costs not in AURORA 2006GRC_Book2_Electric Rev Req Model (2009 GRC) Rebuttal" xfId="481"/>
    <cellStyle name="_DEM-WP(C) Costs not in AURORA 2006GRC_Book2_Electric Rev Req Model (2009 GRC) Rebuttal REmoval of New  WH Solar AdjustMI" xfId="482"/>
    <cellStyle name="_DEM-WP(C) Costs not in AURORA 2006GRC_Book2_Electric Rev Req Model (2009 GRC) Revised 01-18-2010" xfId="483"/>
    <cellStyle name="_DEM-WP(C) Costs not in AURORA 2006GRC_Book2_Final Order Electric EXHIBIT A-1" xfId="484"/>
    <cellStyle name="_DEM-WP(C) Costs not in AURORA 2006GRC_Book4" xfId="485"/>
    <cellStyle name="_DEM-WP(C) Costs not in AURORA 2006GRC_Book9" xfId="486"/>
    <cellStyle name="_DEM-WP(C) Costs not in AURORA 2006GRC_Power Costs - Comparison bx Rbtl-Staff-Jt-PC" xfId="487"/>
    <cellStyle name="_DEM-WP(C) Costs not in AURORA 2006GRC_Power Costs - Comparison bx Rbtl-Staff-Jt-PC_Adj Bench DR 3 for Initial Briefs (Electric)" xfId="488"/>
    <cellStyle name="_DEM-WP(C) Costs not in AURORA 2006GRC_Power Costs - Comparison bx Rbtl-Staff-Jt-PC_Electric Rev Req Model (2009 GRC) Rebuttal" xfId="489"/>
    <cellStyle name="_DEM-WP(C) Costs not in AURORA 2006GRC_Power Costs - Comparison bx Rbtl-Staff-Jt-PC_Electric Rev Req Model (2009 GRC) Rebuttal REmoval of New  WH Solar AdjustMI" xfId="490"/>
    <cellStyle name="_DEM-WP(C) Costs not in AURORA 2006GRC_Power Costs - Comparison bx Rbtl-Staff-Jt-PC_Electric Rev Req Model (2009 GRC) Revised 01-18-2010" xfId="491"/>
    <cellStyle name="_DEM-WP(C) Costs not in AURORA 2006GRC_Power Costs - Comparison bx Rbtl-Staff-Jt-PC_Final Order Electric EXHIBIT A-1" xfId="492"/>
    <cellStyle name="_DEM-WP(C) Costs not in AURORA 2006GRC_Rebuttal Power Costs" xfId="493"/>
    <cellStyle name="_DEM-WP(C) Costs not in AURORA 2006GRC_Rebuttal Power Costs_Adj Bench DR 3 for Initial Briefs (Electric)" xfId="494"/>
    <cellStyle name="_DEM-WP(C) Costs not in AURORA 2006GRC_Rebuttal Power Costs_Electric Rev Req Model (2009 GRC) Rebuttal" xfId="495"/>
    <cellStyle name="_DEM-WP(C) Costs not in AURORA 2006GRC_Rebuttal Power Costs_Electric Rev Req Model (2009 GRC) Rebuttal REmoval of New  WH Solar AdjustMI" xfId="496"/>
    <cellStyle name="_DEM-WP(C) Costs not in AURORA 2006GRC_Rebuttal Power Costs_Electric Rev Req Model (2009 GRC) Revised 01-18-2010" xfId="497"/>
    <cellStyle name="_DEM-WP(C) Costs not in AURORA 2006GRC_Rebuttal Power Costs_Final Order Electric EXHIBIT A-1" xfId="498"/>
    <cellStyle name="_DEM-WP(C) Costs not in AURORA 2007GRC" xfId="499"/>
    <cellStyle name="_DEM-WP(C) Costs not in AURORA 2007GRC_16.37E Wild Horse Expansion DeferralRevwrkingfile SF" xfId="500"/>
    <cellStyle name="_DEM-WP(C) Costs not in AURORA 2007GRC_Adj Bench DR 3 for Initial Briefs (Electric)" xfId="501"/>
    <cellStyle name="_DEM-WP(C) Costs not in AURORA 2007GRC_Book2" xfId="502"/>
    <cellStyle name="_DEM-WP(C) Costs not in AURORA 2007GRC_Book4" xfId="503"/>
    <cellStyle name="_DEM-WP(C) Costs not in AURORA 2007GRC_Electric Rev Req Model (2009 GRC) " xfId="504"/>
    <cellStyle name="_DEM-WP(C) Costs not in AURORA 2007GRC_Electric Rev Req Model (2009 GRC) Rebuttal" xfId="505"/>
    <cellStyle name="_DEM-WP(C) Costs not in AURORA 2007GRC_Electric Rev Req Model (2009 GRC) Rebuttal REmoval of New  WH Solar AdjustMI" xfId="506"/>
    <cellStyle name="_DEM-WP(C) Costs not in AURORA 2007GRC_Electric Rev Req Model (2009 GRC) Revised 01-18-2010" xfId="507"/>
    <cellStyle name="_DEM-WP(C) Costs not in AURORA 2007GRC_Final Order Electric EXHIBIT A-1" xfId="508"/>
    <cellStyle name="_DEM-WP(C) Costs not in AURORA 2007GRC_Power Costs - Comparison bx Rbtl-Staff-Jt-PC" xfId="509"/>
    <cellStyle name="_DEM-WP(C) Costs not in AURORA 2007GRC_Rebuttal Power Costs" xfId="510"/>
    <cellStyle name="_DEM-WP(C) Costs not in AURORA 2007GRC_TENASKA REGULATORY ASSET" xfId="511"/>
    <cellStyle name="_DEM-WP(C) Costs not in AURORA 2007PCORC-5.07Update" xfId="512"/>
    <cellStyle name="_DEM-WP(C) Costs not in AURORA 2007PCORC-5.07Update_16.37E Wild Horse Expansion DeferralRevwrkingfile SF" xfId="513"/>
    <cellStyle name="_DEM-WP(C) Costs not in AURORA 2007PCORC-5.07Update_Adj Bench DR 3 for Initial Briefs (Electric)" xfId="514"/>
    <cellStyle name="_DEM-WP(C) Costs not in AURORA 2007PCORC-5.07Update_Book2" xfId="515"/>
    <cellStyle name="_DEM-WP(C) Costs not in AURORA 2007PCORC-5.07Update_Book4" xfId="516"/>
    <cellStyle name="_DEM-WP(C) Costs not in AURORA 2007PCORC-5.07Update_DEM-WP(C) Production O&amp;M 2009GRC Rebuttal" xfId="517"/>
    <cellStyle name="_DEM-WP(C) Costs not in AURORA 2007PCORC-5.07Update_DEM-WP(C) Production O&amp;M 2009GRC Rebuttal_Adj Bench DR 3 for Initial Briefs (Electric)" xfId="518"/>
    <cellStyle name="_DEM-WP(C) Costs not in AURORA 2007PCORC-5.07Update_DEM-WP(C) Production O&amp;M 2009GRC Rebuttal_Book2" xfId="519"/>
    <cellStyle name="_DEM-WP(C) Costs not in AURORA 2007PCORC-5.07Update_DEM-WP(C) Production O&amp;M 2009GRC Rebuttal_Book2_Adj Bench DR 3 for Initial Briefs (Electric)" xfId="520"/>
    <cellStyle name="_DEM-WP(C) Costs not in AURORA 2007PCORC-5.07Update_DEM-WP(C) Production O&amp;M 2009GRC Rebuttal_Book2_Electric Rev Req Model (2009 GRC) Rebuttal" xfId="521"/>
    <cellStyle name="_DEM-WP(C) Costs not in AURORA 2007PCORC-5.07Update_DEM-WP(C) Production O&amp;M 2009GRC Rebuttal_Book2_Electric Rev Req Model (2009 GRC) Rebuttal REmoval of New  WH Solar AdjustMI" xfId="522"/>
    <cellStyle name="_DEM-WP(C) Costs not in AURORA 2007PCORC-5.07Update_DEM-WP(C) Production O&amp;M 2009GRC Rebuttal_Book2_Electric Rev Req Model (2009 GRC) Revised 01-18-2010" xfId="523"/>
    <cellStyle name="_DEM-WP(C) Costs not in AURORA 2007PCORC-5.07Update_DEM-WP(C) Production O&amp;M 2009GRC Rebuttal_Book2_Final Order Electric EXHIBIT A-1" xfId="524"/>
    <cellStyle name="_DEM-WP(C) Costs not in AURORA 2007PCORC-5.07Update_DEM-WP(C) Production O&amp;M 2009GRC Rebuttal_Electric Rev Req Model (2009 GRC) Rebuttal" xfId="525"/>
    <cellStyle name="_DEM-WP(C) Costs not in AURORA 2007PCORC-5.07Update_DEM-WP(C) Production O&amp;M 2009GRC Rebuttal_Electric Rev Req Model (2009 GRC) Rebuttal REmoval of New  WH Solar AdjustMI" xfId="526"/>
    <cellStyle name="_DEM-WP(C) Costs not in AURORA 2007PCORC-5.07Update_DEM-WP(C) Production O&amp;M 2009GRC Rebuttal_Electric Rev Req Model (2009 GRC) Revised 01-18-2010" xfId="527"/>
    <cellStyle name="_DEM-WP(C) Costs not in AURORA 2007PCORC-5.07Update_DEM-WP(C) Production O&amp;M 2009GRC Rebuttal_Final Order Electric EXHIBIT A-1" xfId="528"/>
    <cellStyle name="_DEM-WP(C) Costs not in AURORA 2007PCORC-5.07Update_DEM-WP(C) Production O&amp;M 2009GRC Rebuttal_Rebuttal Power Costs" xfId="529"/>
    <cellStyle name="_DEM-WP(C) Costs not in AURORA 2007PCORC-5.07Update_DEM-WP(C) Production O&amp;M 2009GRC Rebuttal_Rebuttal Power Costs_Adj Bench DR 3 for Initial Briefs (Electric)" xfId="530"/>
    <cellStyle name="_DEM-WP(C) Costs not in AURORA 2007PCORC-5.07Update_DEM-WP(C) Production O&amp;M 2009GRC Rebuttal_Rebuttal Power Costs_Electric Rev Req Model (2009 GRC) Rebuttal" xfId="531"/>
    <cellStyle name="_DEM-WP(C) Costs not in AURORA 2007PCORC-5.07Update_DEM-WP(C) Production O&amp;M 2009GRC Rebuttal_Rebuttal Power Costs_Electric Rev Req Model (2009 GRC) Rebuttal REmoval of New  WH Solar AdjustMI" xfId="532"/>
    <cellStyle name="_DEM-WP(C) Costs not in AURORA 2007PCORC-5.07Update_DEM-WP(C) Production O&amp;M 2009GRC Rebuttal_Rebuttal Power Costs_Electric Rev Req Model (2009 GRC) Revised 01-18-2010" xfId="533"/>
    <cellStyle name="_DEM-WP(C) Costs not in AURORA 2007PCORC-5.07Update_DEM-WP(C) Production O&amp;M 2009GRC Rebuttal_Rebuttal Power Costs_Final Order Electric EXHIBIT A-1" xfId="534"/>
    <cellStyle name="_DEM-WP(C) Costs not in AURORA 2007PCORC-5.07Update_Electric Rev Req Model (2009 GRC) " xfId="535"/>
    <cellStyle name="_DEM-WP(C) Costs not in AURORA 2007PCORC-5.07Update_Electric Rev Req Model (2009 GRC) Rebuttal" xfId="536"/>
    <cellStyle name="_DEM-WP(C) Costs not in AURORA 2007PCORC-5.07Update_Electric Rev Req Model (2009 GRC) Rebuttal REmoval of New  WH Solar AdjustMI" xfId="537"/>
    <cellStyle name="_DEM-WP(C) Costs not in AURORA 2007PCORC-5.07Update_Electric Rev Req Model (2009 GRC) Revised 01-18-2010" xfId="538"/>
    <cellStyle name="_DEM-WP(C) Costs not in AURORA 2007PCORC-5.07Update_Final Order Electric EXHIBIT A-1" xfId="539"/>
    <cellStyle name="_DEM-WP(C) Costs not in AURORA 2007PCORC-5.07Update_Power Costs - Comparison bx Rbtl-Staff-Jt-PC" xfId="540"/>
    <cellStyle name="_DEM-WP(C) Costs not in AURORA 2007PCORC-5.07Update_Rebuttal Power Costs" xfId="541"/>
    <cellStyle name="_DEM-WP(C) Costs not in AURORA 2007PCORC-5.07Update_TENASKA REGULATORY ASSET" xfId="542"/>
    <cellStyle name="_DEM-WP(C) Prod O&amp;M 2007GRC" xfId="543"/>
    <cellStyle name="_DEM-WP(C) Prod O&amp;M 2007GRC_Adj Bench DR 3 for Initial Briefs (Electric)" xfId="544"/>
    <cellStyle name="_DEM-WP(C) Prod O&amp;M 2007GRC_Book2" xfId="545"/>
    <cellStyle name="_DEM-WP(C) Prod O&amp;M 2007GRC_Book2_Adj Bench DR 3 for Initial Briefs (Electric)" xfId="546"/>
    <cellStyle name="_DEM-WP(C) Prod O&amp;M 2007GRC_Book2_Electric Rev Req Model (2009 GRC) Rebuttal" xfId="547"/>
    <cellStyle name="_DEM-WP(C) Prod O&amp;M 2007GRC_Book2_Electric Rev Req Model (2009 GRC) Rebuttal REmoval of New  WH Solar AdjustMI" xfId="548"/>
    <cellStyle name="_DEM-WP(C) Prod O&amp;M 2007GRC_Book2_Electric Rev Req Model (2009 GRC) Revised 01-18-2010" xfId="549"/>
    <cellStyle name="_DEM-WP(C) Prod O&amp;M 2007GRC_Book2_Final Order Electric EXHIBIT A-1" xfId="550"/>
    <cellStyle name="_DEM-WP(C) Prod O&amp;M 2007GRC_Electric Rev Req Model (2009 GRC) Rebuttal" xfId="551"/>
    <cellStyle name="_DEM-WP(C) Prod O&amp;M 2007GRC_Electric Rev Req Model (2009 GRC) Rebuttal REmoval of New  WH Solar AdjustMI" xfId="552"/>
    <cellStyle name="_DEM-WP(C) Prod O&amp;M 2007GRC_Electric Rev Req Model (2009 GRC) Revised 01-18-2010" xfId="553"/>
    <cellStyle name="_DEM-WP(C) Prod O&amp;M 2007GRC_Final Order Electric EXHIBIT A-1" xfId="554"/>
    <cellStyle name="_DEM-WP(C) Prod O&amp;M 2007GRC_Rebuttal Power Costs" xfId="555"/>
    <cellStyle name="_DEM-WP(C) Prod O&amp;M 2007GRC_Rebuttal Power Costs_Adj Bench DR 3 for Initial Briefs (Electric)" xfId="556"/>
    <cellStyle name="_DEM-WP(C) Prod O&amp;M 2007GRC_Rebuttal Power Costs_Electric Rev Req Model (2009 GRC) Rebuttal" xfId="557"/>
    <cellStyle name="_DEM-WP(C) Prod O&amp;M 2007GRC_Rebuttal Power Costs_Electric Rev Req Model (2009 GRC) Rebuttal REmoval of New  WH Solar AdjustMI" xfId="558"/>
    <cellStyle name="_DEM-WP(C) Prod O&amp;M 2007GRC_Rebuttal Power Costs_Electric Rev Req Model (2009 GRC) Revised 01-18-2010" xfId="559"/>
    <cellStyle name="_DEM-WP(C) Prod O&amp;M 2007GRC_Rebuttal Power Costs_Final Order Electric EXHIBIT A-1" xfId="560"/>
    <cellStyle name="_DEM-WP(C) Rate Year Sumas by Month Update Corrected" xfId="561"/>
    <cellStyle name="_DEM-WP(C) Sumas Proforma 11.5.07" xfId="562"/>
    <cellStyle name="_DEM-WP(C) Westside Hydro Data_051007" xfId="563"/>
    <cellStyle name="_DEM-WP(C) Westside Hydro Data_051007_16.37E Wild Horse Expansion DeferralRevwrkingfile SF" xfId="564"/>
    <cellStyle name="_DEM-WP(C) Westside Hydro Data_051007_Adj Bench DR 3 for Initial Briefs (Electric)" xfId="565"/>
    <cellStyle name="_DEM-WP(C) Westside Hydro Data_051007_Book2" xfId="566"/>
    <cellStyle name="_DEM-WP(C) Westside Hydro Data_051007_Book4" xfId="567"/>
    <cellStyle name="_DEM-WP(C) Westside Hydro Data_051007_Electric Rev Req Model (2009 GRC) " xfId="568"/>
    <cellStyle name="_DEM-WP(C) Westside Hydro Data_051007_Electric Rev Req Model (2009 GRC) Rebuttal" xfId="569"/>
    <cellStyle name="_DEM-WP(C) Westside Hydro Data_051007_Electric Rev Req Model (2009 GRC) Rebuttal REmoval of New  WH Solar AdjustMI" xfId="570"/>
    <cellStyle name="_DEM-WP(C) Westside Hydro Data_051007_Electric Rev Req Model (2009 GRC) Revised 01-18-2010" xfId="571"/>
    <cellStyle name="_DEM-WP(C) Westside Hydro Data_051007_Final Order Electric EXHIBIT A-1" xfId="572"/>
    <cellStyle name="_DEM-WP(C) Westside Hydro Data_051007_Power Costs - Comparison bx Rbtl-Staff-Jt-PC" xfId="573"/>
    <cellStyle name="_DEM-WP(C) Westside Hydro Data_051007_Rebuttal Power Costs" xfId="574"/>
    <cellStyle name="_DEM-WP(C) Westside Hydro Data_051007_TENASKA REGULATORY ASSET" xfId="575"/>
    <cellStyle name="_x0013__Electric Rev Req Model (2009 GRC) " xfId="576"/>
    <cellStyle name="_x0013__Electric Rev Req Model (2009 GRC) Rebuttal" xfId="577"/>
    <cellStyle name="_x0013__Electric Rev Req Model (2009 GRC) Rebuttal REmoval of New  WH Solar AdjustMI" xfId="578"/>
    <cellStyle name="_x0013__Electric Rev Req Model (2009 GRC) Revised 01-18-2010" xfId="579"/>
    <cellStyle name="_x0013__Final Order Electric EXHIBIT A-1" xfId="580"/>
    <cellStyle name="_Fixed Gas Transport 1 19 09" xfId="581"/>
    <cellStyle name="_Fuel Prices 4-14" xfId="582"/>
    <cellStyle name="_Fuel Prices 4-14 2" xfId="583"/>
    <cellStyle name="_Fuel Prices 4-14_04 07E Wild Horse Wind Expansion (C) (2)" xfId="584"/>
    <cellStyle name="_Fuel Prices 4-14_04 07E Wild Horse Wind Expansion (C) (2)_Adj Bench DR 3 for Initial Briefs (Electric)" xfId="585"/>
    <cellStyle name="_Fuel Prices 4-14_04 07E Wild Horse Wind Expansion (C) (2)_Electric Rev Req Model (2009 GRC) " xfId="586"/>
    <cellStyle name="_Fuel Prices 4-14_04 07E Wild Horse Wind Expansion (C) (2)_Electric Rev Req Model (2009 GRC) Rebuttal" xfId="587"/>
    <cellStyle name="_Fuel Prices 4-14_04 07E Wild Horse Wind Expansion (C) (2)_Electric Rev Req Model (2009 GRC) Rebuttal REmoval of New  WH Solar AdjustMI" xfId="588"/>
    <cellStyle name="_Fuel Prices 4-14_04 07E Wild Horse Wind Expansion (C) (2)_Electric Rev Req Model (2009 GRC) Revised 01-18-2010" xfId="589"/>
    <cellStyle name="_Fuel Prices 4-14_04 07E Wild Horse Wind Expansion (C) (2)_Final Order Electric EXHIBIT A-1" xfId="590"/>
    <cellStyle name="_Fuel Prices 4-14_04 07E Wild Horse Wind Expansion (C) (2)_TENASKA REGULATORY ASSET" xfId="591"/>
    <cellStyle name="_Fuel Prices 4-14_16.37E Wild Horse Expansion DeferralRevwrkingfile SF" xfId="592"/>
    <cellStyle name="_Fuel Prices 4-14_4 31 Regulatory Assets and Liabilities  7 06- Exhibit D" xfId="593"/>
    <cellStyle name="_Fuel Prices 4-14_4 32 Regulatory Assets and Liabilities  7 06- Exhibit D" xfId="594"/>
    <cellStyle name="_Fuel Prices 4-14_Book2" xfId="595"/>
    <cellStyle name="_Fuel Prices 4-14_Book2_Adj Bench DR 3 for Initial Briefs (Electric)" xfId="596"/>
    <cellStyle name="_Fuel Prices 4-14_Book2_Electric Rev Req Model (2009 GRC) Rebuttal" xfId="597"/>
    <cellStyle name="_Fuel Prices 4-14_Book2_Electric Rev Req Model (2009 GRC) Rebuttal REmoval of New  WH Solar AdjustMI" xfId="598"/>
    <cellStyle name="_Fuel Prices 4-14_Book2_Electric Rev Req Model (2009 GRC) Revised 01-18-2010" xfId="599"/>
    <cellStyle name="_Fuel Prices 4-14_Book2_Final Order Electric EXHIBIT A-1" xfId="600"/>
    <cellStyle name="_Fuel Prices 4-14_Book4" xfId="601"/>
    <cellStyle name="_Fuel Prices 4-14_Book9" xfId="602"/>
    <cellStyle name="_Fuel Prices 4-14_Power Costs - Comparison bx Rbtl-Staff-Jt-PC" xfId="603"/>
    <cellStyle name="_Fuel Prices 4-14_Power Costs - Comparison bx Rbtl-Staff-Jt-PC_Adj Bench DR 3 for Initial Briefs (Electric)" xfId="604"/>
    <cellStyle name="_Fuel Prices 4-14_Power Costs - Comparison bx Rbtl-Staff-Jt-PC_Electric Rev Req Model (2009 GRC) Rebuttal" xfId="605"/>
    <cellStyle name="_Fuel Prices 4-14_Power Costs - Comparison bx Rbtl-Staff-Jt-PC_Electric Rev Req Model (2009 GRC) Rebuttal REmoval of New  WH Solar AdjustMI" xfId="606"/>
    <cellStyle name="_Fuel Prices 4-14_Power Costs - Comparison bx Rbtl-Staff-Jt-PC_Electric Rev Req Model (2009 GRC) Revised 01-18-2010" xfId="607"/>
    <cellStyle name="_Fuel Prices 4-14_Power Costs - Comparison bx Rbtl-Staff-Jt-PC_Final Order Electric EXHIBIT A-1" xfId="608"/>
    <cellStyle name="_Fuel Prices 4-14_Rebuttal Power Costs" xfId="609"/>
    <cellStyle name="_Fuel Prices 4-14_Rebuttal Power Costs_Adj Bench DR 3 for Initial Briefs (Electric)" xfId="610"/>
    <cellStyle name="_Fuel Prices 4-14_Rebuttal Power Costs_Electric Rev Req Model (2009 GRC) Rebuttal" xfId="611"/>
    <cellStyle name="_Fuel Prices 4-14_Rebuttal Power Costs_Electric Rev Req Model (2009 GRC) Rebuttal REmoval of New  WH Solar AdjustMI" xfId="612"/>
    <cellStyle name="_Fuel Prices 4-14_Rebuttal Power Costs_Electric Rev Req Model (2009 GRC) Revised 01-18-2010" xfId="613"/>
    <cellStyle name="_Fuel Prices 4-14_Rebuttal Power Costs_Final Order Electric EXHIBIT A-1" xfId="614"/>
    <cellStyle name="_Gas Transportation Charges_2009GRC_120308" xfId="615"/>
    <cellStyle name="_NIM 06 Base Case Current Trends" xfId="616"/>
    <cellStyle name="_NIM 06 Base Case Current Trends_Adj Bench DR 3 for Initial Briefs (Electric)" xfId="617"/>
    <cellStyle name="_NIM 06 Base Case Current Trends_Book2" xfId="618"/>
    <cellStyle name="_NIM 06 Base Case Current Trends_Book2_Adj Bench DR 3 for Initial Briefs (Electric)" xfId="619"/>
    <cellStyle name="_NIM 06 Base Case Current Trends_Book2_Electric Rev Req Model (2009 GRC) Rebuttal" xfId="620"/>
    <cellStyle name="_NIM 06 Base Case Current Trends_Book2_Electric Rev Req Model (2009 GRC) Rebuttal REmoval of New  WH Solar AdjustMI" xfId="621"/>
    <cellStyle name="_NIM 06 Base Case Current Trends_Book2_Electric Rev Req Model (2009 GRC) Revised 01-18-2010" xfId="622"/>
    <cellStyle name="_NIM 06 Base Case Current Trends_Book2_Final Order Electric EXHIBIT A-1" xfId="623"/>
    <cellStyle name="_NIM 06 Base Case Current Trends_Electric Rev Req Model (2009 GRC) " xfId="624"/>
    <cellStyle name="_NIM 06 Base Case Current Trends_Electric Rev Req Model (2009 GRC) Rebuttal" xfId="625"/>
    <cellStyle name="_NIM 06 Base Case Current Trends_Electric Rev Req Model (2009 GRC) Rebuttal REmoval of New  WH Solar AdjustMI" xfId="626"/>
    <cellStyle name="_NIM 06 Base Case Current Trends_Electric Rev Req Model (2009 GRC) Revised 01-18-2010" xfId="627"/>
    <cellStyle name="_NIM 06 Base Case Current Trends_Final Order Electric EXHIBIT A-1" xfId="628"/>
    <cellStyle name="_NIM 06 Base Case Current Trends_Rebuttal Power Costs" xfId="629"/>
    <cellStyle name="_NIM 06 Base Case Current Trends_Rebuttal Power Costs_Adj Bench DR 3 for Initial Briefs (Electric)" xfId="630"/>
    <cellStyle name="_NIM 06 Base Case Current Trends_Rebuttal Power Costs_Electric Rev Req Model (2009 GRC) Rebuttal" xfId="631"/>
    <cellStyle name="_NIM 06 Base Case Current Trends_Rebuttal Power Costs_Electric Rev Req Model (2009 GRC) Rebuttal REmoval of New  WH Solar AdjustMI" xfId="632"/>
    <cellStyle name="_NIM 06 Base Case Current Trends_Rebuttal Power Costs_Electric Rev Req Model (2009 GRC) Revised 01-18-2010" xfId="633"/>
    <cellStyle name="_NIM 06 Base Case Current Trends_Rebuttal Power Costs_Final Order Electric EXHIBIT A-1" xfId="634"/>
    <cellStyle name="_NIM 06 Base Case Current Trends_TENASKA REGULATORY ASSET" xfId="635"/>
    <cellStyle name="_Portfolio SPlan Base Case.xls Chart 1" xfId="636"/>
    <cellStyle name="_Portfolio SPlan Base Case.xls Chart 1_Adj Bench DR 3 for Initial Briefs (Electric)" xfId="637"/>
    <cellStyle name="_Portfolio SPlan Base Case.xls Chart 1_Book2" xfId="638"/>
    <cellStyle name="_Portfolio SPlan Base Case.xls Chart 1_Book2_Adj Bench DR 3 for Initial Briefs (Electric)" xfId="639"/>
    <cellStyle name="_Portfolio SPlan Base Case.xls Chart 1_Book2_Electric Rev Req Model (2009 GRC) Rebuttal" xfId="640"/>
    <cellStyle name="_Portfolio SPlan Base Case.xls Chart 1_Book2_Electric Rev Req Model (2009 GRC) Rebuttal REmoval of New  WH Solar AdjustMI" xfId="641"/>
    <cellStyle name="_Portfolio SPlan Base Case.xls Chart 1_Book2_Electric Rev Req Model (2009 GRC) Revised 01-18-2010" xfId="642"/>
    <cellStyle name="_Portfolio SPlan Base Case.xls Chart 1_Book2_Final Order Electric EXHIBIT A-1" xfId="643"/>
    <cellStyle name="_Portfolio SPlan Base Case.xls Chart 1_Electric Rev Req Model (2009 GRC) " xfId="644"/>
    <cellStyle name="_Portfolio SPlan Base Case.xls Chart 1_Electric Rev Req Model (2009 GRC) Rebuttal" xfId="645"/>
    <cellStyle name="_Portfolio SPlan Base Case.xls Chart 1_Electric Rev Req Model (2009 GRC) Rebuttal REmoval of New  WH Solar AdjustMI" xfId="646"/>
    <cellStyle name="_Portfolio SPlan Base Case.xls Chart 1_Electric Rev Req Model (2009 GRC) Revised 01-18-2010" xfId="647"/>
    <cellStyle name="_Portfolio SPlan Base Case.xls Chart 1_Final Order Electric EXHIBIT A-1" xfId="648"/>
    <cellStyle name="_Portfolio SPlan Base Case.xls Chart 1_Rebuttal Power Costs" xfId="649"/>
    <cellStyle name="_Portfolio SPlan Base Case.xls Chart 1_Rebuttal Power Costs_Adj Bench DR 3 for Initial Briefs (Electric)" xfId="650"/>
    <cellStyle name="_Portfolio SPlan Base Case.xls Chart 1_Rebuttal Power Costs_Electric Rev Req Model (2009 GRC) Rebuttal" xfId="651"/>
    <cellStyle name="_Portfolio SPlan Base Case.xls Chart 1_Rebuttal Power Costs_Electric Rev Req Model (2009 GRC) Rebuttal REmoval of New  WH Solar AdjustMI" xfId="652"/>
    <cellStyle name="_Portfolio SPlan Base Case.xls Chart 1_Rebuttal Power Costs_Electric Rev Req Model (2009 GRC) Revised 01-18-2010" xfId="653"/>
    <cellStyle name="_Portfolio SPlan Base Case.xls Chart 1_Rebuttal Power Costs_Final Order Electric EXHIBIT A-1" xfId="654"/>
    <cellStyle name="_Portfolio SPlan Base Case.xls Chart 1_TENASKA REGULATORY ASSET" xfId="655"/>
    <cellStyle name="_Portfolio SPlan Base Case.xls Chart 2" xfId="656"/>
    <cellStyle name="_Portfolio SPlan Base Case.xls Chart 2_Adj Bench DR 3 for Initial Briefs (Electric)" xfId="657"/>
    <cellStyle name="_Portfolio SPlan Base Case.xls Chart 2_Book2" xfId="658"/>
    <cellStyle name="_Portfolio SPlan Base Case.xls Chart 2_Book2_Adj Bench DR 3 for Initial Briefs (Electric)" xfId="659"/>
    <cellStyle name="_Portfolio SPlan Base Case.xls Chart 2_Book2_Electric Rev Req Model (2009 GRC) Rebuttal" xfId="660"/>
    <cellStyle name="_Portfolio SPlan Base Case.xls Chart 2_Book2_Electric Rev Req Model (2009 GRC) Rebuttal REmoval of New  WH Solar AdjustMI" xfId="661"/>
    <cellStyle name="_Portfolio SPlan Base Case.xls Chart 2_Book2_Electric Rev Req Model (2009 GRC) Revised 01-18-2010" xfId="662"/>
    <cellStyle name="_Portfolio SPlan Base Case.xls Chart 2_Book2_Final Order Electric EXHIBIT A-1" xfId="663"/>
    <cellStyle name="_Portfolio SPlan Base Case.xls Chart 2_Electric Rev Req Model (2009 GRC) " xfId="664"/>
    <cellStyle name="_Portfolio SPlan Base Case.xls Chart 2_Electric Rev Req Model (2009 GRC) Rebuttal" xfId="665"/>
    <cellStyle name="_Portfolio SPlan Base Case.xls Chart 2_Electric Rev Req Model (2009 GRC) Rebuttal REmoval of New  WH Solar AdjustMI" xfId="666"/>
    <cellStyle name="_Portfolio SPlan Base Case.xls Chart 2_Electric Rev Req Model (2009 GRC) Revised 01-18-2010" xfId="667"/>
    <cellStyle name="_Portfolio SPlan Base Case.xls Chart 2_Final Order Electric EXHIBIT A-1" xfId="668"/>
    <cellStyle name="_Portfolio SPlan Base Case.xls Chart 2_Rebuttal Power Costs" xfId="669"/>
    <cellStyle name="_Portfolio SPlan Base Case.xls Chart 2_Rebuttal Power Costs_Adj Bench DR 3 for Initial Briefs (Electric)" xfId="670"/>
    <cellStyle name="_Portfolio SPlan Base Case.xls Chart 2_Rebuttal Power Costs_Electric Rev Req Model (2009 GRC) Rebuttal" xfId="671"/>
    <cellStyle name="_Portfolio SPlan Base Case.xls Chart 2_Rebuttal Power Costs_Electric Rev Req Model (2009 GRC) Rebuttal REmoval of New  WH Solar AdjustMI" xfId="672"/>
    <cellStyle name="_Portfolio SPlan Base Case.xls Chart 2_Rebuttal Power Costs_Electric Rev Req Model (2009 GRC) Revised 01-18-2010" xfId="673"/>
    <cellStyle name="_Portfolio SPlan Base Case.xls Chart 2_Rebuttal Power Costs_Final Order Electric EXHIBIT A-1" xfId="674"/>
    <cellStyle name="_Portfolio SPlan Base Case.xls Chart 2_TENASKA REGULATORY ASSET" xfId="675"/>
    <cellStyle name="_Portfolio SPlan Base Case.xls Chart 3" xfId="676"/>
    <cellStyle name="_Portfolio SPlan Base Case.xls Chart 3_Adj Bench DR 3 for Initial Briefs (Electric)" xfId="677"/>
    <cellStyle name="_Portfolio SPlan Base Case.xls Chart 3_Book2" xfId="678"/>
    <cellStyle name="_Portfolio SPlan Base Case.xls Chart 3_Book2_Adj Bench DR 3 for Initial Briefs (Electric)" xfId="679"/>
    <cellStyle name="_Portfolio SPlan Base Case.xls Chart 3_Book2_Electric Rev Req Model (2009 GRC) Rebuttal" xfId="680"/>
    <cellStyle name="_Portfolio SPlan Base Case.xls Chart 3_Book2_Electric Rev Req Model (2009 GRC) Rebuttal REmoval of New  WH Solar AdjustMI" xfId="681"/>
    <cellStyle name="_Portfolio SPlan Base Case.xls Chart 3_Book2_Electric Rev Req Model (2009 GRC) Revised 01-18-2010" xfId="682"/>
    <cellStyle name="_Portfolio SPlan Base Case.xls Chart 3_Book2_Final Order Electric EXHIBIT A-1" xfId="683"/>
    <cellStyle name="_Portfolio SPlan Base Case.xls Chart 3_Electric Rev Req Model (2009 GRC) " xfId="684"/>
    <cellStyle name="_Portfolio SPlan Base Case.xls Chart 3_Electric Rev Req Model (2009 GRC) Rebuttal" xfId="685"/>
    <cellStyle name="_Portfolio SPlan Base Case.xls Chart 3_Electric Rev Req Model (2009 GRC) Rebuttal REmoval of New  WH Solar AdjustMI" xfId="686"/>
    <cellStyle name="_Portfolio SPlan Base Case.xls Chart 3_Electric Rev Req Model (2009 GRC) Revised 01-18-2010" xfId="687"/>
    <cellStyle name="_Portfolio SPlan Base Case.xls Chart 3_Final Order Electric EXHIBIT A-1" xfId="688"/>
    <cellStyle name="_Portfolio SPlan Base Case.xls Chart 3_Rebuttal Power Costs" xfId="689"/>
    <cellStyle name="_Portfolio SPlan Base Case.xls Chart 3_Rebuttal Power Costs_Adj Bench DR 3 for Initial Briefs (Electric)" xfId="690"/>
    <cellStyle name="_Portfolio SPlan Base Case.xls Chart 3_Rebuttal Power Costs_Electric Rev Req Model (2009 GRC) Rebuttal" xfId="691"/>
    <cellStyle name="_Portfolio SPlan Base Case.xls Chart 3_Rebuttal Power Costs_Electric Rev Req Model (2009 GRC) Rebuttal REmoval of New  WH Solar AdjustMI" xfId="692"/>
    <cellStyle name="_Portfolio SPlan Base Case.xls Chart 3_Rebuttal Power Costs_Electric Rev Req Model (2009 GRC) Revised 01-18-2010" xfId="693"/>
    <cellStyle name="_Portfolio SPlan Base Case.xls Chart 3_Rebuttal Power Costs_Final Order Electric EXHIBIT A-1" xfId="694"/>
    <cellStyle name="_Portfolio SPlan Base Case.xls Chart 3_TENASKA REGULATORY ASSET" xfId="695"/>
    <cellStyle name="_Power Cost Value Copy 11.30.05 gas 1.09.06 AURORA at 1.10.06" xfId="696"/>
    <cellStyle name="_Power Cost Value Copy 11.30.05 gas 1.09.06 AURORA at 1.10.06 2" xfId="697"/>
    <cellStyle name="_Power Cost Value Copy 11.30.05 gas 1.09.06 AURORA at 1.10.06_04 07E Wild Horse Wind Expansion (C) (2)" xfId="698"/>
    <cellStyle name="_Power Cost Value Copy 11.30.05 gas 1.09.06 AURORA at 1.10.06_04 07E Wild Horse Wind Expansion (C) (2)_Adj Bench DR 3 for Initial Briefs (Electric)" xfId="699"/>
    <cellStyle name="_Power Cost Value Copy 11.30.05 gas 1.09.06 AURORA at 1.10.06_04 07E Wild Horse Wind Expansion (C) (2)_Electric Rev Req Model (2009 GRC) " xfId="700"/>
    <cellStyle name="_Power Cost Value Copy 11.30.05 gas 1.09.06 AURORA at 1.10.06_04 07E Wild Horse Wind Expansion (C) (2)_Electric Rev Req Model (2009 GRC) Rebuttal" xfId="701"/>
    <cellStyle name="_Power Cost Value Copy 11.30.05 gas 1.09.06 AURORA at 1.10.06_04 07E Wild Horse Wind Expansion (C) (2)_Electric Rev Req Model (2009 GRC) Rebuttal REmoval of New  WH Solar AdjustMI" xfId="702"/>
    <cellStyle name="_Power Cost Value Copy 11.30.05 gas 1.09.06 AURORA at 1.10.06_04 07E Wild Horse Wind Expansion (C) (2)_Electric Rev Req Model (2009 GRC) Revised 01-18-2010" xfId="703"/>
    <cellStyle name="_Power Cost Value Copy 11.30.05 gas 1.09.06 AURORA at 1.10.06_04 07E Wild Horse Wind Expansion (C) (2)_Final Order Electric EXHIBIT A-1" xfId="704"/>
    <cellStyle name="_Power Cost Value Copy 11.30.05 gas 1.09.06 AURORA at 1.10.06_04 07E Wild Horse Wind Expansion (C) (2)_TENASKA REGULATORY ASSET" xfId="705"/>
    <cellStyle name="_Power Cost Value Copy 11.30.05 gas 1.09.06 AURORA at 1.10.06_16.37E Wild Horse Expansion DeferralRevwrkingfile SF" xfId="706"/>
    <cellStyle name="_Power Cost Value Copy 11.30.05 gas 1.09.06 AURORA at 1.10.06_4 31 Regulatory Assets and Liabilities  7 06- Exhibit D" xfId="707"/>
    <cellStyle name="_Power Cost Value Copy 11.30.05 gas 1.09.06 AURORA at 1.10.06_4 32 Regulatory Assets and Liabilities  7 06- Exhibit D" xfId="708"/>
    <cellStyle name="_Power Cost Value Copy 11.30.05 gas 1.09.06 AURORA at 1.10.06_Book2" xfId="709"/>
    <cellStyle name="_Power Cost Value Copy 11.30.05 gas 1.09.06 AURORA at 1.10.06_Book2_Adj Bench DR 3 for Initial Briefs (Electric)" xfId="710"/>
    <cellStyle name="_Power Cost Value Copy 11.30.05 gas 1.09.06 AURORA at 1.10.06_Book2_Electric Rev Req Model (2009 GRC) Rebuttal" xfId="711"/>
    <cellStyle name="_Power Cost Value Copy 11.30.05 gas 1.09.06 AURORA at 1.10.06_Book2_Electric Rev Req Model (2009 GRC) Rebuttal REmoval of New  WH Solar AdjustMI" xfId="712"/>
    <cellStyle name="_Power Cost Value Copy 11.30.05 gas 1.09.06 AURORA at 1.10.06_Book2_Electric Rev Req Model (2009 GRC) Revised 01-18-2010" xfId="713"/>
    <cellStyle name="_Power Cost Value Copy 11.30.05 gas 1.09.06 AURORA at 1.10.06_Book2_Final Order Electric EXHIBIT A-1" xfId="714"/>
    <cellStyle name="_Power Cost Value Copy 11.30.05 gas 1.09.06 AURORA at 1.10.06_Book4" xfId="715"/>
    <cellStyle name="_Power Cost Value Copy 11.30.05 gas 1.09.06 AURORA at 1.10.06_Book9" xfId="716"/>
    <cellStyle name="_Power Cost Value Copy 11.30.05 gas 1.09.06 AURORA at 1.10.06_Power Costs - Comparison bx Rbtl-Staff-Jt-PC" xfId="717"/>
    <cellStyle name="_Power Cost Value Copy 11.30.05 gas 1.09.06 AURORA at 1.10.06_Power Costs - Comparison bx Rbtl-Staff-Jt-PC_Adj Bench DR 3 for Initial Briefs (Electric)" xfId="718"/>
    <cellStyle name="_Power Cost Value Copy 11.30.05 gas 1.09.06 AURORA at 1.10.06_Power Costs - Comparison bx Rbtl-Staff-Jt-PC_Electric Rev Req Model (2009 GRC) Rebuttal" xfId="719"/>
    <cellStyle name="_Power Cost Value Copy 11.30.05 gas 1.09.06 AURORA at 1.10.06_Power Costs - Comparison bx Rbtl-Staff-Jt-PC_Electric Rev Req Model (2009 GRC) Rebuttal REmoval of New  WH Solar AdjustMI" xfId="720"/>
    <cellStyle name="_Power Cost Value Copy 11.30.05 gas 1.09.06 AURORA at 1.10.06_Power Costs - Comparison bx Rbtl-Staff-Jt-PC_Electric Rev Req Model (2009 GRC) Revised 01-18-2010" xfId="721"/>
    <cellStyle name="_Power Cost Value Copy 11.30.05 gas 1.09.06 AURORA at 1.10.06_Power Costs - Comparison bx Rbtl-Staff-Jt-PC_Final Order Electric EXHIBIT A-1" xfId="722"/>
    <cellStyle name="_Power Cost Value Copy 11.30.05 gas 1.09.06 AURORA at 1.10.06_Rebuttal Power Costs" xfId="723"/>
    <cellStyle name="_Power Cost Value Copy 11.30.05 gas 1.09.06 AURORA at 1.10.06_Rebuttal Power Costs_Adj Bench DR 3 for Initial Briefs (Electric)" xfId="724"/>
    <cellStyle name="_Power Cost Value Copy 11.30.05 gas 1.09.06 AURORA at 1.10.06_Rebuttal Power Costs_Electric Rev Req Model (2009 GRC) Rebuttal" xfId="725"/>
    <cellStyle name="_Power Cost Value Copy 11.30.05 gas 1.09.06 AURORA at 1.10.06_Rebuttal Power Costs_Electric Rev Req Model (2009 GRC) Rebuttal REmoval of New  WH Solar AdjustMI" xfId="726"/>
    <cellStyle name="_Power Cost Value Copy 11.30.05 gas 1.09.06 AURORA at 1.10.06_Rebuttal Power Costs_Electric Rev Req Model (2009 GRC) Revised 01-18-2010" xfId="727"/>
    <cellStyle name="_Power Cost Value Copy 11.30.05 gas 1.09.06 AURORA at 1.10.06_Rebuttal Power Costs_Final Order Electric EXHIBIT A-1" xfId="728"/>
    <cellStyle name="_x0013__Rebuttal Power Costs" xfId="729"/>
    <cellStyle name="_x0013__Rebuttal Power Costs_Adj Bench DR 3 for Initial Briefs (Electric)" xfId="730"/>
    <cellStyle name="_x0013__Rebuttal Power Costs_Electric Rev Req Model (2009 GRC) Rebuttal" xfId="731"/>
    <cellStyle name="_x0013__Rebuttal Power Costs_Electric Rev Req Model (2009 GRC) Rebuttal REmoval of New  WH Solar AdjustMI" xfId="732"/>
    <cellStyle name="_x0013__Rebuttal Power Costs_Electric Rev Req Model (2009 GRC) Revised 01-18-2010" xfId="733"/>
    <cellStyle name="_x0013__Rebuttal Power Costs_Final Order Electric EXHIBIT A-1" xfId="734"/>
    <cellStyle name="_Recon to Darrin's 5.11.05 proforma" xfId="735"/>
    <cellStyle name="_Recon to Darrin's 5.11.05 proforma 2" xfId="736"/>
    <cellStyle name="_Recon to Darrin's 5.11.05 proforma_(C) WHE Proforma with ITC cash grant 10 Yr Amort_for deferral_102809" xfId="737"/>
    <cellStyle name="_Recon to Darrin's 5.11.05 proforma_(C) WHE Proforma with ITC cash grant 10 Yr Amort_for deferral_102809_16.07E Wild Horse Wind Expansionwrkingfile" xfId="738"/>
    <cellStyle name="_Recon to Darrin's 5.11.05 proforma_(C) WHE Proforma with ITC cash grant 10 Yr Amort_for deferral_102809_16.07E Wild Horse Wind Expansionwrkingfile SF" xfId="739"/>
    <cellStyle name="_Recon to Darrin's 5.11.05 proforma_(C) WHE Proforma with ITC cash grant 10 Yr Amort_for deferral_102809_16.37E Wild Horse Expansion DeferralRevwrkingfile SF" xfId="740"/>
    <cellStyle name="_Recon to Darrin's 5.11.05 proforma_(C) WHE Proforma with ITC cash grant 10 Yr Amort_for rebuttal_120709" xfId="741"/>
    <cellStyle name="_Recon to Darrin's 5.11.05 proforma_04.07E Wild Horse Wind Expansion" xfId="742"/>
    <cellStyle name="_Recon to Darrin's 5.11.05 proforma_04.07E Wild Horse Wind Expansion_16.07E Wild Horse Wind Expansionwrkingfile" xfId="743"/>
    <cellStyle name="_Recon to Darrin's 5.11.05 proforma_04.07E Wild Horse Wind Expansion_16.07E Wild Horse Wind Expansionwrkingfile SF" xfId="744"/>
    <cellStyle name="_Recon to Darrin's 5.11.05 proforma_04.07E Wild Horse Wind Expansion_16.37E Wild Horse Expansion DeferralRevwrkingfile SF" xfId="745"/>
    <cellStyle name="_Recon to Darrin's 5.11.05 proforma_16.07E Wild Horse Wind Expansionwrkingfile" xfId="746"/>
    <cellStyle name="_Recon to Darrin's 5.11.05 proforma_16.07E Wild Horse Wind Expansionwrkingfile SF" xfId="747"/>
    <cellStyle name="_Recon to Darrin's 5.11.05 proforma_16.37E Wild Horse Expansion DeferralRevwrkingfile SF" xfId="748"/>
    <cellStyle name="_Recon to Darrin's 5.11.05 proforma_4 31 Regulatory Assets and Liabilities  7 06- Exhibit D" xfId="749"/>
    <cellStyle name="_Recon to Darrin's 5.11.05 proforma_4 32 Regulatory Assets and Liabilities  7 06- Exhibit D" xfId="750"/>
    <cellStyle name="_Recon to Darrin's 5.11.05 proforma_Book2" xfId="751"/>
    <cellStyle name="_Recon to Darrin's 5.11.05 proforma_Book2_Adj Bench DR 3 for Initial Briefs (Electric)" xfId="752"/>
    <cellStyle name="_Recon to Darrin's 5.11.05 proforma_Book2_Electric Rev Req Model (2009 GRC) Rebuttal" xfId="753"/>
    <cellStyle name="_Recon to Darrin's 5.11.05 proforma_Book2_Electric Rev Req Model (2009 GRC) Rebuttal REmoval of New  WH Solar AdjustMI" xfId="754"/>
    <cellStyle name="_Recon to Darrin's 5.11.05 proforma_Book2_Electric Rev Req Model (2009 GRC) Revised 01-18-2010" xfId="755"/>
    <cellStyle name="_Recon to Darrin's 5.11.05 proforma_Book2_Final Order Electric EXHIBIT A-1" xfId="756"/>
    <cellStyle name="_Recon to Darrin's 5.11.05 proforma_Book4" xfId="757"/>
    <cellStyle name="_Recon to Darrin's 5.11.05 proforma_Book9" xfId="758"/>
    <cellStyle name="_Recon to Darrin's 5.11.05 proforma_Power Costs - Comparison bx Rbtl-Staff-Jt-PC" xfId="759"/>
    <cellStyle name="_Recon to Darrin's 5.11.05 proforma_Power Costs - Comparison bx Rbtl-Staff-Jt-PC_Adj Bench DR 3 for Initial Briefs (Electric)" xfId="760"/>
    <cellStyle name="_Recon to Darrin's 5.11.05 proforma_Power Costs - Comparison bx Rbtl-Staff-Jt-PC_Electric Rev Req Model (2009 GRC) Rebuttal" xfId="761"/>
    <cellStyle name="_Recon to Darrin's 5.11.05 proforma_Power Costs - Comparison bx Rbtl-Staff-Jt-PC_Electric Rev Req Model (2009 GRC) Rebuttal REmoval of New  WH Solar AdjustMI" xfId="762"/>
    <cellStyle name="_Recon to Darrin's 5.11.05 proforma_Power Costs - Comparison bx Rbtl-Staff-Jt-PC_Electric Rev Req Model (2009 GRC) Revised 01-18-2010" xfId="763"/>
    <cellStyle name="_Recon to Darrin's 5.11.05 proforma_Power Costs - Comparison bx Rbtl-Staff-Jt-PC_Final Order Electric EXHIBIT A-1" xfId="764"/>
    <cellStyle name="_Recon to Darrin's 5.11.05 proforma_Rebuttal Power Costs" xfId="765"/>
    <cellStyle name="_Recon to Darrin's 5.11.05 proforma_Rebuttal Power Costs_Adj Bench DR 3 for Initial Briefs (Electric)" xfId="766"/>
    <cellStyle name="_Recon to Darrin's 5.11.05 proforma_Rebuttal Power Costs_Electric Rev Req Model (2009 GRC) Rebuttal" xfId="767"/>
    <cellStyle name="_Recon to Darrin's 5.11.05 proforma_Rebuttal Power Costs_Electric Rev Req Model (2009 GRC) Rebuttal REmoval of New  WH Solar AdjustMI" xfId="768"/>
    <cellStyle name="_Recon to Darrin's 5.11.05 proforma_Rebuttal Power Costs_Electric Rev Req Model (2009 GRC) Revised 01-18-2010" xfId="769"/>
    <cellStyle name="_Recon to Darrin's 5.11.05 proforma_Rebuttal Power Costs_Final Order Electric EXHIBIT A-1" xfId="770"/>
    <cellStyle name="_Sumas Proforma - 11-09-07" xfId="771"/>
    <cellStyle name="_Sumas Property Taxes v1" xfId="772"/>
    <cellStyle name="_Tenaska Comparison" xfId="773"/>
    <cellStyle name="_Tenaska Comparison 2" xfId="774"/>
    <cellStyle name="_Tenaska Comparison_(C) WHE Proforma with ITC cash grant 10 Yr Amort_for deferral_102809" xfId="775"/>
    <cellStyle name="_Tenaska Comparison_(C) WHE Proforma with ITC cash grant 10 Yr Amort_for deferral_102809_16.07E Wild Horse Wind Expansionwrkingfile" xfId="776"/>
    <cellStyle name="_Tenaska Comparison_(C) WHE Proforma with ITC cash grant 10 Yr Amort_for deferral_102809_16.07E Wild Horse Wind Expansionwrkingfile SF" xfId="777"/>
    <cellStyle name="_Tenaska Comparison_(C) WHE Proforma with ITC cash grant 10 Yr Amort_for deferral_102809_16.37E Wild Horse Expansion DeferralRevwrkingfile SF" xfId="778"/>
    <cellStyle name="_Tenaska Comparison_(C) WHE Proforma with ITC cash grant 10 Yr Amort_for rebuttal_120709" xfId="779"/>
    <cellStyle name="_Tenaska Comparison_04.07E Wild Horse Wind Expansion" xfId="780"/>
    <cellStyle name="_Tenaska Comparison_04.07E Wild Horse Wind Expansion_16.07E Wild Horse Wind Expansionwrkingfile" xfId="781"/>
    <cellStyle name="_Tenaska Comparison_04.07E Wild Horse Wind Expansion_16.07E Wild Horse Wind Expansionwrkingfile SF" xfId="782"/>
    <cellStyle name="_Tenaska Comparison_04.07E Wild Horse Wind Expansion_16.37E Wild Horse Expansion DeferralRevwrkingfile SF" xfId="783"/>
    <cellStyle name="_Tenaska Comparison_16.07E Wild Horse Wind Expansionwrkingfile" xfId="784"/>
    <cellStyle name="_Tenaska Comparison_16.07E Wild Horse Wind Expansionwrkingfile SF" xfId="785"/>
    <cellStyle name="_Tenaska Comparison_16.37E Wild Horse Expansion DeferralRevwrkingfile SF" xfId="786"/>
    <cellStyle name="_Tenaska Comparison_4 31 Regulatory Assets and Liabilities  7 06- Exhibit D" xfId="787"/>
    <cellStyle name="_Tenaska Comparison_4 32 Regulatory Assets and Liabilities  7 06- Exhibit D" xfId="788"/>
    <cellStyle name="_Tenaska Comparison_Book2" xfId="789"/>
    <cellStyle name="_Tenaska Comparison_Book2_Adj Bench DR 3 for Initial Briefs (Electric)" xfId="790"/>
    <cellStyle name="_Tenaska Comparison_Book2_Electric Rev Req Model (2009 GRC) Rebuttal" xfId="791"/>
    <cellStyle name="_Tenaska Comparison_Book2_Electric Rev Req Model (2009 GRC) Rebuttal REmoval of New  WH Solar AdjustMI" xfId="792"/>
    <cellStyle name="_Tenaska Comparison_Book2_Electric Rev Req Model (2009 GRC) Revised 01-18-2010" xfId="793"/>
    <cellStyle name="_Tenaska Comparison_Book2_Final Order Electric EXHIBIT A-1" xfId="794"/>
    <cellStyle name="_Tenaska Comparison_Book4" xfId="795"/>
    <cellStyle name="_Tenaska Comparison_Book9" xfId="796"/>
    <cellStyle name="_Tenaska Comparison_Power Costs - Comparison bx Rbtl-Staff-Jt-PC" xfId="797"/>
    <cellStyle name="_Tenaska Comparison_Power Costs - Comparison bx Rbtl-Staff-Jt-PC_Adj Bench DR 3 for Initial Briefs (Electric)" xfId="798"/>
    <cellStyle name="_Tenaska Comparison_Power Costs - Comparison bx Rbtl-Staff-Jt-PC_Electric Rev Req Model (2009 GRC) Rebuttal" xfId="799"/>
    <cellStyle name="_Tenaska Comparison_Power Costs - Comparison bx Rbtl-Staff-Jt-PC_Electric Rev Req Model (2009 GRC) Rebuttal REmoval of New  WH Solar AdjustMI" xfId="800"/>
    <cellStyle name="_Tenaska Comparison_Power Costs - Comparison bx Rbtl-Staff-Jt-PC_Electric Rev Req Model (2009 GRC) Revised 01-18-2010" xfId="801"/>
    <cellStyle name="_Tenaska Comparison_Power Costs - Comparison bx Rbtl-Staff-Jt-PC_Final Order Electric EXHIBIT A-1" xfId="802"/>
    <cellStyle name="_Tenaska Comparison_Rebuttal Power Costs" xfId="803"/>
    <cellStyle name="_Tenaska Comparison_Rebuttal Power Costs_Adj Bench DR 3 for Initial Briefs (Electric)" xfId="804"/>
    <cellStyle name="_Tenaska Comparison_Rebuttal Power Costs_Electric Rev Req Model (2009 GRC) Rebuttal" xfId="805"/>
    <cellStyle name="_Tenaska Comparison_Rebuttal Power Costs_Electric Rev Req Model (2009 GRC) Rebuttal REmoval of New  WH Solar AdjustMI" xfId="806"/>
    <cellStyle name="_Tenaska Comparison_Rebuttal Power Costs_Electric Rev Req Model (2009 GRC) Revised 01-18-2010" xfId="807"/>
    <cellStyle name="_Tenaska Comparison_Rebuttal Power Costs_Final Order Electric EXHIBIT A-1" xfId="808"/>
    <cellStyle name="_x0013__TENASKA REGULATORY ASSET" xfId="809"/>
    <cellStyle name="_Value Copy 11 30 05 gas 12 09 05 AURORA at 12 14 05" xfId="810"/>
    <cellStyle name="_Value Copy 11 30 05 gas 12 09 05 AURORA at 12 14 05 2" xfId="811"/>
    <cellStyle name="_Value Copy 11 30 05 gas 12 09 05 AURORA at 12 14 05_04 07E Wild Horse Wind Expansion (C) (2)" xfId="812"/>
    <cellStyle name="_Value Copy 11 30 05 gas 12 09 05 AURORA at 12 14 05_04 07E Wild Horse Wind Expansion (C) (2)_Adj Bench DR 3 for Initial Briefs (Electric)" xfId="813"/>
    <cellStyle name="_Value Copy 11 30 05 gas 12 09 05 AURORA at 12 14 05_04 07E Wild Horse Wind Expansion (C) (2)_Electric Rev Req Model (2009 GRC) " xfId="814"/>
    <cellStyle name="_Value Copy 11 30 05 gas 12 09 05 AURORA at 12 14 05_04 07E Wild Horse Wind Expansion (C) (2)_Electric Rev Req Model (2009 GRC) Rebuttal" xfId="815"/>
    <cellStyle name="_Value Copy 11 30 05 gas 12 09 05 AURORA at 12 14 05_04 07E Wild Horse Wind Expansion (C) (2)_Electric Rev Req Model (2009 GRC) Rebuttal REmoval of New  WH Solar AdjustMI" xfId="816"/>
    <cellStyle name="_Value Copy 11 30 05 gas 12 09 05 AURORA at 12 14 05_04 07E Wild Horse Wind Expansion (C) (2)_Electric Rev Req Model (2009 GRC) Revised 01-18-2010" xfId="817"/>
    <cellStyle name="_Value Copy 11 30 05 gas 12 09 05 AURORA at 12 14 05_04 07E Wild Horse Wind Expansion (C) (2)_Final Order Electric EXHIBIT A-1" xfId="818"/>
    <cellStyle name="_Value Copy 11 30 05 gas 12 09 05 AURORA at 12 14 05_04 07E Wild Horse Wind Expansion (C) (2)_TENASKA REGULATORY ASSET" xfId="819"/>
    <cellStyle name="_Value Copy 11 30 05 gas 12 09 05 AURORA at 12 14 05_16.37E Wild Horse Expansion DeferralRevwrkingfile SF" xfId="820"/>
    <cellStyle name="_Value Copy 11 30 05 gas 12 09 05 AURORA at 12 14 05_4 31 Regulatory Assets and Liabilities  7 06- Exhibit D" xfId="821"/>
    <cellStyle name="_Value Copy 11 30 05 gas 12 09 05 AURORA at 12 14 05_4 32 Regulatory Assets and Liabilities  7 06- Exhibit D" xfId="822"/>
    <cellStyle name="_Value Copy 11 30 05 gas 12 09 05 AURORA at 12 14 05_Book2" xfId="823"/>
    <cellStyle name="_Value Copy 11 30 05 gas 12 09 05 AURORA at 12 14 05_Book2_Adj Bench DR 3 for Initial Briefs (Electric)" xfId="824"/>
    <cellStyle name="_Value Copy 11 30 05 gas 12 09 05 AURORA at 12 14 05_Book2_Electric Rev Req Model (2009 GRC) Rebuttal" xfId="825"/>
    <cellStyle name="_Value Copy 11 30 05 gas 12 09 05 AURORA at 12 14 05_Book2_Electric Rev Req Model (2009 GRC) Rebuttal REmoval of New  WH Solar AdjustMI" xfId="826"/>
    <cellStyle name="_Value Copy 11 30 05 gas 12 09 05 AURORA at 12 14 05_Book2_Electric Rev Req Model (2009 GRC) Revised 01-18-2010" xfId="827"/>
    <cellStyle name="_Value Copy 11 30 05 gas 12 09 05 AURORA at 12 14 05_Book2_Final Order Electric EXHIBIT A-1" xfId="828"/>
    <cellStyle name="_Value Copy 11 30 05 gas 12 09 05 AURORA at 12 14 05_Book4" xfId="829"/>
    <cellStyle name="_Value Copy 11 30 05 gas 12 09 05 AURORA at 12 14 05_Book9" xfId="830"/>
    <cellStyle name="_Value Copy 11 30 05 gas 12 09 05 AURORA at 12 14 05_Power Costs - Comparison bx Rbtl-Staff-Jt-PC" xfId="831"/>
    <cellStyle name="_Value Copy 11 30 05 gas 12 09 05 AURORA at 12 14 05_Power Costs - Comparison bx Rbtl-Staff-Jt-PC_Adj Bench DR 3 for Initial Briefs (Electric)" xfId="832"/>
    <cellStyle name="_Value Copy 11 30 05 gas 12 09 05 AURORA at 12 14 05_Power Costs - Comparison bx Rbtl-Staff-Jt-PC_Electric Rev Req Model (2009 GRC) Rebuttal" xfId="833"/>
    <cellStyle name="_Value Copy 11 30 05 gas 12 09 05 AURORA at 12 14 05_Power Costs - Comparison bx Rbtl-Staff-Jt-PC_Electric Rev Req Model (2009 GRC) Rebuttal REmoval of New  WH Solar AdjustMI" xfId="834"/>
    <cellStyle name="_Value Copy 11 30 05 gas 12 09 05 AURORA at 12 14 05_Power Costs - Comparison bx Rbtl-Staff-Jt-PC_Electric Rev Req Model (2009 GRC) Revised 01-18-2010" xfId="835"/>
    <cellStyle name="_Value Copy 11 30 05 gas 12 09 05 AURORA at 12 14 05_Power Costs - Comparison bx Rbtl-Staff-Jt-PC_Final Order Electric EXHIBIT A-1" xfId="836"/>
    <cellStyle name="_Value Copy 11 30 05 gas 12 09 05 AURORA at 12 14 05_Rebuttal Power Costs" xfId="837"/>
    <cellStyle name="_Value Copy 11 30 05 gas 12 09 05 AURORA at 12 14 05_Rebuttal Power Costs_Adj Bench DR 3 for Initial Briefs (Electric)" xfId="838"/>
    <cellStyle name="_Value Copy 11 30 05 gas 12 09 05 AURORA at 12 14 05_Rebuttal Power Costs_Electric Rev Req Model (2009 GRC) Rebuttal" xfId="839"/>
    <cellStyle name="_Value Copy 11 30 05 gas 12 09 05 AURORA at 12 14 05_Rebuttal Power Costs_Electric Rev Req Model (2009 GRC) Rebuttal REmoval of New  WH Solar AdjustMI" xfId="840"/>
    <cellStyle name="_Value Copy 11 30 05 gas 12 09 05 AURORA at 12 14 05_Rebuttal Power Costs_Electric Rev Req Model (2009 GRC) Revised 01-18-2010" xfId="841"/>
    <cellStyle name="_Value Copy 11 30 05 gas 12 09 05 AURORA at 12 14 05_Rebuttal Power Costs_Final Order Electric EXHIBIT A-1" xfId="842"/>
    <cellStyle name="_VC 6.15.06 update on 06GRC power costs.xls Chart 1" xfId="843"/>
    <cellStyle name="_VC 6.15.06 update on 06GRC power costs.xls Chart 1 2" xfId="844"/>
    <cellStyle name="_VC 6.15.06 update on 06GRC power costs.xls Chart 1_04 07E Wild Horse Wind Expansion (C) (2)" xfId="845"/>
    <cellStyle name="_VC 6.15.06 update on 06GRC power costs.xls Chart 1_04 07E Wild Horse Wind Expansion (C) (2)_Adj Bench DR 3 for Initial Briefs (Electric)" xfId="846"/>
    <cellStyle name="_VC 6.15.06 update on 06GRC power costs.xls Chart 1_04 07E Wild Horse Wind Expansion (C) (2)_Electric Rev Req Model (2009 GRC) " xfId="847"/>
    <cellStyle name="_VC 6.15.06 update on 06GRC power costs.xls Chart 1_04 07E Wild Horse Wind Expansion (C) (2)_Electric Rev Req Model (2009 GRC) Rebuttal" xfId="848"/>
    <cellStyle name="_VC 6.15.06 update on 06GRC power costs.xls Chart 1_04 07E Wild Horse Wind Expansion (C) (2)_Electric Rev Req Model (2009 GRC) Rebuttal REmoval of New  WH Solar AdjustMI" xfId="849"/>
    <cellStyle name="_VC 6.15.06 update on 06GRC power costs.xls Chart 1_04 07E Wild Horse Wind Expansion (C) (2)_Electric Rev Req Model (2009 GRC) Revised 01-18-2010" xfId="850"/>
    <cellStyle name="_VC 6.15.06 update on 06GRC power costs.xls Chart 1_04 07E Wild Horse Wind Expansion (C) (2)_Final Order Electric EXHIBIT A-1" xfId="851"/>
    <cellStyle name="_VC 6.15.06 update on 06GRC power costs.xls Chart 1_04 07E Wild Horse Wind Expansion (C) (2)_TENASKA REGULATORY ASSET" xfId="852"/>
    <cellStyle name="_VC 6.15.06 update on 06GRC power costs.xls Chart 1_16.37E Wild Horse Expansion DeferralRevwrkingfile SF" xfId="853"/>
    <cellStyle name="_VC 6.15.06 update on 06GRC power costs.xls Chart 1_4 31 Regulatory Assets and Liabilities  7 06- Exhibit D" xfId="854"/>
    <cellStyle name="_VC 6.15.06 update on 06GRC power costs.xls Chart 1_4 32 Regulatory Assets and Liabilities  7 06- Exhibit D" xfId="855"/>
    <cellStyle name="_VC 6.15.06 update on 06GRC power costs.xls Chart 1_Book2" xfId="856"/>
    <cellStyle name="_VC 6.15.06 update on 06GRC power costs.xls Chart 1_Book2_Adj Bench DR 3 for Initial Briefs (Electric)" xfId="857"/>
    <cellStyle name="_VC 6.15.06 update on 06GRC power costs.xls Chart 1_Book2_Electric Rev Req Model (2009 GRC) Rebuttal" xfId="858"/>
    <cellStyle name="_VC 6.15.06 update on 06GRC power costs.xls Chart 1_Book2_Electric Rev Req Model (2009 GRC) Rebuttal REmoval of New  WH Solar AdjustMI" xfId="859"/>
    <cellStyle name="_VC 6.15.06 update on 06GRC power costs.xls Chart 1_Book2_Electric Rev Req Model (2009 GRC) Revised 01-18-2010" xfId="860"/>
    <cellStyle name="_VC 6.15.06 update on 06GRC power costs.xls Chart 1_Book2_Final Order Electric EXHIBIT A-1" xfId="861"/>
    <cellStyle name="_VC 6.15.06 update on 06GRC power costs.xls Chart 1_Book4" xfId="862"/>
    <cellStyle name="_VC 6.15.06 update on 06GRC power costs.xls Chart 1_Book9" xfId="863"/>
    <cellStyle name="_VC 6.15.06 update on 06GRC power costs.xls Chart 1_Power Costs - Comparison bx Rbtl-Staff-Jt-PC" xfId="864"/>
    <cellStyle name="_VC 6.15.06 update on 06GRC power costs.xls Chart 1_Power Costs - Comparison bx Rbtl-Staff-Jt-PC_Adj Bench DR 3 for Initial Briefs (Electric)" xfId="865"/>
    <cellStyle name="_VC 6.15.06 update on 06GRC power costs.xls Chart 1_Power Costs - Comparison bx Rbtl-Staff-Jt-PC_Electric Rev Req Model (2009 GRC) Rebuttal" xfId="866"/>
    <cellStyle name="_VC 6.15.06 update on 06GRC power costs.xls Chart 1_Power Costs - Comparison bx Rbtl-Staff-Jt-PC_Electric Rev Req Model (2009 GRC) Rebuttal REmoval of New  WH Solar AdjustMI" xfId="867"/>
    <cellStyle name="_VC 6.15.06 update on 06GRC power costs.xls Chart 1_Power Costs - Comparison bx Rbtl-Staff-Jt-PC_Electric Rev Req Model (2009 GRC) Revised 01-18-2010" xfId="868"/>
    <cellStyle name="_VC 6.15.06 update on 06GRC power costs.xls Chart 1_Power Costs - Comparison bx Rbtl-Staff-Jt-PC_Final Order Electric EXHIBIT A-1" xfId="869"/>
    <cellStyle name="_VC 6.15.06 update on 06GRC power costs.xls Chart 1_Rebuttal Power Costs" xfId="870"/>
    <cellStyle name="_VC 6.15.06 update on 06GRC power costs.xls Chart 1_Rebuttal Power Costs_Adj Bench DR 3 for Initial Briefs (Electric)" xfId="871"/>
    <cellStyle name="_VC 6.15.06 update on 06GRC power costs.xls Chart 1_Rebuttal Power Costs_Electric Rev Req Model (2009 GRC) Rebuttal" xfId="872"/>
    <cellStyle name="_VC 6.15.06 update on 06GRC power costs.xls Chart 1_Rebuttal Power Costs_Electric Rev Req Model (2009 GRC) Rebuttal REmoval of New  WH Solar AdjustMI" xfId="873"/>
    <cellStyle name="_VC 6.15.06 update on 06GRC power costs.xls Chart 1_Rebuttal Power Costs_Electric Rev Req Model (2009 GRC) Revised 01-18-2010" xfId="874"/>
    <cellStyle name="_VC 6.15.06 update on 06GRC power costs.xls Chart 1_Rebuttal Power Costs_Final Order Electric EXHIBIT A-1" xfId="875"/>
    <cellStyle name="_VC 6.15.06 update on 06GRC power costs.xls Chart 2" xfId="876"/>
    <cellStyle name="_VC 6.15.06 update on 06GRC power costs.xls Chart 2 2" xfId="877"/>
    <cellStyle name="_VC 6.15.06 update on 06GRC power costs.xls Chart 2_04 07E Wild Horse Wind Expansion (C) (2)" xfId="878"/>
    <cellStyle name="_VC 6.15.06 update on 06GRC power costs.xls Chart 2_04 07E Wild Horse Wind Expansion (C) (2)_Adj Bench DR 3 for Initial Briefs (Electric)" xfId="879"/>
    <cellStyle name="_VC 6.15.06 update on 06GRC power costs.xls Chart 2_04 07E Wild Horse Wind Expansion (C) (2)_Electric Rev Req Model (2009 GRC) " xfId="880"/>
    <cellStyle name="_VC 6.15.06 update on 06GRC power costs.xls Chart 2_04 07E Wild Horse Wind Expansion (C) (2)_Electric Rev Req Model (2009 GRC) Rebuttal" xfId="881"/>
    <cellStyle name="_VC 6.15.06 update on 06GRC power costs.xls Chart 2_04 07E Wild Horse Wind Expansion (C) (2)_Electric Rev Req Model (2009 GRC) Rebuttal REmoval of New  WH Solar AdjustMI" xfId="882"/>
    <cellStyle name="_VC 6.15.06 update on 06GRC power costs.xls Chart 2_04 07E Wild Horse Wind Expansion (C) (2)_Electric Rev Req Model (2009 GRC) Revised 01-18-2010" xfId="883"/>
    <cellStyle name="_VC 6.15.06 update on 06GRC power costs.xls Chart 2_04 07E Wild Horse Wind Expansion (C) (2)_Final Order Electric EXHIBIT A-1" xfId="884"/>
    <cellStyle name="_VC 6.15.06 update on 06GRC power costs.xls Chart 2_04 07E Wild Horse Wind Expansion (C) (2)_TENASKA REGULATORY ASSET" xfId="885"/>
    <cellStyle name="_VC 6.15.06 update on 06GRC power costs.xls Chart 2_16.37E Wild Horse Expansion DeferralRevwrkingfile SF" xfId="886"/>
    <cellStyle name="_VC 6.15.06 update on 06GRC power costs.xls Chart 2_4 31 Regulatory Assets and Liabilities  7 06- Exhibit D" xfId="887"/>
    <cellStyle name="_VC 6.15.06 update on 06GRC power costs.xls Chart 2_4 32 Regulatory Assets and Liabilities  7 06- Exhibit D" xfId="888"/>
    <cellStyle name="_VC 6.15.06 update on 06GRC power costs.xls Chart 2_Book2" xfId="889"/>
    <cellStyle name="_VC 6.15.06 update on 06GRC power costs.xls Chart 2_Book2_Adj Bench DR 3 for Initial Briefs (Electric)" xfId="890"/>
    <cellStyle name="_VC 6.15.06 update on 06GRC power costs.xls Chart 2_Book2_Electric Rev Req Model (2009 GRC) Rebuttal" xfId="891"/>
    <cellStyle name="_VC 6.15.06 update on 06GRC power costs.xls Chart 2_Book2_Electric Rev Req Model (2009 GRC) Rebuttal REmoval of New  WH Solar AdjustMI" xfId="892"/>
    <cellStyle name="_VC 6.15.06 update on 06GRC power costs.xls Chart 2_Book2_Electric Rev Req Model (2009 GRC) Revised 01-18-2010" xfId="893"/>
    <cellStyle name="_VC 6.15.06 update on 06GRC power costs.xls Chart 2_Book2_Final Order Electric EXHIBIT A-1" xfId="894"/>
    <cellStyle name="_VC 6.15.06 update on 06GRC power costs.xls Chart 2_Book4" xfId="895"/>
    <cellStyle name="_VC 6.15.06 update on 06GRC power costs.xls Chart 2_Book9" xfId="896"/>
    <cellStyle name="_VC 6.15.06 update on 06GRC power costs.xls Chart 2_Power Costs - Comparison bx Rbtl-Staff-Jt-PC" xfId="897"/>
    <cellStyle name="_VC 6.15.06 update on 06GRC power costs.xls Chart 2_Power Costs - Comparison bx Rbtl-Staff-Jt-PC_Adj Bench DR 3 for Initial Briefs (Electric)" xfId="898"/>
    <cellStyle name="_VC 6.15.06 update on 06GRC power costs.xls Chart 2_Power Costs - Comparison bx Rbtl-Staff-Jt-PC_Electric Rev Req Model (2009 GRC) Rebuttal" xfId="899"/>
    <cellStyle name="_VC 6.15.06 update on 06GRC power costs.xls Chart 2_Power Costs - Comparison bx Rbtl-Staff-Jt-PC_Electric Rev Req Model (2009 GRC) Rebuttal REmoval of New  WH Solar AdjustMI" xfId="900"/>
    <cellStyle name="_VC 6.15.06 update on 06GRC power costs.xls Chart 2_Power Costs - Comparison bx Rbtl-Staff-Jt-PC_Electric Rev Req Model (2009 GRC) Revised 01-18-2010" xfId="901"/>
    <cellStyle name="_VC 6.15.06 update on 06GRC power costs.xls Chart 2_Power Costs - Comparison bx Rbtl-Staff-Jt-PC_Final Order Electric EXHIBIT A-1" xfId="902"/>
    <cellStyle name="_VC 6.15.06 update on 06GRC power costs.xls Chart 2_Rebuttal Power Costs" xfId="903"/>
    <cellStyle name="_VC 6.15.06 update on 06GRC power costs.xls Chart 2_Rebuttal Power Costs_Adj Bench DR 3 for Initial Briefs (Electric)" xfId="904"/>
    <cellStyle name="_VC 6.15.06 update on 06GRC power costs.xls Chart 2_Rebuttal Power Costs_Electric Rev Req Model (2009 GRC) Rebuttal" xfId="905"/>
    <cellStyle name="_VC 6.15.06 update on 06GRC power costs.xls Chart 2_Rebuttal Power Costs_Electric Rev Req Model (2009 GRC) Rebuttal REmoval of New  WH Solar AdjustMI" xfId="906"/>
    <cellStyle name="_VC 6.15.06 update on 06GRC power costs.xls Chart 2_Rebuttal Power Costs_Electric Rev Req Model (2009 GRC) Revised 01-18-2010" xfId="907"/>
    <cellStyle name="_VC 6.15.06 update on 06GRC power costs.xls Chart 2_Rebuttal Power Costs_Final Order Electric EXHIBIT A-1" xfId="908"/>
    <cellStyle name="_VC 6.15.06 update on 06GRC power costs.xls Chart 3" xfId="909"/>
    <cellStyle name="_VC 6.15.06 update on 06GRC power costs.xls Chart 3 2" xfId="910"/>
    <cellStyle name="_VC 6.15.06 update on 06GRC power costs.xls Chart 3_04 07E Wild Horse Wind Expansion (C) (2)" xfId="911"/>
    <cellStyle name="_VC 6.15.06 update on 06GRC power costs.xls Chart 3_04 07E Wild Horse Wind Expansion (C) (2)_Adj Bench DR 3 for Initial Briefs (Electric)" xfId="912"/>
    <cellStyle name="_VC 6.15.06 update on 06GRC power costs.xls Chart 3_04 07E Wild Horse Wind Expansion (C) (2)_Electric Rev Req Model (2009 GRC) " xfId="913"/>
    <cellStyle name="_VC 6.15.06 update on 06GRC power costs.xls Chart 3_04 07E Wild Horse Wind Expansion (C) (2)_Electric Rev Req Model (2009 GRC) Rebuttal" xfId="914"/>
    <cellStyle name="_VC 6.15.06 update on 06GRC power costs.xls Chart 3_04 07E Wild Horse Wind Expansion (C) (2)_Electric Rev Req Model (2009 GRC) Rebuttal REmoval of New  WH Solar AdjustMI" xfId="915"/>
    <cellStyle name="_VC 6.15.06 update on 06GRC power costs.xls Chart 3_04 07E Wild Horse Wind Expansion (C) (2)_Electric Rev Req Model (2009 GRC) Revised 01-18-2010" xfId="916"/>
    <cellStyle name="_VC 6.15.06 update on 06GRC power costs.xls Chart 3_04 07E Wild Horse Wind Expansion (C) (2)_Final Order Electric EXHIBIT A-1" xfId="917"/>
    <cellStyle name="_VC 6.15.06 update on 06GRC power costs.xls Chart 3_04 07E Wild Horse Wind Expansion (C) (2)_TENASKA REGULATORY ASSET" xfId="918"/>
    <cellStyle name="_VC 6.15.06 update on 06GRC power costs.xls Chart 3_16.37E Wild Horse Expansion DeferralRevwrkingfile SF" xfId="919"/>
    <cellStyle name="_VC 6.15.06 update on 06GRC power costs.xls Chart 3_4 31 Regulatory Assets and Liabilities  7 06- Exhibit D" xfId="920"/>
    <cellStyle name="_VC 6.15.06 update on 06GRC power costs.xls Chart 3_4 32 Regulatory Assets and Liabilities  7 06- Exhibit D" xfId="921"/>
    <cellStyle name="_VC 6.15.06 update on 06GRC power costs.xls Chart 3_Book2" xfId="922"/>
    <cellStyle name="_VC 6.15.06 update on 06GRC power costs.xls Chart 3_Book2_Adj Bench DR 3 for Initial Briefs (Electric)" xfId="923"/>
    <cellStyle name="_VC 6.15.06 update on 06GRC power costs.xls Chart 3_Book2_Electric Rev Req Model (2009 GRC) Rebuttal" xfId="924"/>
    <cellStyle name="_VC 6.15.06 update on 06GRC power costs.xls Chart 3_Book2_Electric Rev Req Model (2009 GRC) Rebuttal REmoval of New  WH Solar AdjustMI" xfId="925"/>
    <cellStyle name="_VC 6.15.06 update on 06GRC power costs.xls Chart 3_Book2_Electric Rev Req Model (2009 GRC) Revised 01-18-2010" xfId="926"/>
    <cellStyle name="_VC 6.15.06 update on 06GRC power costs.xls Chart 3_Book2_Final Order Electric EXHIBIT A-1" xfId="927"/>
    <cellStyle name="_VC 6.15.06 update on 06GRC power costs.xls Chart 3_Book4" xfId="928"/>
    <cellStyle name="_VC 6.15.06 update on 06GRC power costs.xls Chart 3_Book9" xfId="929"/>
    <cellStyle name="_VC 6.15.06 update on 06GRC power costs.xls Chart 3_Power Costs - Comparison bx Rbtl-Staff-Jt-PC" xfId="930"/>
    <cellStyle name="_VC 6.15.06 update on 06GRC power costs.xls Chart 3_Power Costs - Comparison bx Rbtl-Staff-Jt-PC_Adj Bench DR 3 for Initial Briefs (Electric)" xfId="931"/>
    <cellStyle name="_VC 6.15.06 update on 06GRC power costs.xls Chart 3_Power Costs - Comparison bx Rbtl-Staff-Jt-PC_Electric Rev Req Model (2009 GRC) Rebuttal" xfId="932"/>
    <cellStyle name="_VC 6.15.06 update on 06GRC power costs.xls Chart 3_Power Costs - Comparison bx Rbtl-Staff-Jt-PC_Electric Rev Req Model (2009 GRC) Rebuttal REmoval of New  WH Solar AdjustMI" xfId="933"/>
    <cellStyle name="_VC 6.15.06 update on 06GRC power costs.xls Chart 3_Power Costs - Comparison bx Rbtl-Staff-Jt-PC_Electric Rev Req Model (2009 GRC) Revised 01-18-2010" xfId="934"/>
    <cellStyle name="_VC 6.15.06 update on 06GRC power costs.xls Chart 3_Power Costs - Comparison bx Rbtl-Staff-Jt-PC_Final Order Electric EXHIBIT A-1" xfId="935"/>
    <cellStyle name="_VC 6.15.06 update on 06GRC power costs.xls Chart 3_Rebuttal Power Costs" xfId="936"/>
    <cellStyle name="_VC 6.15.06 update on 06GRC power costs.xls Chart 3_Rebuttal Power Costs_Adj Bench DR 3 for Initial Briefs (Electric)" xfId="937"/>
    <cellStyle name="_VC 6.15.06 update on 06GRC power costs.xls Chart 3_Rebuttal Power Costs_Electric Rev Req Model (2009 GRC) Rebuttal" xfId="938"/>
    <cellStyle name="_VC 6.15.06 update on 06GRC power costs.xls Chart 3_Rebuttal Power Costs_Electric Rev Req Model (2009 GRC) Rebuttal REmoval of New  WH Solar AdjustMI" xfId="939"/>
    <cellStyle name="_VC 6.15.06 update on 06GRC power costs.xls Chart 3_Rebuttal Power Costs_Electric Rev Req Model (2009 GRC) Revised 01-18-2010" xfId="940"/>
    <cellStyle name="_VC 6.15.06 update on 06GRC power costs.xls Chart 3_Rebuttal Power Costs_Final Order Electric EXHIBIT A-1" xfId="941"/>
    <cellStyle name="0,0&#13;&#10;NA&#13;&#10;" xfId="942"/>
    <cellStyle name="20% - Accent1" xfId="943"/>
    <cellStyle name="20% - Accent1 2" xfId="944"/>
    <cellStyle name="20% - Accent1 2 2" xfId="945"/>
    <cellStyle name="20% - Accent1 3" xfId="946"/>
    <cellStyle name="20% - Accent2" xfId="947"/>
    <cellStyle name="20% - Accent2 2" xfId="948"/>
    <cellStyle name="20% - Accent2 2 2" xfId="949"/>
    <cellStyle name="20% - Accent2 3" xfId="950"/>
    <cellStyle name="20% - Accent3" xfId="951"/>
    <cellStyle name="20% - Accent3 2" xfId="952"/>
    <cellStyle name="20% - Accent3 2 2" xfId="953"/>
    <cellStyle name="20% - Accent3 3" xfId="954"/>
    <cellStyle name="20% - Accent4" xfId="955"/>
    <cellStyle name="20% - Accent4 2" xfId="956"/>
    <cellStyle name="20% - Accent4 2 2" xfId="957"/>
    <cellStyle name="20% - Accent4 3" xfId="958"/>
    <cellStyle name="20% - Accent5" xfId="959"/>
    <cellStyle name="20% - Accent5 2" xfId="960"/>
    <cellStyle name="20% - Accent5 2 2" xfId="961"/>
    <cellStyle name="20% - Accent5 3" xfId="962"/>
    <cellStyle name="20% - Accent6" xfId="963"/>
    <cellStyle name="20% - Accent6 2" xfId="964"/>
    <cellStyle name="20% - Accent6 2 2" xfId="965"/>
    <cellStyle name="20% - Accent6 3" xfId="966"/>
    <cellStyle name="40% - Accent1" xfId="967"/>
    <cellStyle name="40% - Accent1 2" xfId="968"/>
    <cellStyle name="40% - Accent1 2 2" xfId="969"/>
    <cellStyle name="40% - Accent1 3" xfId="970"/>
    <cellStyle name="40% - Accent2" xfId="971"/>
    <cellStyle name="40% - Accent2 2" xfId="972"/>
    <cellStyle name="40% - Accent2 2 2" xfId="973"/>
    <cellStyle name="40% - Accent2 3" xfId="974"/>
    <cellStyle name="40% - Accent3" xfId="975"/>
    <cellStyle name="40% - Accent3 2" xfId="976"/>
    <cellStyle name="40% - Accent3 2 2" xfId="977"/>
    <cellStyle name="40% - Accent3 3" xfId="978"/>
    <cellStyle name="40% - Accent4" xfId="979"/>
    <cellStyle name="40% - Accent4 2" xfId="980"/>
    <cellStyle name="40% - Accent4 2 2" xfId="981"/>
    <cellStyle name="40% - Accent4 3" xfId="982"/>
    <cellStyle name="40% - Accent5" xfId="983"/>
    <cellStyle name="40% - Accent5 2" xfId="984"/>
    <cellStyle name="40% - Accent5 2 2" xfId="985"/>
    <cellStyle name="40% - Accent5 3" xfId="986"/>
    <cellStyle name="40% - Accent6" xfId="987"/>
    <cellStyle name="40% - Accent6 2" xfId="988"/>
    <cellStyle name="40% - Accent6 2 2" xfId="989"/>
    <cellStyle name="40% - Accent6 3" xfId="990"/>
    <cellStyle name="60% - Accent1" xfId="991"/>
    <cellStyle name="60% - Accent1 2 2" xfId="992"/>
    <cellStyle name="60% - Accent2" xfId="993"/>
    <cellStyle name="60% - Accent2 2 2" xfId="994"/>
    <cellStyle name="60% - Accent3" xfId="995"/>
    <cellStyle name="60% - Accent3 2 2" xfId="996"/>
    <cellStyle name="60% - Accent4" xfId="997"/>
    <cellStyle name="60% - Accent4 2 2" xfId="998"/>
    <cellStyle name="60% - Accent5" xfId="999"/>
    <cellStyle name="60% - Accent5 2 2" xfId="1000"/>
    <cellStyle name="60% - Accent6" xfId="1001"/>
    <cellStyle name="60% - Accent6 2 2" xfId="1002"/>
    <cellStyle name="Accent1" xfId="1003"/>
    <cellStyle name="Accent1 - 20%" xfId="1004"/>
    <cellStyle name="Accent1 - 40%" xfId="1005"/>
    <cellStyle name="Accent1 - 60%" xfId="1006"/>
    <cellStyle name="Accent1 2 2" xfId="1007"/>
    <cellStyle name="Accent2" xfId="1008"/>
    <cellStyle name="Accent2 - 20%" xfId="1009"/>
    <cellStyle name="Accent2 - 40%" xfId="1010"/>
    <cellStyle name="Accent2 - 60%" xfId="1011"/>
    <cellStyle name="Accent2 2 2" xfId="1012"/>
    <cellStyle name="Accent3" xfId="1013"/>
    <cellStyle name="Accent3 - 20%" xfId="1014"/>
    <cellStyle name="Accent3 - 40%" xfId="1015"/>
    <cellStyle name="Accent3 - 60%" xfId="1016"/>
    <cellStyle name="Accent3 2 2" xfId="1017"/>
    <cellStyle name="Accent4" xfId="1018"/>
    <cellStyle name="Accent4 - 20%" xfId="1019"/>
    <cellStyle name="Accent4 - 40%" xfId="1020"/>
    <cellStyle name="Accent4 - 60%" xfId="1021"/>
    <cellStyle name="Accent4 2 2" xfId="1022"/>
    <cellStyle name="Accent5" xfId="1023"/>
    <cellStyle name="Accent5 - 20%" xfId="1024"/>
    <cellStyle name="Accent5 - 40%" xfId="1025"/>
    <cellStyle name="Accent5 - 60%" xfId="1026"/>
    <cellStyle name="Accent5 2 2" xfId="1027"/>
    <cellStyle name="Accent6" xfId="1028"/>
    <cellStyle name="Accent6 - 20%" xfId="1029"/>
    <cellStyle name="Accent6 - 40%" xfId="1030"/>
    <cellStyle name="Accent6 - 60%" xfId="1031"/>
    <cellStyle name="Accent6 2 2" xfId="1032"/>
    <cellStyle name="Bad" xfId="1033"/>
    <cellStyle name="Bad 2 2" xfId="1034"/>
    <cellStyle name="Calc Currency (0)" xfId="1035"/>
    <cellStyle name="Calculation" xfId="1036"/>
    <cellStyle name="Calculation 2" xfId="1037"/>
    <cellStyle name="Calculation 2 2" xfId="1038"/>
    <cellStyle name="Calculation 3" xfId="1039"/>
    <cellStyle name="Check Cell" xfId="1040"/>
    <cellStyle name="Check Cell 2 2" xfId="1041"/>
    <cellStyle name="CheckCell" xfId="1042"/>
    <cellStyle name="Comma" xfId="1043"/>
    <cellStyle name="Comma [0]" xfId="1044"/>
    <cellStyle name="Comma 10" xfId="1045"/>
    <cellStyle name="Comma 11" xfId="1046"/>
    <cellStyle name="Comma 12" xfId="1047"/>
    <cellStyle name="Comma 13" xfId="1048"/>
    <cellStyle name="Comma 14" xfId="1049"/>
    <cellStyle name="Comma 15" xfId="1050"/>
    <cellStyle name="Comma 2" xfId="1051"/>
    <cellStyle name="Comma 2 2" xfId="1052"/>
    <cellStyle name="Comma 3" xfId="1053"/>
    <cellStyle name="Comma 3 2" xfId="1054"/>
    <cellStyle name="Comma 4 2" xfId="1055"/>
    <cellStyle name="Comma 6 2" xfId="1056"/>
    <cellStyle name="Comma 7" xfId="1057"/>
    <cellStyle name="Comma 8" xfId="1058"/>
    <cellStyle name="Comma 9" xfId="1059"/>
    <cellStyle name="Comma0" xfId="1060"/>
    <cellStyle name="Comma0 - Style2" xfId="1061"/>
    <cellStyle name="Comma0 - Style4" xfId="1062"/>
    <cellStyle name="Comma0 - Style5" xfId="1063"/>
    <cellStyle name="Comma0 2" xfId="1064"/>
    <cellStyle name="Comma0 3" xfId="1065"/>
    <cellStyle name="Comma0 4" xfId="1066"/>
    <cellStyle name="Comma0_00COS Ind Allocators" xfId="1067"/>
    <cellStyle name="Comma1 - Style1" xfId="1068"/>
    <cellStyle name="Copied" xfId="1069"/>
    <cellStyle name="COST1" xfId="1070"/>
    <cellStyle name="Curren - Style1" xfId="1071"/>
    <cellStyle name="Curren - Style2" xfId="1072"/>
    <cellStyle name="Curren - Style5" xfId="1073"/>
    <cellStyle name="Curren - Style6" xfId="1074"/>
    <cellStyle name="Currency" xfId="1075"/>
    <cellStyle name="Currency [0]" xfId="1076"/>
    <cellStyle name="Currency 10" xfId="1077"/>
    <cellStyle name="Currency 11" xfId="1078"/>
    <cellStyle name="Currency 12" xfId="1079"/>
    <cellStyle name="Currency 2" xfId="1080"/>
    <cellStyle name="Currency 2 2" xfId="1081"/>
    <cellStyle name="Currency 3" xfId="1082"/>
    <cellStyle name="Currency 4 2" xfId="1083"/>
    <cellStyle name="Currency 7" xfId="1084"/>
    <cellStyle name="Currency 8" xfId="1085"/>
    <cellStyle name="Currency 9" xfId="1086"/>
    <cellStyle name="Currency0" xfId="1087"/>
    <cellStyle name="Currency0 2" xfId="1088"/>
    <cellStyle name="Date" xfId="1089"/>
    <cellStyle name="Date 2" xfId="1090"/>
    <cellStyle name="Date 3" xfId="1091"/>
    <cellStyle name="Date 4" xfId="1092"/>
    <cellStyle name="Emphasis 1" xfId="1093"/>
    <cellStyle name="Emphasis 2" xfId="1094"/>
    <cellStyle name="Emphasis 3" xfId="1095"/>
    <cellStyle name="Entered" xfId="1096"/>
    <cellStyle name="Entered 2" xfId="1097"/>
    <cellStyle name="Entered_JHS-4" xfId="1098"/>
    <cellStyle name="Euro" xfId="1099"/>
    <cellStyle name="Euro 2" xfId="1100"/>
    <cellStyle name="Explanatory Text" xfId="1101"/>
    <cellStyle name="Explanatory Text 2 2" xfId="1102"/>
    <cellStyle name="Fixed" xfId="1103"/>
    <cellStyle name="Fixed3 - Style3" xfId="1104"/>
    <cellStyle name="Good" xfId="1105"/>
    <cellStyle name="Good 2 2" xfId="1106"/>
    <cellStyle name="Grey" xfId="1107"/>
    <cellStyle name="Grey 2" xfId="1108"/>
    <cellStyle name="Grey 3" xfId="1109"/>
    <cellStyle name="Grey 4" xfId="1110"/>
    <cellStyle name="Grey_(C) WHE Proforma with ITC cash grant 10 Yr Amort_for deferral_102809" xfId="1111"/>
    <cellStyle name="Header1" xfId="1112"/>
    <cellStyle name="Header2" xfId="1113"/>
    <cellStyle name="Heading 1" xfId="1114"/>
    <cellStyle name="Heading 1 2" xfId="1115"/>
    <cellStyle name="Heading 1 2 2" xfId="1116"/>
    <cellStyle name="Heading 1 3" xfId="1117"/>
    <cellStyle name="Heading 2" xfId="1118"/>
    <cellStyle name="Heading 2 2" xfId="1119"/>
    <cellStyle name="Heading 2 2 2" xfId="1120"/>
    <cellStyle name="Heading 2 3" xfId="1121"/>
    <cellStyle name="Heading 3" xfId="1122"/>
    <cellStyle name="Heading 3 2 2" xfId="1123"/>
    <cellStyle name="Heading 4" xfId="1124"/>
    <cellStyle name="Heading 4 2 2" xfId="1125"/>
    <cellStyle name="Heading1" xfId="1126"/>
    <cellStyle name="Heading2" xfId="1127"/>
    <cellStyle name="Input" xfId="1128"/>
    <cellStyle name="Input [yellow]" xfId="1129"/>
    <cellStyle name="Input [yellow] 2" xfId="1130"/>
    <cellStyle name="Input [yellow] 3" xfId="1131"/>
    <cellStyle name="Input [yellow] 4" xfId="1132"/>
    <cellStyle name="Input [yellow]_(C) WHE Proforma with ITC cash grant 10 Yr Amort_for deferral_102809" xfId="1133"/>
    <cellStyle name="Input 2 2" xfId="1134"/>
    <cellStyle name="Input Cells" xfId="1135"/>
    <cellStyle name="Input Cells Percent" xfId="1136"/>
    <cellStyle name="Input Cells_4.34E Mint Farm Deferral" xfId="1137"/>
    <cellStyle name="Lines" xfId="1138"/>
    <cellStyle name="Lines 2" xfId="1139"/>
    <cellStyle name="LINKED" xfId="1140"/>
    <cellStyle name="Linked Cell" xfId="1141"/>
    <cellStyle name="Linked Cell 2 2" xfId="1142"/>
    <cellStyle name="modified border" xfId="1143"/>
    <cellStyle name="modified border 2" xfId="1144"/>
    <cellStyle name="modified border 3" xfId="1145"/>
    <cellStyle name="modified border 4" xfId="1146"/>
    <cellStyle name="modified border_4.34E Mint Farm Deferral" xfId="1147"/>
    <cellStyle name="modified border1" xfId="1148"/>
    <cellStyle name="modified border1 2" xfId="1149"/>
    <cellStyle name="modified border1 3" xfId="1150"/>
    <cellStyle name="modified border1 4" xfId="1151"/>
    <cellStyle name="modified border1_4.34E Mint Farm Deferral" xfId="1152"/>
    <cellStyle name="Neutral" xfId="1153"/>
    <cellStyle name="Neutral 2 2" xfId="1154"/>
    <cellStyle name="no dec" xfId="1155"/>
    <cellStyle name="Normal - Style1" xfId="1156"/>
    <cellStyle name="Normal - Style1 2" xfId="1157"/>
    <cellStyle name="Normal - Style1 3" xfId="1158"/>
    <cellStyle name="Normal - Style1 4" xfId="1159"/>
    <cellStyle name="Normal - Style1_(C) WHE Proforma with ITC cash grant 10 Yr Amort_for deferral_102809" xfId="1160"/>
    <cellStyle name="Normal 10" xfId="1161"/>
    <cellStyle name="Normal 10 2" xfId="1162"/>
    <cellStyle name="Normal 10 3" xfId="1163"/>
    <cellStyle name="Normal 10_04.07E Wild Horse Wind Expansion" xfId="1164"/>
    <cellStyle name="Normal 11" xfId="1165"/>
    <cellStyle name="Normal 12" xfId="1166"/>
    <cellStyle name="Normal 13" xfId="1167"/>
    <cellStyle name="Normal 14" xfId="1168"/>
    <cellStyle name="Normal 15" xfId="1169"/>
    <cellStyle name="Normal 16" xfId="1170"/>
    <cellStyle name="Normal 17" xfId="1171"/>
    <cellStyle name="Normal 18" xfId="1172"/>
    <cellStyle name="Normal 19" xfId="1173"/>
    <cellStyle name="Normal 2" xfId="1174"/>
    <cellStyle name="Normal 2 2" xfId="1175"/>
    <cellStyle name="Normal 2 2 2" xfId="1176"/>
    <cellStyle name="Normal 2 2 3" xfId="1177"/>
    <cellStyle name="Normal 2 3" xfId="1178"/>
    <cellStyle name="Normal 2 4" xfId="1179"/>
    <cellStyle name="Normal 2 5" xfId="1180"/>
    <cellStyle name="Normal 2 6" xfId="1181"/>
    <cellStyle name="Normal 2 7" xfId="1182"/>
    <cellStyle name="Normal 2 8" xfId="1183"/>
    <cellStyle name="Normal 2_16.37E Wild Horse Expansion DeferralRevwrkingfile SF" xfId="1184"/>
    <cellStyle name="Normal 20" xfId="1185"/>
    <cellStyle name="Normal 21" xfId="1186"/>
    <cellStyle name="Normal 22" xfId="1187"/>
    <cellStyle name="Normal 23" xfId="1188"/>
    <cellStyle name="Normal 24" xfId="1189"/>
    <cellStyle name="Normal 25" xfId="1190"/>
    <cellStyle name="Normal 26" xfId="1191"/>
    <cellStyle name="Normal 27" xfId="1192"/>
    <cellStyle name="Normal 28" xfId="1193"/>
    <cellStyle name="Normal 29" xfId="1194"/>
    <cellStyle name="Normal 3 2" xfId="1195"/>
    <cellStyle name="Normal 3 3" xfId="1196"/>
    <cellStyle name="Normal 30" xfId="1197"/>
    <cellStyle name="Normal 31" xfId="1198"/>
    <cellStyle name="Normal 32" xfId="1199"/>
    <cellStyle name="Normal 33" xfId="1200"/>
    <cellStyle name="Normal 34" xfId="1201"/>
    <cellStyle name="Normal 35" xfId="1202"/>
    <cellStyle name="Normal 36" xfId="1203"/>
    <cellStyle name="Normal 37" xfId="1204"/>
    <cellStyle name="Normal 38" xfId="1205"/>
    <cellStyle name="Normal 39" xfId="1206"/>
    <cellStyle name="Normal 4 2" xfId="1207"/>
    <cellStyle name="Normal 6" xfId="1208"/>
    <cellStyle name="Normal 7" xfId="1209"/>
    <cellStyle name="Normal 8" xfId="1210"/>
    <cellStyle name="Normal 9" xfId="1211"/>
    <cellStyle name="Normal_D&amp;O insurance" xfId="1212"/>
    <cellStyle name="Normal_model" xfId="1213"/>
    <cellStyle name="Note" xfId="1214"/>
    <cellStyle name="Note 10" xfId="1215"/>
    <cellStyle name="Note 11" xfId="1216"/>
    <cellStyle name="Note 12" xfId="1217"/>
    <cellStyle name="Note 2" xfId="1218"/>
    <cellStyle name="Note 2 2" xfId="1219"/>
    <cellStyle name="Note 3" xfId="1220"/>
    <cellStyle name="Note 4" xfId="1221"/>
    <cellStyle name="Note 5" xfId="1222"/>
    <cellStyle name="Note 6" xfId="1223"/>
    <cellStyle name="Note 7" xfId="1224"/>
    <cellStyle name="Note 8" xfId="1225"/>
    <cellStyle name="Note 9" xfId="1226"/>
    <cellStyle name="Output" xfId="1227"/>
    <cellStyle name="Output 2 2" xfId="1228"/>
    <cellStyle name="Percen - Style1" xfId="1229"/>
    <cellStyle name="Percen - Style2" xfId="1230"/>
    <cellStyle name="Percen - Style3" xfId="1231"/>
    <cellStyle name="Percent" xfId="1232"/>
    <cellStyle name="Percent [2]" xfId="1233"/>
    <cellStyle name="Percent [2] 2" xfId="1234"/>
    <cellStyle name="Percent 2" xfId="1235"/>
    <cellStyle name="Percent 2 2" xfId="1236"/>
    <cellStyle name="Percent 3" xfId="1237"/>
    <cellStyle name="Percent 3 2" xfId="1238"/>
    <cellStyle name="Percent 4 2" xfId="1239"/>
    <cellStyle name="Percent 6 2" xfId="1240"/>
    <cellStyle name="Percent 7" xfId="1241"/>
    <cellStyle name="Percent 8" xfId="1242"/>
    <cellStyle name="Processing" xfId="1243"/>
    <cellStyle name="PSChar" xfId="1244"/>
    <cellStyle name="PSDate" xfId="1245"/>
    <cellStyle name="PSDec" xfId="1246"/>
    <cellStyle name="PSHeading" xfId="1247"/>
    <cellStyle name="PSInt" xfId="1248"/>
    <cellStyle name="PSSpacer" xfId="1249"/>
    <cellStyle name="purple - Style8" xfId="1250"/>
    <cellStyle name="RED" xfId="1251"/>
    <cellStyle name="Red - Style7" xfId="1252"/>
    <cellStyle name="RED_04 07E Wild Horse Wind Expansion (C) (2)" xfId="1253"/>
    <cellStyle name="Report" xfId="1254"/>
    <cellStyle name="Report Bar" xfId="1255"/>
    <cellStyle name="Report Heading" xfId="1256"/>
    <cellStyle name="Report Heading 2" xfId="1257"/>
    <cellStyle name="Report Percent" xfId="1258"/>
    <cellStyle name="Report Percent 2" xfId="1259"/>
    <cellStyle name="Report Unit Cost" xfId="1260"/>
    <cellStyle name="Report Unit Cost 2" xfId="1261"/>
    <cellStyle name="Report_Adj Bench DR 3 for Initial Briefs (Electric)" xfId="1262"/>
    <cellStyle name="Reports" xfId="1263"/>
    <cellStyle name="Reports Total" xfId="1264"/>
    <cellStyle name="Reports Unit Cost Total" xfId="1265"/>
    <cellStyle name="Reports_16.37E Wild Horse Expansion DeferralRevwrkingfile SF" xfId="1266"/>
    <cellStyle name="RevList" xfId="1267"/>
    <cellStyle name="round100" xfId="1268"/>
    <cellStyle name="round100 2" xfId="1269"/>
    <cellStyle name="SAPBEXaggData" xfId="1270"/>
    <cellStyle name="SAPBEXaggDataEmph" xfId="1271"/>
    <cellStyle name="SAPBEXaggItem" xfId="1272"/>
    <cellStyle name="SAPBEXaggItemX" xfId="1273"/>
    <cellStyle name="SAPBEXchaText" xfId="1274"/>
    <cellStyle name="SAPBEXexcBad7" xfId="1275"/>
    <cellStyle name="SAPBEXexcBad8" xfId="1276"/>
    <cellStyle name="SAPBEXexcBad9" xfId="1277"/>
    <cellStyle name="SAPBEXexcCritical4" xfId="1278"/>
    <cellStyle name="SAPBEXexcCritical5" xfId="1279"/>
    <cellStyle name="SAPBEXexcCritical6" xfId="1280"/>
    <cellStyle name="SAPBEXexcGood1" xfId="1281"/>
    <cellStyle name="SAPBEXexcGood2" xfId="1282"/>
    <cellStyle name="SAPBEXexcGood3" xfId="1283"/>
    <cellStyle name="SAPBEXfilterDrill" xfId="1284"/>
    <cellStyle name="SAPBEXfilterItem" xfId="1285"/>
    <cellStyle name="SAPBEXfilterText" xfId="1286"/>
    <cellStyle name="SAPBEXformats" xfId="1287"/>
    <cellStyle name="SAPBEXheaderItem" xfId="1288"/>
    <cellStyle name="SAPBEXheaderText" xfId="1289"/>
    <cellStyle name="SAPBEXHLevel0" xfId="1290"/>
    <cellStyle name="SAPBEXHLevel0X" xfId="1291"/>
    <cellStyle name="SAPBEXHLevel1" xfId="1292"/>
    <cellStyle name="SAPBEXHLevel1X" xfId="1293"/>
    <cellStyle name="SAPBEXHLevel2" xfId="1294"/>
    <cellStyle name="SAPBEXHLevel2X" xfId="1295"/>
    <cellStyle name="SAPBEXHLevel3" xfId="1296"/>
    <cellStyle name="SAPBEXHLevel3X" xfId="1297"/>
    <cellStyle name="SAPBEXinputData" xfId="1298"/>
    <cellStyle name="SAPBEXresData" xfId="1299"/>
    <cellStyle name="SAPBEXresDataEmph" xfId="1300"/>
    <cellStyle name="SAPBEXresItem" xfId="1301"/>
    <cellStyle name="SAPBEXresItemX" xfId="1302"/>
    <cellStyle name="SAPBEXstdData" xfId="1303"/>
    <cellStyle name="SAPBEXstdDataEmph" xfId="1304"/>
    <cellStyle name="SAPBEXstdItem" xfId="1305"/>
    <cellStyle name="SAPBEXstdItemX" xfId="1306"/>
    <cellStyle name="SAPBEXtitle" xfId="1307"/>
    <cellStyle name="SAPBEXundefined" xfId="1308"/>
    <cellStyle name="shade" xfId="1309"/>
    <cellStyle name="shade 2" xfId="1310"/>
    <cellStyle name="Sheet Title" xfId="1311"/>
    <cellStyle name="StmtTtl1" xfId="1312"/>
    <cellStyle name="StmtTtl1 2" xfId="1313"/>
    <cellStyle name="StmtTtl1 3" xfId="1314"/>
    <cellStyle name="StmtTtl1 4" xfId="1315"/>
    <cellStyle name="StmtTtl1_(C) WHE Proforma with ITC cash grant 10 Yr Amort_for deferral_102809" xfId="1316"/>
    <cellStyle name="StmtTtl2" xfId="1317"/>
    <cellStyle name="STYL1 - Style1" xfId="1318"/>
    <cellStyle name="Style 1" xfId="1319"/>
    <cellStyle name="Style 1 2" xfId="1320"/>
    <cellStyle name="Style 1 3" xfId="1321"/>
    <cellStyle name="Style 1 4" xfId="1322"/>
    <cellStyle name="Style 1 5" xfId="1323"/>
    <cellStyle name="Style 1_04.07E Wild Horse Wind Expansion" xfId="1324"/>
    <cellStyle name="Subtotal" xfId="1325"/>
    <cellStyle name="Sub-total" xfId="1326"/>
    <cellStyle name="Title" xfId="1327"/>
    <cellStyle name="Title 2 2" xfId="1328"/>
    <cellStyle name="Title: Major" xfId="1329"/>
    <cellStyle name="Title: Minor" xfId="1330"/>
    <cellStyle name="Title: Minor 2" xfId="1331"/>
    <cellStyle name="Title: Worksheet" xfId="1332"/>
    <cellStyle name="Total" xfId="1333"/>
    <cellStyle name="Total 2" xfId="1334"/>
    <cellStyle name="Total 2 2" xfId="1335"/>
    <cellStyle name="Total 3" xfId="1336"/>
    <cellStyle name="Total4 - Style4" xfId="1337"/>
    <cellStyle name="Warning Text" xfId="1338"/>
    <cellStyle name="Warning Text 2 2" xfId="13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12"/>
  <sheetViews>
    <sheetView tabSelected="1" zoomScale="88" zoomScaleNormal="88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1" sqref="B11"/>
    </sheetView>
  </sheetViews>
  <sheetFormatPr defaultColWidth="9.33203125" defaultRowHeight="10.5"/>
  <cols>
    <col min="1" max="1" width="6" style="1" customWidth="1"/>
    <col min="2" max="2" width="29.5" style="1" customWidth="1"/>
    <col min="3" max="3" width="22.33203125" style="1" customWidth="1"/>
    <col min="4" max="4" width="18.5" style="1" customWidth="1"/>
    <col min="5" max="5" width="17.16015625" style="1" bestFit="1" customWidth="1"/>
    <col min="6" max="6" width="18.5" style="1" customWidth="1"/>
    <col min="7" max="7" width="17.83203125" style="1" customWidth="1"/>
    <col min="8" max="8" width="9.5" style="1" bestFit="1" customWidth="1"/>
    <col min="9" max="9" width="75.66015625" style="1" customWidth="1"/>
    <col min="10" max="10" width="18.16015625" style="1" customWidth="1"/>
    <col min="11" max="11" width="15.66015625" style="1" customWidth="1"/>
    <col min="12" max="12" width="16.16015625" style="1" customWidth="1"/>
    <col min="13" max="13" width="6.5" style="1" customWidth="1"/>
    <col min="14" max="14" width="66.83203125" style="1" customWidth="1"/>
    <col min="15" max="15" width="9.33203125" style="1" customWidth="1"/>
    <col min="16" max="16" width="13.33203125" style="1" customWidth="1"/>
    <col min="17" max="17" width="17.83203125" style="1" customWidth="1"/>
    <col min="18" max="18" width="6.5" style="1" customWidth="1"/>
    <col min="19" max="19" width="58" style="1" customWidth="1"/>
    <col min="20" max="20" width="17.16015625" style="1" customWidth="1"/>
    <col min="21" max="21" width="18.83203125" style="1" customWidth="1"/>
    <col min="22" max="22" width="5.83203125" style="1" bestFit="1" customWidth="1"/>
    <col min="23" max="23" width="57.5" style="1" customWidth="1"/>
    <col min="24" max="24" width="21.33203125" style="1" customWidth="1"/>
    <col min="25" max="25" width="21.16015625" style="1" customWidth="1"/>
    <col min="26" max="26" width="5.83203125" style="3" customWidth="1"/>
    <col min="27" max="27" width="70.16015625" style="3" customWidth="1"/>
    <col min="28" max="28" width="17.16015625" style="3" customWidth="1"/>
    <col min="29" max="29" width="14.83203125" style="3" customWidth="1"/>
    <col min="30" max="30" width="16.33203125" style="3" customWidth="1"/>
    <col min="31" max="31" width="5.83203125" style="3" bestFit="1" customWidth="1"/>
    <col min="32" max="32" width="50.16015625" style="3" customWidth="1"/>
    <col min="33" max="33" width="16" style="3" customWidth="1"/>
    <col min="34" max="34" width="16.33203125" style="3" customWidth="1"/>
    <col min="35" max="35" width="17.16015625" style="3" customWidth="1"/>
    <col min="36" max="36" width="6.83203125" style="1" customWidth="1"/>
    <col min="37" max="37" width="68.83203125" style="1" customWidth="1"/>
    <col min="38" max="38" width="13.66015625" style="1" customWidth="1"/>
    <col min="39" max="39" width="15.5" style="1" customWidth="1"/>
    <col min="40" max="40" width="19.16015625" style="1" customWidth="1"/>
    <col min="41" max="41" width="7.5" style="1" customWidth="1"/>
    <col min="42" max="42" width="24.83203125" style="1" customWidth="1"/>
    <col min="43" max="43" width="20.5" style="1" customWidth="1"/>
    <col min="44" max="44" width="21" style="1" customWidth="1"/>
    <col min="45" max="45" width="18.33203125" style="1" customWidth="1"/>
    <col min="46" max="46" width="22.66015625" style="1" customWidth="1"/>
    <col min="47" max="47" width="15.5" style="1" customWidth="1"/>
    <col min="48" max="48" width="21.33203125" style="1" customWidth="1"/>
    <col min="49" max="49" width="18.5" style="1" customWidth="1"/>
    <col min="50" max="50" width="6.83203125" style="3" customWidth="1"/>
    <col min="51" max="51" width="52" style="1" bestFit="1" customWidth="1"/>
    <col min="52" max="52" width="19.16015625" style="1" customWidth="1"/>
    <col min="53" max="53" width="18.33203125" style="1" customWidth="1"/>
    <col min="54" max="54" width="19.66015625" style="1" customWidth="1"/>
    <col min="55" max="55" width="5.83203125" style="3" customWidth="1"/>
    <col min="56" max="56" width="37.16015625" style="3" bestFit="1" customWidth="1"/>
    <col min="57" max="57" width="22.33203125" style="3" customWidth="1"/>
    <col min="58" max="58" width="20.5" style="3" customWidth="1"/>
    <col min="59" max="59" width="21.83203125" style="3" customWidth="1"/>
    <col min="60" max="60" width="24" style="3" customWidth="1"/>
    <col min="61" max="61" width="5.83203125" style="10" customWidth="1"/>
    <col min="62" max="62" width="59.83203125" style="10" customWidth="1"/>
    <col min="63" max="63" width="6.5" style="10" customWidth="1"/>
    <col min="64" max="64" width="24.33203125" style="10" customWidth="1"/>
    <col min="65" max="65" width="5.83203125" style="1" bestFit="1" customWidth="1"/>
    <col min="66" max="66" width="54.83203125" style="1" customWidth="1"/>
    <col min="67" max="67" width="14.66015625" style="1" customWidth="1"/>
    <col min="68" max="68" width="14.83203125" style="1" customWidth="1"/>
    <col min="69" max="69" width="16.5" style="1" customWidth="1"/>
    <col min="70" max="70" width="6.83203125" style="3" customWidth="1"/>
    <col min="71" max="71" width="49.83203125" style="3" bestFit="1" customWidth="1"/>
    <col min="72" max="72" width="16.16015625" style="3" customWidth="1"/>
    <col min="73" max="73" width="23.66015625" style="3" customWidth="1"/>
    <col min="74" max="74" width="5.83203125" style="3" customWidth="1"/>
    <col min="75" max="75" width="62.16015625" style="3" bestFit="1" customWidth="1"/>
    <col min="76" max="76" width="20.83203125" style="3" customWidth="1"/>
    <col min="77" max="77" width="15.66015625" style="3" customWidth="1"/>
    <col min="78" max="78" width="5.83203125" style="3" customWidth="1"/>
    <col min="79" max="79" width="60.16015625" style="3" customWidth="1"/>
    <col min="80" max="80" width="17" style="3" customWidth="1"/>
    <col min="81" max="81" width="24.33203125" style="3" customWidth="1"/>
    <col min="82" max="82" width="5.83203125" style="3" customWidth="1"/>
    <col min="83" max="83" width="46.33203125" style="3" bestFit="1" customWidth="1"/>
    <col min="84" max="84" width="16.83203125" style="3" customWidth="1"/>
    <col min="85" max="85" width="20.5" style="3" customWidth="1"/>
    <col min="86" max="86" width="22.16015625" style="3" customWidth="1"/>
    <col min="87" max="87" width="5.83203125" style="3" customWidth="1"/>
    <col min="88" max="88" width="43.83203125" style="3" customWidth="1"/>
    <col min="89" max="89" width="18.5" style="3" customWidth="1"/>
    <col min="90" max="90" width="19.16015625" style="3" customWidth="1"/>
    <col min="91" max="91" width="23.33203125" style="3" customWidth="1"/>
    <col min="92" max="92" width="6.83203125" style="3" customWidth="1"/>
    <col min="93" max="93" width="42.83203125" style="3" customWidth="1"/>
    <col min="94" max="94" width="20" style="3" customWidth="1"/>
    <col min="95" max="95" width="20.5" style="3" customWidth="1"/>
    <col min="96" max="96" width="24.83203125" style="3" customWidth="1"/>
    <col min="97" max="97" width="5.83203125" style="3" customWidth="1"/>
    <col min="98" max="98" width="61.16015625" style="3" customWidth="1"/>
    <col min="99" max="99" width="10.16015625" style="3" customWidth="1"/>
    <col min="100" max="100" width="15.16015625" style="3" customWidth="1"/>
    <col min="101" max="101" width="29.16015625" style="3" customWidth="1"/>
    <col min="102" max="102" width="6.83203125" style="3" customWidth="1"/>
    <col min="103" max="103" width="49.16015625" style="3" customWidth="1"/>
    <col min="104" max="104" width="10.66015625" style="3" customWidth="1"/>
    <col min="105" max="105" width="10.83203125" style="3" customWidth="1"/>
    <col min="106" max="106" width="29.16015625" style="3" customWidth="1"/>
    <col min="107" max="16384" width="9.33203125" style="1" customWidth="1"/>
  </cols>
  <sheetData>
    <row r="1" spans="1:106" ht="15.75">
      <c r="A1" s="2"/>
      <c r="B1" s="3"/>
      <c r="C1" s="3"/>
      <c r="D1" s="3"/>
      <c r="E1" s="3"/>
      <c r="F1" s="3"/>
      <c r="G1" s="355" t="s">
        <v>258</v>
      </c>
      <c r="H1" s="2"/>
      <c r="I1" s="3"/>
      <c r="J1" s="3"/>
      <c r="K1" s="3"/>
      <c r="L1" s="355" t="s">
        <v>258</v>
      </c>
      <c r="M1" s="3"/>
      <c r="N1" s="357"/>
      <c r="O1" s="357"/>
      <c r="P1" s="357"/>
      <c r="Q1" s="355" t="s">
        <v>258</v>
      </c>
      <c r="R1" s="2"/>
      <c r="S1" s="3"/>
      <c r="T1" s="3"/>
      <c r="U1" s="355" t="s">
        <v>258</v>
      </c>
      <c r="V1" s="2"/>
      <c r="W1" s="3"/>
      <c r="X1" s="3"/>
      <c r="Y1" s="355" t="s">
        <v>258</v>
      </c>
      <c r="Z1" s="2"/>
      <c r="AB1" s="6"/>
      <c r="AD1" s="355" t="s">
        <v>258</v>
      </c>
      <c r="AE1" s="2"/>
      <c r="AI1" s="355" t="s">
        <v>258</v>
      </c>
      <c r="AJ1" s="4"/>
      <c r="AK1" s="4"/>
      <c r="AL1" s="4"/>
      <c r="AM1" s="4"/>
      <c r="AN1" s="355" t="s">
        <v>258</v>
      </c>
      <c r="AO1" s="2"/>
      <c r="AP1" s="3"/>
      <c r="AQ1" s="3"/>
      <c r="AR1" s="3"/>
      <c r="AS1" s="3"/>
      <c r="AT1" s="3"/>
      <c r="AU1" s="3"/>
      <c r="AV1" s="3"/>
      <c r="AW1" s="355" t="s">
        <v>258</v>
      </c>
      <c r="AX1" s="2"/>
      <c r="AY1" s="3"/>
      <c r="AZ1" s="3"/>
      <c r="BA1" s="3"/>
      <c r="BB1" s="355" t="s">
        <v>258</v>
      </c>
      <c r="BC1" s="2"/>
      <c r="BH1" s="355" t="s">
        <v>258</v>
      </c>
      <c r="BI1" s="2"/>
      <c r="BJ1" s="3"/>
      <c r="BK1" s="3"/>
      <c r="BL1" s="355" t="s">
        <v>258</v>
      </c>
      <c r="BM1" s="7"/>
      <c r="BN1" s="7"/>
      <c r="BO1" s="7"/>
      <c r="BP1" s="7"/>
      <c r="BQ1" s="355" t="s">
        <v>258</v>
      </c>
      <c r="BR1" s="2"/>
      <c r="BU1" s="355" t="s">
        <v>258</v>
      </c>
      <c r="BV1" s="2"/>
      <c r="BY1" s="355" t="s">
        <v>258</v>
      </c>
      <c r="BZ1" s="2"/>
      <c r="CA1" s="8"/>
      <c r="CB1" s="8"/>
      <c r="CC1" s="355" t="s">
        <v>258</v>
      </c>
      <c r="CD1" s="2"/>
      <c r="CH1" s="355" t="s">
        <v>258</v>
      </c>
      <c r="CI1" s="2"/>
      <c r="CM1" s="355" t="s">
        <v>258</v>
      </c>
      <c r="CN1" s="2"/>
      <c r="CR1" s="355" t="s">
        <v>258</v>
      </c>
      <c r="CS1" s="2"/>
      <c r="CW1" s="355" t="s">
        <v>258</v>
      </c>
      <c r="CX1" s="2"/>
      <c r="DB1" s="355" t="s">
        <v>258</v>
      </c>
    </row>
    <row r="2" spans="1:106" ht="15.75">
      <c r="A2" s="9"/>
      <c r="B2" s="2"/>
      <c r="C2" s="2"/>
      <c r="D2" s="2"/>
      <c r="E2" s="2"/>
      <c r="F2" s="2"/>
      <c r="G2" s="355" t="s">
        <v>254</v>
      </c>
      <c r="H2" s="3"/>
      <c r="I2" s="3"/>
      <c r="J2" s="3"/>
      <c r="K2" s="3"/>
      <c r="L2" s="355" t="s">
        <v>256</v>
      </c>
      <c r="M2" s="3"/>
      <c r="N2" s="357"/>
      <c r="O2" s="357"/>
      <c r="P2" s="357"/>
      <c r="Q2" s="355" t="s">
        <v>259</v>
      </c>
      <c r="R2" s="3"/>
      <c r="S2" s="3"/>
      <c r="T2" s="3"/>
      <c r="U2" s="355" t="s">
        <v>261</v>
      </c>
      <c r="V2" s="3"/>
      <c r="W2" s="3"/>
      <c r="X2" s="3"/>
      <c r="Y2" s="355" t="s">
        <v>263</v>
      </c>
      <c r="AD2" s="355" t="s">
        <v>265</v>
      </c>
      <c r="AF2" s="10"/>
      <c r="AG2" s="10"/>
      <c r="AH2" s="10"/>
      <c r="AI2" s="355" t="s">
        <v>267</v>
      </c>
      <c r="AJ2" s="4"/>
      <c r="AK2" s="4"/>
      <c r="AL2" s="4"/>
      <c r="AM2" s="4"/>
      <c r="AN2" s="355" t="s">
        <v>269</v>
      </c>
      <c r="AO2" s="3"/>
      <c r="AP2" s="3"/>
      <c r="AQ2" s="3"/>
      <c r="AR2" s="3"/>
      <c r="AS2" s="3"/>
      <c r="AT2" s="3"/>
      <c r="AU2" s="3"/>
      <c r="AV2" s="3"/>
      <c r="AW2" s="355" t="s">
        <v>271</v>
      </c>
      <c r="AY2" s="3"/>
      <c r="AZ2" s="3"/>
      <c r="BA2" s="3"/>
      <c r="BB2" s="355" t="s">
        <v>273</v>
      </c>
      <c r="BH2" s="355" t="s">
        <v>275</v>
      </c>
      <c r="BL2" s="355" t="s">
        <v>277</v>
      </c>
      <c r="BM2" s="11"/>
      <c r="BN2" s="11"/>
      <c r="BO2" s="11"/>
      <c r="BP2" s="11"/>
      <c r="BQ2" s="355" t="s">
        <v>279</v>
      </c>
      <c r="BU2" s="355" t="s">
        <v>281</v>
      </c>
      <c r="BY2" s="355" t="s">
        <v>283</v>
      </c>
      <c r="CC2" s="355" t="s">
        <v>285</v>
      </c>
      <c r="CH2" s="355" t="s">
        <v>287</v>
      </c>
      <c r="CM2" s="355" t="s">
        <v>289</v>
      </c>
      <c r="CR2" s="355" t="s">
        <v>291</v>
      </c>
      <c r="CW2" s="355" t="s">
        <v>293</v>
      </c>
      <c r="DB2" s="355" t="s">
        <v>295</v>
      </c>
    </row>
    <row r="3" spans="1:106" s="17" customFormat="1" ht="15.75">
      <c r="A3" s="2"/>
      <c r="B3" s="2"/>
      <c r="C3" s="2"/>
      <c r="D3" s="2"/>
      <c r="E3" s="2"/>
      <c r="F3" s="2"/>
      <c r="G3" s="356" t="s">
        <v>255</v>
      </c>
      <c r="H3" s="12"/>
      <c r="I3" s="12"/>
      <c r="J3" s="12"/>
      <c r="K3" s="12"/>
      <c r="L3" s="356" t="s">
        <v>257</v>
      </c>
      <c r="M3" s="2"/>
      <c r="N3" s="357"/>
      <c r="O3" s="357"/>
      <c r="P3" s="358"/>
      <c r="Q3" s="356" t="s">
        <v>260</v>
      </c>
      <c r="R3" s="2"/>
      <c r="S3" s="2"/>
      <c r="T3" s="2"/>
      <c r="U3" s="356" t="s">
        <v>262</v>
      </c>
      <c r="V3" s="2"/>
      <c r="W3" s="2"/>
      <c r="X3" s="2"/>
      <c r="Y3" s="356" t="s">
        <v>264</v>
      </c>
      <c r="Z3" s="2"/>
      <c r="AA3" s="2"/>
      <c r="AB3" s="13"/>
      <c r="AC3" s="2"/>
      <c r="AD3" s="356" t="s">
        <v>266</v>
      </c>
      <c r="AE3" s="2"/>
      <c r="AF3" s="14"/>
      <c r="AG3" s="14"/>
      <c r="AH3" s="14"/>
      <c r="AI3" s="356" t="s">
        <v>268</v>
      </c>
      <c r="AJ3" s="15"/>
      <c r="AK3" s="16"/>
      <c r="AL3" s="15"/>
      <c r="AM3" s="15"/>
      <c r="AN3" s="356" t="s">
        <v>270</v>
      </c>
      <c r="AO3" s="2"/>
      <c r="AP3" s="2"/>
      <c r="AQ3" s="2"/>
      <c r="AR3" s="2"/>
      <c r="AS3" s="2"/>
      <c r="AT3" s="2"/>
      <c r="AU3" s="2"/>
      <c r="AV3" s="2"/>
      <c r="AW3" s="356" t="s">
        <v>272</v>
      </c>
      <c r="AX3" s="2"/>
      <c r="AY3" s="2"/>
      <c r="AZ3" s="2"/>
      <c r="BA3" s="2"/>
      <c r="BB3" s="356" t="s">
        <v>274</v>
      </c>
      <c r="BC3" s="2"/>
      <c r="BD3" s="2"/>
      <c r="BE3" s="2"/>
      <c r="BF3" s="2"/>
      <c r="BG3" s="12"/>
      <c r="BH3" s="356" t="s">
        <v>276</v>
      </c>
      <c r="BI3" s="2"/>
      <c r="BJ3" s="2"/>
      <c r="BK3" s="2"/>
      <c r="BL3" s="356" t="s">
        <v>278</v>
      </c>
      <c r="BQ3" s="356" t="s">
        <v>280</v>
      </c>
      <c r="BR3" s="2"/>
      <c r="BS3" s="2"/>
      <c r="BT3" s="2"/>
      <c r="BU3" s="356" t="s">
        <v>282</v>
      </c>
      <c r="BV3" s="2"/>
      <c r="BW3" s="3"/>
      <c r="BX3" s="2"/>
      <c r="BY3" s="356" t="s">
        <v>284</v>
      </c>
      <c r="BZ3" s="2"/>
      <c r="CA3" s="2"/>
      <c r="CB3" s="2"/>
      <c r="CC3" s="356" t="s">
        <v>286</v>
      </c>
      <c r="CD3" s="15"/>
      <c r="CE3" s="15"/>
      <c r="CF3" s="15"/>
      <c r="CG3" s="15"/>
      <c r="CH3" s="356" t="s">
        <v>288</v>
      </c>
      <c r="CI3" s="15"/>
      <c r="CJ3" s="15"/>
      <c r="CK3" s="15"/>
      <c r="CL3" s="15"/>
      <c r="CM3" s="356" t="s">
        <v>290</v>
      </c>
      <c r="CN3" s="2"/>
      <c r="CO3" s="2"/>
      <c r="CP3" s="2"/>
      <c r="CQ3" s="2"/>
      <c r="CR3" s="356" t="s">
        <v>292</v>
      </c>
      <c r="CS3" s="2"/>
      <c r="CT3" s="2"/>
      <c r="CU3" s="2"/>
      <c r="CV3" s="2"/>
      <c r="CW3" s="356" t="s">
        <v>294</v>
      </c>
      <c r="CX3" s="2"/>
      <c r="CY3" s="2"/>
      <c r="CZ3" s="2"/>
      <c r="DA3" s="2"/>
      <c r="DB3" s="356" t="s">
        <v>296</v>
      </c>
    </row>
    <row r="4" spans="1:106" s="17" customFormat="1" ht="13.5">
      <c r="A4" s="18" t="s">
        <v>0</v>
      </c>
      <c r="B4" s="19"/>
      <c r="C4" s="19"/>
      <c r="D4" s="19"/>
      <c r="E4" s="19"/>
      <c r="F4" s="19"/>
      <c r="G4" s="19"/>
      <c r="H4" s="18" t="s">
        <v>0</v>
      </c>
      <c r="I4" s="19"/>
      <c r="J4" s="19"/>
      <c r="K4" s="19"/>
      <c r="L4" s="19"/>
      <c r="M4" s="18" t="s">
        <v>0</v>
      </c>
      <c r="N4" s="20"/>
      <c r="O4" s="21"/>
      <c r="P4" s="21"/>
      <c r="Q4" s="21"/>
      <c r="R4" s="18" t="s">
        <v>0</v>
      </c>
      <c r="S4" s="19"/>
      <c r="T4" s="19"/>
      <c r="U4" s="22"/>
      <c r="V4" s="18" t="s">
        <v>0</v>
      </c>
      <c r="W4" s="19"/>
      <c r="X4" s="19"/>
      <c r="Y4" s="19"/>
      <c r="Z4" s="18" t="s">
        <v>0</v>
      </c>
      <c r="AA4" s="23"/>
      <c r="AB4" s="24"/>
      <c r="AC4" s="19"/>
      <c r="AD4" s="19"/>
      <c r="AE4" s="18" t="s">
        <v>0</v>
      </c>
      <c r="AF4" s="19"/>
      <c r="AG4" s="19"/>
      <c r="AH4" s="19"/>
      <c r="AI4" s="25"/>
      <c r="AJ4" s="18" t="s">
        <v>0</v>
      </c>
      <c r="AK4" s="19"/>
      <c r="AL4" s="19"/>
      <c r="AM4" s="19"/>
      <c r="AN4" s="19"/>
      <c r="AO4" s="18" t="s">
        <v>0</v>
      </c>
      <c r="AP4" s="19"/>
      <c r="AQ4" s="19"/>
      <c r="AR4" s="19"/>
      <c r="AS4" s="19"/>
      <c r="AT4" s="19"/>
      <c r="AU4" s="19"/>
      <c r="AV4" s="19"/>
      <c r="AW4" s="19"/>
      <c r="AX4" s="18" t="s">
        <v>0</v>
      </c>
      <c r="AY4" s="26"/>
      <c r="AZ4" s="26"/>
      <c r="BA4" s="26"/>
      <c r="BB4" s="26"/>
      <c r="BC4" s="18" t="s">
        <v>0</v>
      </c>
      <c r="BD4" s="19"/>
      <c r="BE4" s="19"/>
      <c r="BF4" s="19"/>
      <c r="BG4" s="19"/>
      <c r="BH4" s="19"/>
      <c r="BI4" s="27" t="s">
        <v>0</v>
      </c>
      <c r="BJ4" s="27"/>
      <c r="BK4" s="27"/>
      <c r="BL4" s="27"/>
      <c r="BM4" s="18" t="s">
        <v>0</v>
      </c>
      <c r="BN4" s="19"/>
      <c r="BO4" s="19"/>
      <c r="BP4" s="19"/>
      <c r="BQ4" s="25"/>
      <c r="BR4" s="18" t="s">
        <v>0</v>
      </c>
      <c r="BS4" s="19"/>
      <c r="BT4" s="19"/>
      <c r="BU4" s="19"/>
      <c r="BV4" s="18" t="s">
        <v>0</v>
      </c>
      <c r="BW4" s="19"/>
      <c r="BX4" s="19"/>
      <c r="BY4" s="19"/>
      <c r="BZ4" s="18" t="s">
        <v>0</v>
      </c>
      <c r="CA4" s="19"/>
      <c r="CB4" s="19"/>
      <c r="CC4" s="19"/>
      <c r="CD4" s="18" t="s">
        <v>0</v>
      </c>
      <c r="CE4" s="28"/>
      <c r="CF4" s="19"/>
      <c r="CG4" s="19"/>
      <c r="CH4" s="19"/>
      <c r="CI4" s="18" t="s">
        <v>0</v>
      </c>
      <c r="CJ4" s="28"/>
      <c r="CK4" s="19"/>
      <c r="CL4" s="19"/>
      <c r="CM4" s="19"/>
      <c r="CN4" s="18" t="s">
        <v>0</v>
      </c>
      <c r="CO4" s="19"/>
      <c r="CP4" s="19"/>
      <c r="CQ4" s="19"/>
      <c r="CR4" s="19"/>
      <c r="CS4" s="18" t="s">
        <v>0</v>
      </c>
      <c r="CT4" s="19"/>
      <c r="CU4" s="19"/>
      <c r="CV4" s="19"/>
      <c r="CW4" s="19"/>
      <c r="CX4" s="18" t="s">
        <v>0</v>
      </c>
      <c r="CY4" s="19"/>
      <c r="CZ4" s="19"/>
      <c r="DA4" s="19"/>
      <c r="DB4" s="19"/>
    </row>
    <row r="5" spans="1:106" s="17" customFormat="1" ht="15.75">
      <c r="A5" s="18" t="s">
        <v>1</v>
      </c>
      <c r="B5" s="18"/>
      <c r="C5" s="18"/>
      <c r="D5" s="18"/>
      <c r="E5" s="19"/>
      <c r="F5" s="29"/>
      <c r="G5" s="30"/>
      <c r="H5" s="18" t="s">
        <v>2</v>
      </c>
      <c r="I5" s="30"/>
      <c r="J5" s="30"/>
      <c r="K5" s="30"/>
      <c r="L5" s="30"/>
      <c r="M5" s="18" t="s">
        <v>3</v>
      </c>
      <c r="N5" s="31"/>
      <c r="O5" s="21"/>
      <c r="P5" s="21"/>
      <c r="Q5" s="21"/>
      <c r="R5" s="18" t="s">
        <v>4</v>
      </c>
      <c r="S5" s="19"/>
      <c r="T5" s="19"/>
      <c r="U5" s="22"/>
      <c r="V5" s="18" t="s">
        <v>5</v>
      </c>
      <c r="W5" s="19"/>
      <c r="X5" s="19"/>
      <c r="Y5" s="30"/>
      <c r="Z5" s="18" t="s">
        <v>6</v>
      </c>
      <c r="AA5" s="23"/>
      <c r="AB5" s="24"/>
      <c r="AC5" s="19"/>
      <c r="AD5" s="30"/>
      <c r="AE5" s="18" t="s">
        <v>7</v>
      </c>
      <c r="AF5" s="19"/>
      <c r="AG5" s="19"/>
      <c r="AH5" s="19"/>
      <c r="AI5" s="30"/>
      <c r="AJ5" s="19" t="s">
        <v>8</v>
      </c>
      <c r="AK5" s="32"/>
      <c r="AL5" s="32"/>
      <c r="AM5" s="32"/>
      <c r="AN5" s="32"/>
      <c r="AO5" s="18" t="s">
        <v>9</v>
      </c>
      <c r="AP5" s="19"/>
      <c r="AQ5" s="19"/>
      <c r="AR5" s="19"/>
      <c r="AS5" s="19"/>
      <c r="AT5" s="19"/>
      <c r="AU5" s="19"/>
      <c r="AV5" s="30"/>
      <c r="AW5" s="30"/>
      <c r="AX5" s="19" t="s">
        <v>10</v>
      </c>
      <c r="AY5" s="26"/>
      <c r="AZ5" s="26"/>
      <c r="BA5" s="26"/>
      <c r="BB5" s="26"/>
      <c r="BC5" s="18" t="s">
        <v>11</v>
      </c>
      <c r="BD5" s="19"/>
      <c r="BE5" s="19"/>
      <c r="BF5" s="19"/>
      <c r="BG5" s="19"/>
      <c r="BH5" s="30"/>
      <c r="BI5" s="27" t="s">
        <v>12</v>
      </c>
      <c r="BJ5" s="26"/>
      <c r="BK5" s="26"/>
      <c r="BL5" s="26"/>
      <c r="BM5" s="19" t="s">
        <v>13</v>
      </c>
      <c r="BN5" s="19"/>
      <c r="BO5" s="19"/>
      <c r="BP5" s="19"/>
      <c r="BQ5" s="19"/>
      <c r="BR5" s="18" t="s">
        <v>14</v>
      </c>
      <c r="BS5" s="19"/>
      <c r="BT5" s="19"/>
      <c r="BU5" s="19"/>
      <c r="BV5" s="18" t="s">
        <v>15</v>
      </c>
      <c r="BW5" s="19"/>
      <c r="BX5" s="19"/>
      <c r="BY5" s="30"/>
      <c r="BZ5" s="18" t="s">
        <v>16</v>
      </c>
      <c r="CA5" s="19"/>
      <c r="CB5" s="19"/>
      <c r="CC5" s="19"/>
      <c r="CD5" s="18" t="s">
        <v>17</v>
      </c>
      <c r="CE5" s="33"/>
      <c r="CF5" s="30"/>
      <c r="CG5" s="30"/>
      <c r="CH5" s="30"/>
      <c r="CI5" s="18" t="s">
        <v>18</v>
      </c>
      <c r="CJ5" s="33"/>
      <c r="CK5" s="30"/>
      <c r="CL5" s="30"/>
      <c r="CM5" s="30"/>
      <c r="CN5" s="19" t="s">
        <v>19</v>
      </c>
      <c r="CO5" s="19"/>
      <c r="CP5" s="19"/>
      <c r="CQ5" s="19"/>
      <c r="CR5" s="30"/>
      <c r="CS5" s="19" t="s">
        <v>20</v>
      </c>
      <c r="CT5" s="19"/>
      <c r="CU5" s="19"/>
      <c r="CV5" s="19"/>
      <c r="CW5" s="30"/>
      <c r="CX5" s="19" t="s">
        <v>21</v>
      </c>
      <c r="CY5" s="19"/>
      <c r="CZ5" s="19"/>
      <c r="DA5" s="19"/>
      <c r="DB5" s="30"/>
    </row>
    <row r="6" spans="1:106" ht="12.75">
      <c r="A6" s="19" t="s">
        <v>22</v>
      </c>
      <c r="B6" s="18"/>
      <c r="C6" s="18"/>
      <c r="D6" s="18"/>
      <c r="E6" s="19"/>
      <c r="F6" s="34"/>
      <c r="G6" s="34"/>
      <c r="H6" s="19" t="str">
        <f>TESTYEAR</f>
        <v>FOR THE TWELVE MONTHS ENDED DECEMBER 31, 2010</v>
      </c>
      <c r="I6" s="34"/>
      <c r="J6" s="34"/>
      <c r="K6" s="34"/>
      <c r="L6" s="34"/>
      <c r="M6" s="19" t="str">
        <f>TESTYEAR</f>
        <v>FOR THE TWELVE MONTHS ENDED DECEMBER 31, 2010</v>
      </c>
      <c r="N6" s="35"/>
      <c r="O6" s="35"/>
      <c r="P6" s="35"/>
      <c r="Q6" s="35"/>
      <c r="R6" s="19" t="str">
        <f>TESTYEAR</f>
        <v>FOR THE TWELVE MONTHS ENDED DECEMBER 31, 2010</v>
      </c>
      <c r="S6" s="19"/>
      <c r="T6" s="19"/>
      <c r="U6" s="22"/>
      <c r="V6" s="19" t="str">
        <f>TESTYEAR</f>
        <v>FOR THE TWELVE MONTHS ENDED DECEMBER 31, 2010</v>
      </c>
      <c r="W6" s="19"/>
      <c r="X6" s="19"/>
      <c r="Y6" s="34"/>
      <c r="Z6" s="19" t="str">
        <f>TESTYEAR</f>
        <v>FOR THE TWELVE MONTHS ENDED DECEMBER 31, 2010</v>
      </c>
      <c r="AA6" s="23"/>
      <c r="AB6" s="24"/>
      <c r="AC6" s="19"/>
      <c r="AD6" s="34"/>
      <c r="AE6" s="19" t="str">
        <f>TESTYEAR</f>
        <v>FOR THE TWELVE MONTHS ENDED DECEMBER 31, 2010</v>
      </c>
      <c r="AF6" s="19"/>
      <c r="AG6" s="19"/>
      <c r="AH6" s="19"/>
      <c r="AI6" s="34"/>
      <c r="AJ6" s="19" t="str">
        <f>TESTYEAR</f>
        <v>FOR THE TWELVE MONTHS ENDED DECEMBER 31, 2010</v>
      </c>
      <c r="AK6" s="32"/>
      <c r="AL6" s="32"/>
      <c r="AM6" s="32"/>
      <c r="AN6" s="32"/>
      <c r="AO6" s="19" t="str">
        <f>TESTYEAR</f>
        <v>FOR THE TWELVE MONTHS ENDED DECEMBER 31, 2010</v>
      </c>
      <c r="AP6" s="19"/>
      <c r="AQ6" s="19"/>
      <c r="AR6" s="19"/>
      <c r="AS6" s="19"/>
      <c r="AT6" s="19"/>
      <c r="AU6" s="19"/>
      <c r="AV6" s="34"/>
      <c r="AW6" s="34"/>
      <c r="AX6" s="19" t="str">
        <f>TESTYEAR</f>
        <v>FOR THE TWELVE MONTHS ENDED DECEMBER 31, 2010</v>
      </c>
      <c r="AY6" s="26"/>
      <c r="AZ6" s="26"/>
      <c r="BA6" s="26"/>
      <c r="BB6" s="26"/>
      <c r="BC6" s="19" t="str">
        <f>TESTYEAR</f>
        <v>FOR THE TWELVE MONTHS ENDED DECEMBER 31, 2010</v>
      </c>
      <c r="BD6" s="18"/>
      <c r="BE6" s="19"/>
      <c r="BF6" s="19"/>
      <c r="BG6" s="19"/>
      <c r="BH6" s="36"/>
      <c r="BI6" s="26" t="str">
        <f>TESTYEAR</f>
        <v>FOR THE TWELVE MONTHS ENDED DECEMBER 31, 2010</v>
      </c>
      <c r="BJ6" s="26"/>
      <c r="BK6" s="26"/>
      <c r="BL6" s="26"/>
      <c r="BM6" s="37" t="s">
        <v>22</v>
      </c>
      <c r="BN6" s="37"/>
      <c r="BO6" s="37"/>
      <c r="BP6" s="37"/>
      <c r="BQ6" s="38"/>
      <c r="BR6" s="18" t="str">
        <f>TESTYEAR</f>
        <v>FOR THE TWELVE MONTHS ENDED DECEMBER 31, 2010</v>
      </c>
      <c r="BS6" s="19"/>
      <c r="BT6" s="19"/>
      <c r="BU6" s="19"/>
      <c r="BV6" s="19" t="str">
        <f>TESTYEAR</f>
        <v>FOR THE TWELVE MONTHS ENDED DECEMBER 31, 2010</v>
      </c>
      <c r="BW6" s="18"/>
      <c r="BX6" s="19"/>
      <c r="BY6" s="34"/>
      <c r="BZ6" s="19" t="str">
        <f>TESTYEAR</f>
        <v>FOR THE TWELVE MONTHS ENDED DECEMBER 31, 2010</v>
      </c>
      <c r="CA6" s="19"/>
      <c r="CB6" s="19"/>
      <c r="CC6" s="19"/>
      <c r="CD6" s="19" t="str">
        <f>TESTYEAR</f>
        <v>FOR THE TWELVE MONTHS ENDED DECEMBER 31, 2010</v>
      </c>
      <c r="CE6" s="39"/>
      <c r="CF6" s="34"/>
      <c r="CG6" s="34"/>
      <c r="CH6" s="34"/>
      <c r="CI6" s="19" t="str">
        <f>TESTYEAR</f>
        <v>FOR THE TWELVE MONTHS ENDED DECEMBER 31, 2010</v>
      </c>
      <c r="CJ6" s="39"/>
      <c r="CK6" s="34"/>
      <c r="CL6" s="34"/>
      <c r="CM6" s="34"/>
      <c r="CN6" s="19" t="str">
        <f>TESTYEAR</f>
        <v>FOR THE TWELVE MONTHS ENDED DECEMBER 31, 2010</v>
      </c>
      <c r="CO6" s="19"/>
      <c r="CP6" s="19"/>
      <c r="CQ6" s="19"/>
      <c r="CR6" s="34"/>
      <c r="CS6" s="19" t="str">
        <f>TESTYEAR</f>
        <v>FOR THE TWELVE MONTHS ENDED DECEMBER 31, 2010</v>
      </c>
      <c r="CT6" s="19"/>
      <c r="CU6" s="19"/>
      <c r="CV6" s="19"/>
      <c r="CW6" s="34"/>
      <c r="CX6" s="19" t="str">
        <f>TESTYEAR</f>
        <v>FOR THE TWELVE MONTHS ENDED DECEMBER 31, 2010</v>
      </c>
      <c r="CY6" s="19"/>
      <c r="CZ6" s="19"/>
      <c r="DA6" s="19"/>
      <c r="DB6" s="34"/>
    </row>
    <row r="7" spans="1:106" ht="12.75">
      <c r="A7" s="18" t="s">
        <v>23</v>
      </c>
      <c r="B7" s="18"/>
      <c r="C7" s="18"/>
      <c r="D7" s="18"/>
      <c r="E7" s="19"/>
      <c r="F7" s="19"/>
      <c r="G7" s="19"/>
      <c r="H7" s="18" t="s">
        <v>23</v>
      </c>
      <c r="I7" s="19"/>
      <c r="J7" s="19"/>
      <c r="K7" s="19"/>
      <c r="L7" s="19"/>
      <c r="M7" s="18" t="s">
        <v>23</v>
      </c>
      <c r="N7" s="40"/>
      <c r="O7" s="40"/>
      <c r="P7" s="41"/>
      <c r="Q7" s="41"/>
      <c r="R7" s="18" t="s">
        <v>23</v>
      </c>
      <c r="S7" s="18"/>
      <c r="T7" s="18"/>
      <c r="U7" s="22"/>
      <c r="V7" s="18" t="s">
        <v>23</v>
      </c>
      <c r="W7" s="19"/>
      <c r="X7" s="19"/>
      <c r="Y7" s="34"/>
      <c r="Z7" s="18" t="s">
        <v>23</v>
      </c>
      <c r="AA7" s="23"/>
      <c r="AB7" s="24"/>
      <c r="AC7" s="19"/>
      <c r="AD7" s="19"/>
      <c r="AE7" s="18" t="s">
        <v>23</v>
      </c>
      <c r="AF7" s="19"/>
      <c r="AG7" s="19"/>
      <c r="AH7" s="18"/>
      <c r="AI7" s="34"/>
      <c r="AJ7" s="19" t="s">
        <v>23</v>
      </c>
      <c r="AK7" s="32"/>
      <c r="AL7" s="32"/>
      <c r="AM7" s="32"/>
      <c r="AN7" s="32"/>
      <c r="AO7" s="18" t="s">
        <v>23</v>
      </c>
      <c r="AP7" s="19"/>
      <c r="AQ7" s="19"/>
      <c r="AR7" s="19"/>
      <c r="AS7" s="19"/>
      <c r="AT7" s="19"/>
      <c r="AU7" s="19"/>
      <c r="AV7" s="34"/>
      <c r="AW7" s="19"/>
      <c r="AX7" s="19" t="s">
        <v>23</v>
      </c>
      <c r="AY7" s="26"/>
      <c r="AZ7" s="26"/>
      <c r="BA7" s="26"/>
      <c r="BB7" s="26"/>
      <c r="BC7" s="18" t="s">
        <v>23</v>
      </c>
      <c r="BD7" s="18"/>
      <c r="BE7" s="18"/>
      <c r="BF7" s="19"/>
      <c r="BG7" s="19"/>
      <c r="BH7" s="36"/>
      <c r="BI7" s="27" t="s">
        <v>23</v>
      </c>
      <c r="BJ7" s="26"/>
      <c r="BK7" s="26"/>
      <c r="BL7" s="26"/>
      <c r="BM7" s="42" t="s">
        <v>24</v>
      </c>
      <c r="BN7" s="37"/>
      <c r="BO7" s="37"/>
      <c r="BP7" s="42"/>
      <c r="BQ7" s="38"/>
      <c r="BR7" s="18" t="s">
        <v>23</v>
      </c>
      <c r="BS7" s="19"/>
      <c r="BT7" s="19"/>
      <c r="BU7" s="19"/>
      <c r="BV7" s="18" t="s">
        <v>23</v>
      </c>
      <c r="BW7" s="18"/>
      <c r="BX7" s="19"/>
      <c r="BY7" s="19"/>
      <c r="BZ7" s="18" t="s">
        <v>23</v>
      </c>
      <c r="CA7" s="19"/>
      <c r="CB7" s="19"/>
      <c r="CC7" s="19"/>
      <c r="CD7" s="18" t="s">
        <v>23</v>
      </c>
      <c r="CE7" s="28"/>
      <c r="CF7" s="19"/>
      <c r="CG7" s="19"/>
      <c r="CH7" s="19"/>
      <c r="CI7" s="18" t="s">
        <v>23</v>
      </c>
      <c r="CJ7" s="28"/>
      <c r="CK7" s="19"/>
      <c r="CL7" s="19"/>
      <c r="CM7" s="19"/>
      <c r="CN7" s="18" t="s">
        <v>23</v>
      </c>
      <c r="CO7" s="19"/>
      <c r="CP7" s="19"/>
      <c r="CQ7" s="19"/>
      <c r="CR7" s="34"/>
      <c r="CS7" s="19" t="s">
        <v>23</v>
      </c>
      <c r="CT7" s="19"/>
      <c r="CU7" s="19"/>
      <c r="CV7" s="19"/>
      <c r="CW7" s="19"/>
      <c r="CX7" s="18" t="s">
        <v>23</v>
      </c>
      <c r="CY7" s="19"/>
      <c r="CZ7" s="19"/>
      <c r="DA7" s="19"/>
      <c r="DB7" s="19"/>
    </row>
    <row r="8" spans="1:10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1"/>
      <c r="O8" s="41"/>
      <c r="P8" s="41"/>
      <c r="Q8" s="41"/>
      <c r="R8" s="2"/>
      <c r="S8" s="43"/>
      <c r="T8" s="43"/>
      <c r="U8" s="44"/>
      <c r="V8" s="2"/>
      <c r="W8" s="43"/>
      <c r="X8" s="45"/>
      <c r="Y8" s="45"/>
      <c r="Z8" s="2"/>
      <c r="AA8" s="2"/>
      <c r="AB8" s="46" t="s">
        <v>25</v>
      </c>
      <c r="AC8" s="46" t="s">
        <v>25</v>
      </c>
      <c r="AD8" s="46"/>
      <c r="AE8" s="2"/>
      <c r="AF8" s="47"/>
      <c r="AG8" s="47"/>
      <c r="AH8" s="14"/>
      <c r="AI8" s="14"/>
      <c r="AJ8" s="18"/>
      <c r="AK8" s="32"/>
      <c r="AL8" s="32"/>
      <c r="AM8" s="32"/>
      <c r="AN8" s="32"/>
      <c r="AO8" s="2"/>
      <c r="AP8" s="2"/>
      <c r="AQ8" s="48"/>
      <c r="AR8" s="48"/>
      <c r="AS8" s="48"/>
      <c r="AT8" s="48"/>
      <c r="AU8" s="48"/>
      <c r="AV8" s="48"/>
      <c r="AW8" s="48" t="s">
        <v>26</v>
      </c>
      <c r="AX8" s="2"/>
      <c r="AY8" s="2"/>
      <c r="AZ8" s="2"/>
      <c r="BA8" s="2"/>
      <c r="BB8" s="2"/>
      <c r="BC8" s="2"/>
      <c r="BD8" s="43"/>
      <c r="BE8" s="43"/>
      <c r="BF8" s="2"/>
      <c r="BG8" s="2"/>
      <c r="BH8" s="2"/>
      <c r="BI8" s="2"/>
      <c r="BJ8" s="43"/>
      <c r="BK8" s="2"/>
      <c r="BL8" s="2"/>
      <c r="BM8" s="7"/>
      <c r="BN8" s="49"/>
      <c r="BO8" s="49"/>
      <c r="BP8" s="7"/>
      <c r="BQ8" s="7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43"/>
      <c r="CP8" s="43"/>
      <c r="CQ8" s="2"/>
      <c r="CR8" s="2"/>
      <c r="CS8" s="2"/>
      <c r="CT8" s="2"/>
      <c r="CU8" s="2"/>
      <c r="CV8" s="2"/>
      <c r="CW8" s="2"/>
      <c r="CX8" s="50"/>
      <c r="CY8" s="43"/>
      <c r="CZ8" s="43"/>
      <c r="DA8" s="2"/>
      <c r="DB8" s="2"/>
    </row>
    <row r="9" spans="1:106" ht="12.75">
      <c r="A9" s="51" t="s">
        <v>27</v>
      </c>
      <c r="B9" s="43"/>
      <c r="C9" s="43"/>
      <c r="D9" s="43"/>
      <c r="E9" s="2"/>
      <c r="F9" s="2"/>
      <c r="G9" s="48"/>
      <c r="H9" s="51" t="s">
        <v>27</v>
      </c>
      <c r="I9" s="48"/>
      <c r="J9" s="48"/>
      <c r="K9" s="48"/>
      <c r="L9" s="48"/>
      <c r="M9" s="52" t="s">
        <v>27</v>
      </c>
      <c r="N9" s="53"/>
      <c r="O9" s="53"/>
      <c r="P9" s="54"/>
      <c r="Q9" s="54"/>
      <c r="R9" s="48" t="s">
        <v>27</v>
      </c>
      <c r="S9" s="2"/>
      <c r="T9" s="3"/>
      <c r="U9" s="55"/>
      <c r="V9" s="48" t="s">
        <v>27</v>
      </c>
      <c r="W9" s="2"/>
      <c r="X9" s="2"/>
      <c r="Y9" s="48" t="s">
        <v>28</v>
      </c>
      <c r="Z9" s="48" t="s">
        <v>29</v>
      </c>
      <c r="AA9" s="2"/>
      <c r="AB9" s="13"/>
      <c r="AC9" s="51" t="s">
        <v>30</v>
      </c>
      <c r="AD9" s="51"/>
      <c r="AE9" s="48" t="s">
        <v>27</v>
      </c>
      <c r="AF9" s="14"/>
      <c r="AG9" s="48"/>
      <c r="AH9" s="14"/>
      <c r="AI9" s="14"/>
      <c r="AJ9" s="51" t="s">
        <v>27</v>
      </c>
      <c r="AK9" s="2"/>
      <c r="AL9" s="51"/>
      <c r="AM9" s="51"/>
      <c r="AN9" s="51"/>
      <c r="AO9" s="48" t="s">
        <v>27</v>
      </c>
      <c r="AP9" s="2"/>
      <c r="AQ9" s="48" t="s">
        <v>31</v>
      </c>
      <c r="AR9" s="48" t="s">
        <v>32</v>
      </c>
      <c r="AS9" s="48" t="s">
        <v>33</v>
      </c>
      <c r="AT9" s="48" t="s">
        <v>34</v>
      </c>
      <c r="AU9" s="48" t="s">
        <v>33</v>
      </c>
      <c r="AV9" s="48" t="s">
        <v>31</v>
      </c>
      <c r="AW9" s="48" t="s">
        <v>35</v>
      </c>
      <c r="AX9" s="51" t="s">
        <v>27</v>
      </c>
      <c r="AY9" s="2"/>
      <c r="AZ9" s="13"/>
      <c r="BA9" s="51"/>
      <c r="BB9" s="51"/>
      <c r="BC9" s="48" t="s">
        <v>27</v>
      </c>
      <c r="BD9" s="2"/>
      <c r="BE9" s="2"/>
      <c r="BF9" s="2"/>
      <c r="BG9" s="2"/>
      <c r="BH9" s="2"/>
      <c r="BI9" s="48" t="s">
        <v>27</v>
      </c>
      <c r="BJ9" s="2"/>
      <c r="BK9" s="2"/>
      <c r="BL9" s="2"/>
      <c r="BM9" s="56" t="s">
        <v>27</v>
      </c>
      <c r="BN9" s="7"/>
      <c r="BO9" s="7"/>
      <c r="BP9" s="7"/>
      <c r="BQ9" s="7"/>
      <c r="BR9" s="51" t="s">
        <v>27</v>
      </c>
      <c r="BS9" s="43"/>
      <c r="BT9" s="43"/>
      <c r="BU9" s="2"/>
      <c r="BV9" s="51" t="s">
        <v>27</v>
      </c>
      <c r="BW9" s="2"/>
      <c r="BX9" s="2"/>
      <c r="BY9" s="2"/>
      <c r="BZ9" s="51" t="s">
        <v>27</v>
      </c>
      <c r="CA9" s="43"/>
      <c r="CB9" s="43"/>
      <c r="CC9" s="2"/>
      <c r="CD9" s="51" t="s">
        <v>27</v>
      </c>
      <c r="CE9" s="2"/>
      <c r="CF9" s="2"/>
      <c r="CG9" s="2"/>
      <c r="CH9" s="2"/>
      <c r="CI9" s="51" t="s">
        <v>27</v>
      </c>
      <c r="CJ9" s="2"/>
      <c r="CK9" s="2"/>
      <c r="CL9" s="2"/>
      <c r="CM9" s="2"/>
      <c r="CN9" s="51" t="s">
        <v>27</v>
      </c>
      <c r="CO9" s="2"/>
      <c r="CP9" s="48"/>
      <c r="CQ9" s="2"/>
      <c r="CR9" s="48"/>
      <c r="CS9" s="51" t="s">
        <v>27</v>
      </c>
      <c r="CT9" s="2"/>
      <c r="CU9" s="2"/>
      <c r="CV9" s="2"/>
      <c r="CW9" s="48"/>
      <c r="CX9" s="48" t="s">
        <v>27</v>
      </c>
      <c r="CY9" s="2"/>
      <c r="CZ9" s="2"/>
      <c r="DA9" s="2"/>
      <c r="DB9" s="2"/>
    </row>
    <row r="10" spans="1:106" ht="12.75">
      <c r="A10" s="57" t="s">
        <v>36</v>
      </c>
      <c r="B10" s="58" t="s">
        <v>37</v>
      </c>
      <c r="C10" s="58"/>
      <c r="D10" s="58"/>
      <c r="E10" s="58"/>
      <c r="F10" s="58"/>
      <c r="G10" s="59"/>
      <c r="H10" s="57" t="s">
        <v>36</v>
      </c>
      <c r="I10" s="58" t="s">
        <v>37</v>
      </c>
      <c r="J10" s="58"/>
      <c r="K10" s="59" t="s">
        <v>38</v>
      </c>
      <c r="L10" s="59"/>
      <c r="M10" s="60" t="s">
        <v>36</v>
      </c>
      <c r="N10" s="61" t="s">
        <v>37</v>
      </c>
      <c r="O10" s="60"/>
      <c r="P10" s="62"/>
      <c r="Q10" s="63" t="s">
        <v>38</v>
      </c>
      <c r="R10" s="59" t="s">
        <v>36</v>
      </c>
      <c r="S10" s="64" t="s">
        <v>37</v>
      </c>
      <c r="T10" s="65"/>
      <c r="U10" s="66" t="s">
        <v>39</v>
      </c>
      <c r="V10" s="59" t="s">
        <v>36</v>
      </c>
      <c r="W10" s="64" t="s">
        <v>37</v>
      </c>
      <c r="X10" s="59"/>
      <c r="Y10" s="59" t="s">
        <v>39</v>
      </c>
      <c r="Z10" s="59" t="s">
        <v>36</v>
      </c>
      <c r="AA10" s="64" t="s">
        <v>37</v>
      </c>
      <c r="AB10" s="67" t="s">
        <v>40</v>
      </c>
      <c r="AC10" s="68" t="s">
        <v>41</v>
      </c>
      <c r="AD10" s="57" t="s">
        <v>38</v>
      </c>
      <c r="AE10" s="59" t="s">
        <v>36</v>
      </c>
      <c r="AF10" s="69" t="s">
        <v>37</v>
      </c>
      <c r="AG10" s="59" t="s">
        <v>42</v>
      </c>
      <c r="AH10" s="59" t="s">
        <v>41</v>
      </c>
      <c r="AI10" s="70" t="s">
        <v>38</v>
      </c>
      <c r="AJ10" s="59" t="s">
        <v>36</v>
      </c>
      <c r="AK10" s="58" t="s">
        <v>37</v>
      </c>
      <c r="AL10" s="59" t="s">
        <v>42</v>
      </c>
      <c r="AM10" s="59" t="s">
        <v>41</v>
      </c>
      <c r="AN10" s="57" t="s">
        <v>38</v>
      </c>
      <c r="AO10" s="59" t="s">
        <v>36</v>
      </c>
      <c r="AP10" s="59" t="s">
        <v>43</v>
      </c>
      <c r="AQ10" s="59" t="s">
        <v>35</v>
      </c>
      <c r="AR10" s="59" t="s">
        <v>44</v>
      </c>
      <c r="AS10" s="59" t="s">
        <v>45</v>
      </c>
      <c r="AT10" s="59" t="s">
        <v>44</v>
      </c>
      <c r="AU10" s="59" t="s">
        <v>46</v>
      </c>
      <c r="AV10" s="59" t="s">
        <v>44</v>
      </c>
      <c r="AW10" s="59" t="s">
        <v>47</v>
      </c>
      <c r="AX10" s="59" t="s">
        <v>36</v>
      </c>
      <c r="AY10" s="64" t="s">
        <v>37</v>
      </c>
      <c r="AZ10" s="67" t="s">
        <v>40</v>
      </c>
      <c r="BA10" s="68" t="s">
        <v>41</v>
      </c>
      <c r="BB10" s="57" t="s">
        <v>38</v>
      </c>
      <c r="BC10" s="59" t="s">
        <v>36</v>
      </c>
      <c r="BD10" s="64" t="s">
        <v>37</v>
      </c>
      <c r="BE10" s="59" t="s">
        <v>48</v>
      </c>
      <c r="BF10" s="59" t="s">
        <v>49</v>
      </c>
      <c r="BG10" s="59" t="s">
        <v>50</v>
      </c>
      <c r="BH10" s="59" t="s">
        <v>51</v>
      </c>
      <c r="BI10" s="59" t="s">
        <v>36</v>
      </c>
      <c r="BJ10" s="64" t="s">
        <v>37</v>
      </c>
      <c r="BK10" s="58"/>
      <c r="BL10" s="59" t="s">
        <v>39</v>
      </c>
      <c r="BM10" s="71" t="s">
        <v>36</v>
      </c>
      <c r="BN10" s="72" t="s">
        <v>37</v>
      </c>
      <c r="BO10" s="71" t="s">
        <v>42</v>
      </c>
      <c r="BP10" s="71" t="s">
        <v>41</v>
      </c>
      <c r="BQ10" s="71" t="s">
        <v>38</v>
      </c>
      <c r="BR10" s="57" t="s">
        <v>36</v>
      </c>
      <c r="BS10" s="69" t="s">
        <v>37</v>
      </c>
      <c r="BT10" s="59"/>
      <c r="BU10" s="73" t="s">
        <v>39</v>
      </c>
      <c r="BV10" s="59" t="s">
        <v>36</v>
      </c>
      <c r="BW10" s="69" t="s">
        <v>37</v>
      </c>
      <c r="BX10" s="64"/>
      <c r="BY10" s="73" t="s">
        <v>39</v>
      </c>
      <c r="BZ10" s="57" t="s">
        <v>36</v>
      </c>
      <c r="CA10" s="58" t="s">
        <v>37</v>
      </c>
      <c r="CB10" s="58"/>
      <c r="CC10" s="73" t="s">
        <v>39</v>
      </c>
      <c r="CD10" s="59" t="s">
        <v>36</v>
      </c>
      <c r="CE10" s="69" t="s">
        <v>37</v>
      </c>
      <c r="CF10" s="57" t="s">
        <v>40</v>
      </c>
      <c r="CG10" s="74" t="s">
        <v>30</v>
      </c>
      <c r="CH10" s="74" t="s">
        <v>38</v>
      </c>
      <c r="CI10" s="59" t="s">
        <v>36</v>
      </c>
      <c r="CJ10" s="69" t="s">
        <v>37</v>
      </c>
      <c r="CK10" s="74" t="s">
        <v>40</v>
      </c>
      <c r="CL10" s="74" t="s">
        <v>41</v>
      </c>
      <c r="CM10" s="74" t="s">
        <v>38</v>
      </c>
      <c r="CN10" s="57" t="s">
        <v>36</v>
      </c>
      <c r="CO10" s="58" t="s">
        <v>37</v>
      </c>
      <c r="CP10" s="59" t="s">
        <v>42</v>
      </c>
      <c r="CQ10" s="59" t="s">
        <v>52</v>
      </c>
      <c r="CR10" s="59" t="s">
        <v>38</v>
      </c>
      <c r="CS10" s="59" t="s">
        <v>36</v>
      </c>
      <c r="CT10" s="58" t="s">
        <v>37</v>
      </c>
      <c r="CU10" s="59"/>
      <c r="CV10" s="59"/>
      <c r="CW10" s="74" t="s">
        <v>39</v>
      </c>
      <c r="CX10" s="59" t="s">
        <v>36</v>
      </c>
      <c r="CY10" s="58" t="s">
        <v>37</v>
      </c>
      <c r="CZ10" s="58"/>
      <c r="DA10" s="59"/>
      <c r="DB10" s="74" t="s">
        <v>39</v>
      </c>
    </row>
    <row r="11" spans="1:106" ht="12.75">
      <c r="A11" s="75">
        <v>1</v>
      </c>
      <c r="B11" s="76" t="s">
        <v>53</v>
      </c>
      <c r="C11" s="77"/>
      <c r="D11" s="77"/>
      <c r="E11" s="3"/>
      <c r="F11" s="78"/>
      <c r="G11" s="3"/>
      <c r="H11" s="79"/>
      <c r="I11" s="80"/>
      <c r="J11" s="80"/>
      <c r="K11" s="45"/>
      <c r="L11" s="45"/>
      <c r="M11" s="81"/>
      <c r="N11" s="41"/>
      <c r="O11" s="41"/>
      <c r="P11" s="41"/>
      <c r="Q11" s="41"/>
      <c r="R11" s="81"/>
      <c r="S11" s="3"/>
      <c r="T11" s="82"/>
      <c r="U11" s="10"/>
      <c r="V11" s="81"/>
      <c r="W11" s="83"/>
      <c r="X11" s="84"/>
      <c r="Y11" s="85"/>
      <c r="Z11" s="86"/>
      <c r="AA11" s="87"/>
      <c r="AB11" s="88"/>
      <c r="AC11" s="89"/>
      <c r="AD11" s="79"/>
      <c r="AE11" s="81"/>
      <c r="AF11" s="77"/>
      <c r="AG11" s="77"/>
      <c r="AH11" s="77"/>
      <c r="AI11" s="77"/>
      <c r="AJ11" s="3"/>
      <c r="AK11" s="90"/>
      <c r="AL11" s="90"/>
      <c r="AM11" s="90"/>
      <c r="AN11" s="90"/>
      <c r="AO11" s="81"/>
      <c r="AP11" s="3"/>
      <c r="AQ11" s="3"/>
      <c r="AR11" s="3"/>
      <c r="AS11" s="3"/>
      <c r="AT11" s="3"/>
      <c r="AU11" s="3"/>
      <c r="AV11" s="3"/>
      <c r="AW11" s="3"/>
      <c r="AY11" s="3"/>
      <c r="AZ11" s="3"/>
      <c r="BA11" s="3"/>
      <c r="BB11" s="10"/>
      <c r="BC11" s="81"/>
      <c r="BI11" s="3"/>
      <c r="BJ11" s="3"/>
      <c r="BK11" s="3"/>
      <c r="BL11" s="3"/>
      <c r="BM11" s="91"/>
      <c r="BN11" s="91"/>
      <c r="BO11" s="91"/>
      <c r="BP11" s="91"/>
      <c r="BQ11" s="91"/>
      <c r="CN11" s="75"/>
      <c r="CO11" s="77"/>
      <c r="CS11" s="81"/>
      <c r="CT11" s="81"/>
      <c r="CU11" s="81"/>
      <c r="CV11" s="81"/>
      <c r="CW11" s="81"/>
      <c r="DA11" s="86"/>
      <c r="DB11" s="86"/>
    </row>
    <row r="12" spans="1:106" ht="12.75">
      <c r="A12" s="92">
        <f aca="true" t="shared" si="0" ref="A12:A43">+A11+1</f>
        <v>2</v>
      </c>
      <c r="B12" s="3"/>
      <c r="C12" s="93" t="s">
        <v>40</v>
      </c>
      <c r="D12" s="86" t="s">
        <v>54</v>
      </c>
      <c r="E12" s="94" t="s">
        <v>55</v>
      </c>
      <c r="F12" s="75" t="s">
        <v>56</v>
      </c>
      <c r="G12" s="3"/>
      <c r="H12" s="75">
        <v>1</v>
      </c>
      <c r="I12" s="2" t="s">
        <v>57</v>
      </c>
      <c r="J12" s="3"/>
      <c r="K12" s="3"/>
      <c r="L12" s="3"/>
      <c r="M12" s="75">
        <v>1</v>
      </c>
      <c r="N12" s="95" t="s">
        <v>58</v>
      </c>
      <c r="O12" s="96"/>
      <c r="P12" s="96"/>
      <c r="Q12" s="96"/>
      <c r="R12" s="75">
        <v>1</v>
      </c>
      <c r="S12" s="82" t="s">
        <v>59</v>
      </c>
      <c r="T12" s="97"/>
      <c r="U12" s="98">
        <v>-187810291.9949</v>
      </c>
      <c r="V12" s="75">
        <v>1</v>
      </c>
      <c r="W12" s="83" t="s">
        <v>60</v>
      </c>
      <c r="X12" s="99">
        <v>4904756946</v>
      </c>
      <c r="Y12" s="85" t="s">
        <v>28</v>
      </c>
      <c r="Z12" s="86">
        <v>1</v>
      </c>
      <c r="AA12" s="100" t="s">
        <v>61</v>
      </c>
      <c r="AB12" s="6"/>
      <c r="AC12" s="6"/>
      <c r="AD12" s="101"/>
      <c r="AE12" s="75">
        <v>1</v>
      </c>
      <c r="AF12" s="102" t="s">
        <v>62</v>
      </c>
      <c r="AG12" s="103"/>
      <c r="AH12" s="104"/>
      <c r="AI12" s="103"/>
      <c r="AJ12" s="75">
        <v>1</v>
      </c>
      <c r="AK12" s="105" t="s">
        <v>63</v>
      </c>
      <c r="AL12" s="106">
        <v>195770.8014</v>
      </c>
      <c r="AM12" s="106">
        <v>1109327.7804666667</v>
      </c>
      <c r="AN12" s="107">
        <f>AM12-AL12</f>
        <v>913556.9790666667</v>
      </c>
      <c r="AO12" s="75">
        <v>1</v>
      </c>
      <c r="AP12" s="3" t="s">
        <v>64</v>
      </c>
      <c r="AQ12" s="75" t="s">
        <v>65</v>
      </c>
      <c r="AR12" s="75" t="s">
        <v>66</v>
      </c>
      <c r="AS12" s="75" t="s">
        <v>66</v>
      </c>
      <c r="AT12" s="75" t="s">
        <v>66</v>
      </c>
      <c r="AU12" s="75" t="s">
        <v>66</v>
      </c>
      <c r="AV12" s="75" t="s">
        <v>66</v>
      </c>
      <c r="AW12" s="3"/>
      <c r="AX12" s="75">
        <v>1</v>
      </c>
      <c r="AY12" s="108" t="s">
        <v>67</v>
      </c>
      <c r="AZ12" s="109"/>
      <c r="BA12" s="109"/>
      <c r="BB12" s="110"/>
      <c r="BC12" s="75">
        <v>1</v>
      </c>
      <c r="BD12" s="82" t="s">
        <v>68</v>
      </c>
      <c r="BE12" s="98">
        <v>28650318</v>
      </c>
      <c r="BF12" s="98">
        <v>8976872</v>
      </c>
      <c r="BG12" s="98">
        <v>619081</v>
      </c>
      <c r="BH12" s="98">
        <f>+BE12+BF12+BG12</f>
        <v>38246271</v>
      </c>
      <c r="BI12" s="75">
        <v>1</v>
      </c>
      <c r="BJ12" s="3" t="s">
        <v>69</v>
      </c>
      <c r="BK12" s="3"/>
      <c r="BL12" s="111">
        <v>79150521</v>
      </c>
      <c r="BM12" s="112">
        <v>1</v>
      </c>
      <c r="BN12" s="91" t="s">
        <v>70</v>
      </c>
      <c r="BO12" s="104">
        <v>322483.7235980937</v>
      </c>
      <c r="BP12" s="104">
        <v>270816.37514571205</v>
      </c>
      <c r="BQ12" s="104">
        <v>-51667.34845238167</v>
      </c>
      <c r="BR12" s="92" t="s">
        <v>71</v>
      </c>
      <c r="BS12" s="113" t="s">
        <v>72</v>
      </c>
      <c r="BT12" s="113"/>
      <c r="BU12" s="114">
        <v>47149</v>
      </c>
      <c r="BV12" s="75">
        <v>1</v>
      </c>
      <c r="BW12" s="77" t="s">
        <v>73</v>
      </c>
      <c r="BX12" s="115"/>
      <c r="BY12" s="116"/>
      <c r="BZ12" s="92" t="s">
        <v>71</v>
      </c>
      <c r="CA12" s="117" t="s">
        <v>74</v>
      </c>
      <c r="CB12" s="117"/>
      <c r="CC12" s="118">
        <v>-1822806.2499999967</v>
      </c>
      <c r="CD12" s="75">
        <v>1</v>
      </c>
      <c r="CE12" s="3" t="s">
        <v>75</v>
      </c>
      <c r="CF12" s="119">
        <v>2661295.195108</v>
      </c>
      <c r="CG12" s="119">
        <v>2817401.1726639997</v>
      </c>
      <c r="CH12" s="98">
        <f>+CG12-CF12</f>
        <v>156105.97755599953</v>
      </c>
      <c r="CI12" s="75">
        <v>1</v>
      </c>
      <c r="CJ12" s="3" t="s">
        <v>76</v>
      </c>
      <c r="CK12" s="119">
        <v>3279191.91458248</v>
      </c>
      <c r="CL12" s="119">
        <v>5594712.966</v>
      </c>
      <c r="CM12" s="119">
        <f>+CL12-CK12</f>
        <v>2315521.05141752</v>
      </c>
      <c r="CN12" s="75">
        <v>1</v>
      </c>
      <c r="CO12" s="3" t="s">
        <v>77</v>
      </c>
      <c r="CP12" s="85"/>
      <c r="CQ12" s="120"/>
      <c r="CR12" s="85"/>
      <c r="CS12" s="75">
        <v>1</v>
      </c>
      <c r="CT12" s="121" t="s">
        <v>78</v>
      </c>
      <c r="CW12" s="6"/>
      <c r="CX12" s="75">
        <v>1</v>
      </c>
      <c r="CY12" s="122" t="s">
        <v>79</v>
      </c>
      <c r="DA12" s="123"/>
      <c r="DB12" s="123"/>
    </row>
    <row r="13" spans="1:106" ht="12.75">
      <c r="A13" s="92">
        <f t="shared" si="0"/>
        <v>3</v>
      </c>
      <c r="B13" s="3"/>
      <c r="C13" s="124" t="s">
        <v>80</v>
      </c>
      <c r="D13" s="123" t="s">
        <v>80</v>
      </c>
      <c r="E13" s="125" t="s">
        <v>81</v>
      </c>
      <c r="F13" s="126">
        <v>0.068</v>
      </c>
      <c r="G13" s="3"/>
      <c r="H13" s="92">
        <f aca="true" t="shared" si="1" ref="H13:H58">+H12+1</f>
        <v>2</v>
      </c>
      <c r="I13" s="127" t="s">
        <v>82</v>
      </c>
      <c r="J13" s="3"/>
      <c r="K13" s="3"/>
      <c r="L13" s="3"/>
      <c r="M13" s="75">
        <f aca="true" t="shared" si="2" ref="M13:M43">M12+1</f>
        <v>2</v>
      </c>
      <c r="N13" s="128" t="s">
        <v>83</v>
      </c>
      <c r="O13" s="96"/>
      <c r="P13" s="129"/>
      <c r="Q13" s="130">
        <v>78809572.05463935</v>
      </c>
      <c r="R13" s="75">
        <f aca="true" t="shared" si="3" ref="R13:R36">R12+1</f>
        <v>2</v>
      </c>
      <c r="S13" s="77"/>
      <c r="T13" s="77"/>
      <c r="U13" s="131"/>
      <c r="V13" s="75">
        <f aca="true" t="shared" si="4" ref="V13:V22">V12+1</f>
        <v>2</v>
      </c>
      <c r="W13" s="83" t="s">
        <v>28</v>
      </c>
      <c r="X13" s="132" t="s">
        <v>28</v>
      </c>
      <c r="Y13" s="109"/>
      <c r="Z13" s="86">
        <f aca="true" t="shared" si="5" ref="Z13:Z30">Z12+1</f>
        <v>2</v>
      </c>
      <c r="AA13" s="133" t="s">
        <v>84</v>
      </c>
      <c r="AB13" s="99">
        <v>-3790492.57</v>
      </c>
      <c r="AC13" s="99">
        <v>0</v>
      </c>
      <c r="AD13" s="99">
        <f>AC13-AB13</f>
        <v>3790492.57</v>
      </c>
      <c r="AE13" s="75">
        <f aca="true" t="shared" si="6" ref="AE13:AE24">AE12+1</f>
        <v>2</v>
      </c>
      <c r="AF13" s="77" t="s">
        <v>85</v>
      </c>
      <c r="AG13" s="103">
        <v>0</v>
      </c>
      <c r="AH13" s="104">
        <v>-359644.18475228845</v>
      </c>
      <c r="AI13" s="103">
        <f>+AH13-AG13</f>
        <v>-359644.18475228845</v>
      </c>
      <c r="AJ13" s="75">
        <v>2</v>
      </c>
      <c r="AK13" s="134" t="s">
        <v>86</v>
      </c>
      <c r="AL13" s="135">
        <v>615331.374168</v>
      </c>
      <c r="AM13" s="135">
        <v>818110.3149214709</v>
      </c>
      <c r="AN13" s="136">
        <f>AM13-AL13</f>
        <v>202778.940753471</v>
      </c>
      <c r="AO13" s="75">
        <f aca="true" t="shared" si="7" ref="AO13:AO27">AO12+1</f>
        <v>2</v>
      </c>
      <c r="AP13" s="137">
        <v>2007</v>
      </c>
      <c r="AQ13" s="109">
        <v>6924811.890000001</v>
      </c>
      <c r="AR13" s="138">
        <v>1922618327</v>
      </c>
      <c r="AS13" s="138">
        <v>111070231</v>
      </c>
      <c r="AT13" s="138">
        <v>43200762</v>
      </c>
      <c r="AU13" s="138">
        <v>373024</v>
      </c>
      <c r="AV13" s="138">
        <f>AR13-AS13-AT13-AU13</f>
        <v>1767974310</v>
      </c>
      <c r="AW13" s="139">
        <f>ROUND(AQ13/AV13,6)</f>
        <v>0.003917</v>
      </c>
      <c r="AX13" s="75">
        <f aca="true" t="shared" si="8" ref="AX13:AX29">AX12+1</f>
        <v>2</v>
      </c>
      <c r="AY13" s="133" t="s">
        <v>87</v>
      </c>
      <c r="AZ13" s="109">
        <v>261243</v>
      </c>
      <c r="BA13" s="109">
        <v>228708.05095969615</v>
      </c>
      <c r="BB13" s="110">
        <f aca="true" t="shared" si="9" ref="BB13:BB20">BA13-AZ13</f>
        <v>-32534.94904030385</v>
      </c>
      <c r="BC13" s="75">
        <f aca="true" t="shared" si="10" ref="BC13:BC18">BC12+1</f>
        <v>2</v>
      </c>
      <c r="BD13" s="77" t="s">
        <v>88</v>
      </c>
      <c r="BE13" s="140">
        <v>23853529</v>
      </c>
      <c r="BF13" s="140">
        <v>8578000</v>
      </c>
      <c r="BG13" s="140">
        <v>645631.9199999999</v>
      </c>
      <c r="BH13" s="140">
        <f>+BE13+BF13+BG13</f>
        <v>33077160.92</v>
      </c>
      <c r="BI13" s="75">
        <f aca="true" t="shared" si="11" ref="BI13:BI23">BI12+1</f>
        <v>2</v>
      </c>
      <c r="BJ13" s="3" t="s">
        <v>89</v>
      </c>
      <c r="BK13" s="3"/>
      <c r="BL13" s="140">
        <v>78841322.577215</v>
      </c>
      <c r="BM13" s="112">
        <v>2</v>
      </c>
      <c r="BN13" s="91"/>
      <c r="BO13" s="141"/>
      <c r="BP13" s="141"/>
      <c r="BQ13" s="142"/>
      <c r="BR13" s="92">
        <f>BR12+1</f>
        <v>2</v>
      </c>
      <c r="BU13" s="143"/>
      <c r="BV13" s="75">
        <f aca="true" t="shared" si="12" ref="BV13:BV30">+BV12+1</f>
        <v>2</v>
      </c>
      <c r="BW13" s="77"/>
      <c r="BX13" s="115"/>
      <c r="BY13" s="116"/>
      <c r="BZ13" s="92">
        <f aca="true" t="shared" si="13" ref="BZ13:BZ30">1+BZ12</f>
        <v>2</v>
      </c>
      <c r="CA13" s="117" t="s">
        <v>90</v>
      </c>
      <c r="CB13" s="117"/>
      <c r="CC13" s="144">
        <v>107709.44000000006</v>
      </c>
      <c r="CD13" s="75">
        <f aca="true" t="shared" si="14" ref="CD13:CD19">CD12+1</f>
        <v>2</v>
      </c>
      <c r="CE13" s="3" t="s">
        <v>91</v>
      </c>
      <c r="CF13" s="145">
        <v>1594751.9440727741</v>
      </c>
      <c r="CG13" s="145">
        <v>1630149.7991683</v>
      </c>
      <c r="CH13" s="145">
        <f>+CG13-CF13</f>
        <v>35397.85509552574</v>
      </c>
      <c r="CI13" s="75">
        <f>CI12+1</f>
        <v>2</v>
      </c>
      <c r="CJ13" s="3" t="s">
        <v>92</v>
      </c>
      <c r="CK13" s="145">
        <v>469391.995068844</v>
      </c>
      <c r="CL13" s="145">
        <v>0</v>
      </c>
      <c r="CM13" s="146">
        <f>+CL13-CK13</f>
        <v>-469391.995068844</v>
      </c>
      <c r="CN13" s="75">
        <v>2</v>
      </c>
      <c r="CO13" s="77" t="s">
        <v>87</v>
      </c>
      <c r="CP13" s="147">
        <v>3782810</v>
      </c>
      <c r="CQ13" s="147">
        <v>3895159</v>
      </c>
      <c r="CR13" s="148">
        <f aca="true" t="shared" si="15" ref="CR13:CR20">CQ13-CP13</f>
        <v>112349</v>
      </c>
      <c r="CS13" s="75">
        <f aca="true" t="shared" si="16" ref="CS13:CS39">CS12+1</f>
        <v>2</v>
      </c>
      <c r="CT13" s="133" t="s">
        <v>93</v>
      </c>
      <c r="CU13" s="149"/>
      <c r="CV13" s="150">
        <v>5398752.811058</v>
      </c>
      <c r="CW13" s="151"/>
      <c r="CX13" s="75">
        <v>2</v>
      </c>
      <c r="CY13" s="77" t="s">
        <v>94</v>
      </c>
      <c r="CZ13" s="77"/>
      <c r="DA13" s="152"/>
      <c r="DB13" s="153">
        <v>12773398.507000001</v>
      </c>
    </row>
    <row r="14" spans="1:106" ht="13.5" thickBot="1">
      <c r="A14" s="92">
        <f t="shared" si="0"/>
        <v>4</v>
      </c>
      <c r="B14" s="154">
        <v>40179</v>
      </c>
      <c r="C14" s="155">
        <v>2154813.765</v>
      </c>
      <c r="D14" s="156">
        <v>2282982.530676057</v>
      </c>
      <c r="E14" s="78">
        <f aca="true" t="shared" si="17" ref="E14:E25">+D14-C14</f>
        <v>128168.76567605697</v>
      </c>
      <c r="F14" s="78">
        <f aca="true" t="shared" si="18" ref="F14:F25">ROUND(+E14*(1-$F$13),0)</f>
        <v>119453</v>
      </c>
      <c r="G14" s="3"/>
      <c r="H14" s="92">
        <f t="shared" si="1"/>
        <v>3</v>
      </c>
      <c r="I14" s="157" t="s">
        <v>95</v>
      </c>
      <c r="J14" s="158"/>
      <c r="K14" s="159">
        <v>6061237.274029518</v>
      </c>
      <c r="L14" s="160"/>
      <c r="M14" s="75">
        <f t="shared" si="2"/>
        <v>3</v>
      </c>
      <c r="N14" s="128" t="s">
        <v>96</v>
      </c>
      <c r="O14" s="149"/>
      <c r="P14" s="129"/>
      <c r="Q14" s="129">
        <v>75028227.01</v>
      </c>
      <c r="R14" s="75">
        <f t="shared" si="3"/>
        <v>3</v>
      </c>
      <c r="S14" s="161" t="s">
        <v>97</v>
      </c>
      <c r="T14" s="162">
        <f>FIT</f>
        <v>0.35</v>
      </c>
      <c r="U14" s="163">
        <f>+U12*T14</f>
        <v>-65733602.19821499</v>
      </c>
      <c r="V14" s="75">
        <f t="shared" si="4"/>
        <v>3</v>
      </c>
      <c r="W14" s="117" t="s">
        <v>98</v>
      </c>
      <c r="X14" s="164">
        <f>SUM(X12:X13)</f>
        <v>4904756946</v>
      </c>
      <c r="Y14" s="109"/>
      <c r="Z14" s="86">
        <f t="shared" si="5"/>
        <v>3</v>
      </c>
      <c r="AA14" s="133" t="s">
        <v>99</v>
      </c>
      <c r="AB14" s="131">
        <v>-1569757</v>
      </c>
      <c r="AC14" s="131">
        <v>0</v>
      </c>
      <c r="AD14" s="152">
        <f>AC14-AB14</f>
        <v>1569757</v>
      </c>
      <c r="AE14" s="75">
        <f t="shared" si="6"/>
        <v>3</v>
      </c>
      <c r="AF14" s="77" t="s">
        <v>100</v>
      </c>
      <c r="AG14" s="165">
        <v>0</v>
      </c>
      <c r="AH14" s="166">
        <f>-AH13*0.35</f>
        <v>125875.46466330095</v>
      </c>
      <c r="AI14" s="165">
        <f>+AH14-AG14</f>
        <v>125875.46466330095</v>
      </c>
      <c r="AJ14" s="75">
        <v>3</v>
      </c>
      <c r="AK14" s="134" t="s">
        <v>101</v>
      </c>
      <c r="AL14" s="167">
        <f>SUM(AL12:AL13)</f>
        <v>811102.175568</v>
      </c>
      <c r="AM14" s="167">
        <f>SUM(AM12:AM13)</f>
        <v>1927438.0953881377</v>
      </c>
      <c r="AN14" s="167">
        <f>SUM(AN12:AN13)</f>
        <v>1116335.9198201378</v>
      </c>
      <c r="AO14" s="75">
        <f t="shared" si="7"/>
        <v>3</v>
      </c>
      <c r="AP14" s="137">
        <v>2008</v>
      </c>
      <c r="AQ14" s="109">
        <v>8122859.950000001</v>
      </c>
      <c r="AR14" s="138">
        <v>2132433310</v>
      </c>
      <c r="AS14" s="138">
        <v>95513282</v>
      </c>
      <c r="AT14" s="138">
        <v>59332118</v>
      </c>
      <c r="AU14" s="138">
        <v>374652</v>
      </c>
      <c r="AV14" s="138">
        <f>AR14-AS14-AT14-AU14</f>
        <v>1977213258</v>
      </c>
      <c r="AW14" s="139">
        <f>ROUND(AQ14/AV14,6)</f>
        <v>0.004108</v>
      </c>
      <c r="AX14" s="75">
        <f t="shared" si="8"/>
        <v>3</v>
      </c>
      <c r="AY14" s="133" t="s">
        <v>102</v>
      </c>
      <c r="AZ14" s="168">
        <v>1299242</v>
      </c>
      <c r="BA14" s="168">
        <v>1147368.218159779</v>
      </c>
      <c r="BB14" s="168">
        <f t="shared" si="9"/>
        <v>-151873.78184022103</v>
      </c>
      <c r="BC14" s="75">
        <f t="shared" si="10"/>
        <v>3</v>
      </c>
      <c r="BD14" s="77" t="s">
        <v>103</v>
      </c>
      <c r="BE14" s="98">
        <f>BE12-BE13</f>
        <v>4796789</v>
      </c>
      <c r="BF14" s="98">
        <f>BF12-BF13</f>
        <v>398872</v>
      </c>
      <c r="BG14" s="98">
        <f>BG12-BG13</f>
        <v>-26550.919999999925</v>
      </c>
      <c r="BH14" s="98">
        <f>BH12-BH13</f>
        <v>5169110.079999998</v>
      </c>
      <c r="BI14" s="75">
        <f t="shared" si="11"/>
        <v>3</v>
      </c>
      <c r="BJ14" s="3" t="s">
        <v>104</v>
      </c>
      <c r="BK14" s="3"/>
      <c r="BL14" s="111">
        <f>(BL12-BL13)</f>
        <v>309198.422784999</v>
      </c>
      <c r="BM14" s="112">
        <v>3</v>
      </c>
      <c r="BN14" s="91" t="s">
        <v>105</v>
      </c>
      <c r="BO14" s="169">
        <v>322483.7235980937</v>
      </c>
      <c r="BP14" s="169">
        <v>270816.37514571205</v>
      </c>
      <c r="BQ14" s="170">
        <v>-51667.34845238167</v>
      </c>
      <c r="BR14" s="92">
        <f>BR13+1</f>
        <v>3</v>
      </c>
      <c r="BS14" s="3" t="s">
        <v>106</v>
      </c>
      <c r="BU14" s="171">
        <f>-BU12</f>
        <v>-47149</v>
      </c>
      <c r="BV14" s="75">
        <f t="shared" si="12"/>
        <v>3</v>
      </c>
      <c r="BW14" s="77" t="s">
        <v>107</v>
      </c>
      <c r="BX14" s="172">
        <v>982000</v>
      </c>
      <c r="BY14" s="173"/>
      <c r="BZ14" s="92">
        <f t="shared" si="13"/>
        <v>3</v>
      </c>
      <c r="CA14" s="3" t="s">
        <v>108</v>
      </c>
      <c r="CC14" s="174">
        <f>SUM(CC12:CC13)</f>
        <v>-1715096.8099999968</v>
      </c>
      <c r="CD14" s="75">
        <f t="shared" si="14"/>
        <v>3</v>
      </c>
      <c r="CE14" s="77" t="s">
        <v>103</v>
      </c>
      <c r="CF14" s="175">
        <f>SUM(CF12:CF13)</f>
        <v>4256047.139180774</v>
      </c>
      <c r="CG14" s="175">
        <f>SUM(CG12:CG13)</f>
        <v>4447550.9718323</v>
      </c>
      <c r="CH14" s="175">
        <f>SUM(CH12:CH13)</f>
        <v>191503.83265152527</v>
      </c>
      <c r="CI14" s="75">
        <f>CI13+1</f>
        <v>3</v>
      </c>
      <c r="CJ14" s="77" t="s">
        <v>103</v>
      </c>
      <c r="CK14" s="175">
        <f>SUM(CK12:CK13)</f>
        <v>3748583.909651324</v>
      </c>
      <c r="CL14" s="175">
        <f>SUM(CL12:CL13)</f>
        <v>5594712.966</v>
      </c>
      <c r="CM14" s="175">
        <f>SUM(CM12:CM13)</f>
        <v>1846129.0563486759</v>
      </c>
      <c r="CN14" s="75">
        <v>3</v>
      </c>
      <c r="CO14" s="77" t="s">
        <v>102</v>
      </c>
      <c r="CP14" s="176">
        <v>18813086</v>
      </c>
      <c r="CQ14" s="176">
        <v>19540902</v>
      </c>
      <c r="CR14" s="177">
        <f t="shared" si="15"/>
        <v>727816</v>
      </c>
      <c r="CS14" s="75">
        <f t="shared" si="16"/>
        <v>3</v>
      </c>
      <c r="CT14" s="5" t="s">
        <v>109</v>
      </c>
      <c r="CU14" s="178">
        <v>0.0297</v>
      </c>
      <c r="CV14" s="179">
        <f>+CV13*CU14</f>
        <v>160342.9584884226</v>
      </c>
      <c r="CW14" s="180"/>
      <c r="CX14" s="75">
        <v>3</v>
      </c>
      <c r="CY14" s="77" t="s">
        <v>110</v>
      </c>
      <c r="CZ14" s="77"/>
      <c r="DA14" s="152"/>
      <c r="DB14" s="181">
        <v>9751140.4672</v>
      </c>
    </row>
    <row r="15" spans="1:106" ht="14.25" thickBot="1" thickTop="1">
      <c r="A15" s="92">
        <f t="shared" si="0"/>
        <v>5</v>
      </c>
      <c r="B15" s="154">
        <v>40210</v>
      </c>
      <c r="C15" s="155">
        <v>1895525.908</v>
      </c>
      <c r="D15" s="156">
        <v>1986792.9130964398</v>
      </c>
      <c r="E15" s="78">
        <f t="shared" si="17"/>
        <v>91267.00509643974</v>
      </c>
      <c r="F15" s="78">
        <f t="shared" si="18"/>
        <v>85061</v>
      </c>
      <c r="G15" s="3"/>
      <c r="H15" s="92">
        <f t="shared" si="1"/>
        <v>4</v>
      </c>
      <c r="I15" s="182" t="s">
        <v>111</v>
      </c>
      <c r="J15" s="3"/>
      <c r="K15" s="183">
        <v>-4974.180000000002</v>
      </c>
      <c r="L15" s="160"/>
      <c r="M15" s="75">
        <f t="shared" si="2"/>
        <v>4</v>
      </c>
      <c r="N15" s="128" t="s">
        <v>112</v>
      </c>
      <c r="O15" s="149"/>
      <c r="P15" s="129"/>
      <c r="Q15" s="129">
        <v>11261428.14</v>
      </c>
      <c r="R15" s="75">
        <f t="shared" si="3"/>
        <v>4</v>
      </c>
      <c r="S15" s="77" t="s">
        <v>113</v>
      </c>
      <c r="T15" s="3"/>
      <c r="U15" s="184">
        <f>+U14</f>
        <v>-65733602.19821499</v>
      </c>
      <c r="V15" s="75">
        <f t="shared" si="4"/>
        <v>4</v>
      </c>
      <c r="W15" s="117"/>
      <c r="X15" s="117"/>
      <c r="Y15" s="117"/>
      <c r="Z15" s="86">
        <f t="shared" si="5"/>
        <v>4</v>
      </c>
      <c r="AA15" s="117" t="s">
        <v>114</v>
      </c>
      <c r="AB15" s="131"/>
      <c r="AC15" s="131"/>
      <c r="AD15" s="152"/>
      <c r="AE15" s="75">
        <f t="shared" si="6"/>
        <v>4</v>
      </c>
      <c r="AF15" s="77" t="s">
        <v>115</v>
      </c>
      <c r="AG15" s="185">
        <f>SUM(AG12:AG13)</f>
        <v>0</v>
      </c>
      <c r="AH15" s="185">
        <f>SUM(AH13:AH14)</f>
        <v>-233768.7200889875</v>
      </c>
      <c r="AI15" s="185">
        <f>SUM(AI13:AI14)</f>
        <v>-233768.7200889875</v>
      </c>
      <c r="AJ15" s="75">
        <v>4</v>
      </c>
      <c r="AK15" s="186"/>
      <c r="AL15" s="187"/>
      <c r="AM15" s="187"/>
      <c r="AN15" s="188"/>
      <c r="AO15" s="75">
        <f t="shared" si="7"/>
        <v>4</v>
      </c>
      <c r="AP15" s="137">
        <v>2009</v>
      </c>
      <c r="AQ15" s="109">
        <v>10727813.25</v>
      </c>
      <c r="AR15" s="138">
        <v>2093755522.6100001</v>
      </c>
      <c r="AS15" s="138">
        <v>64642019.06</v>
      </c>
      <c r="AT15" s="138">
        <v>7215398.16999999</v>
      </c>
      <c r="AU15" s="138">
        <v>360828.64</v>
      </c>
      <c r="AV15" s="138">
        <f>AR15-AS15-AT15-AU15</f>
        <v>2021537276.74</v>
      </c>
      <c r="AW15" s="189">
        <f>ROUND(AQ15/AV15,6)</f>
        <v>0.005307</v>
      </c>
      <c r="AX15" s="75">
        <f t="shared" si="8"/>
        <v>4</v>
      </c>
      <c r="AY15" s="133" t="s">
        <v>116</v>
      </c>
      <c r="AZ15" s="168">
        <v>210121</v>
      </c>
      <c r="BA15" s="168">
        <v>184354.71548012106</v>
      </c>
      <c r="BB15" s="168">
        <f t="shared" si="9"/>
        <v>-25766.284519878944</v>
      </c>
      <c r="BC15" s="75">
        <f t="shared" si="10"/>
        <v>4</v>
      </c>
      <c r="BD15" s="77"/>
      <c r="BE15" s="98"/>
      <c r="BF15" s="98"/>
      <c r="BG15" s="98"/>
      <c r="BH15" s="98"/>
      <c r="BI15" s="75">
        <f t="shared" si="11"/>
        <v>4</v>
      </c>
      <c r="BJ15" s="3"/>
      <c r="BK15" s="3"/>
      <c r="BL15" s="3"/>
      <c r="BM15" s="112">
        <v>4</v>
      </c>
      <c r="BN15" s="91"/>
      <c r="BO15" s="190"/>
      <c r="BP15" s="190"/>
      <c r="BQ15" s="190"/>
      <c r="BR15" s="92"/>
      <c r="BV15" s="75">
        <f t="shared" si="12"/>
        <v>4</v>
      </c>
      <c r="BW15" s="77"/>
      <c r="BX15" s="115"/>
      <c r="BY15" s="116"/>
      <c r="BZ15" s="92">
        <f t="shared" si="13"/>
        <v>4</v>
      </c>
      <c r="CD15" s="75">
        <f t="shared" si="14"/>
        <v>4</v>
      </c>
      <c r="CE15" s="77"/>
      <c r="CH15" s="168"/>
      <c r="CI15" s="75">
        <f>CI14+1</f>
        <v>4</v>
      </c>
      <c r="CJ15" s="77"/>
      <c r="CM15" s="168"/>
      <c r="CN15" s="75">
        <v>4</v>
      </c>
      <c r="CO15" s="77" t="s">
        <v>116</v>
      </c>
      <c r="CP15" s="176">
        <v>3042579</v>
      </c>
      <c r="CQ15" s="176">
        <v>3139382</v>
      </c>
      <c r="CR15" s="177">
        <f t="shared" si="15"/>
        <v>96803</v>
      </c>
      <c r="CS15" s="75">
        <f t="shared" si="16"/>
        <v>4</v>
      </c>
      <c r="CT15" s="173" t="s">
        <v>117</v>
      </c>
      <c r="CU15" s="149"/>
      <c r="CV15" s="149"/>
      <c r="CW15" s="105">
        <f>SUM(CV13:CV14)</f>
        <v>5559095.769546422</v>
      </c>
      <c r="CX15" s="75">
        <v>4</v>
      </c>
      <c r="CY15" s="3" t="s">
        <v>118</v>
      </c>
      <c r="DA15" s="152"/>
      <c r="DB15" s="144">
        <f>SUM(DB13:DB14)</f>
        <v>22524538.974200003</v>
      </c>
    </row>
    <row r="16" spans="1:106" ht="13.5" thickTop="1">
      <c r="A16" s="92">
        <f t="shared" si="0"/>
        <v>6</v>
      </c>
      <c r="B16" s="154">
        <v>40238</v>
      </c>
      <c r="C16" s="155">
        <v>2022381.922</v>
      </c>
      <c r="D16" s="156">
        <v>2041216.6270947068</v>
      </c>
      <c r="E16" s="78">
        <f t="shared" si="17"/>
        <v>18834.705094706733</v>
      </c>
      <c r="F16" s="78">
        <f t="shared" si="18"/>
        <v>17554</v>
      </c>
      <c r="G16" s="3"/>
      <c r="H16" s="92">
        <f t="shared" si="1"/>
        <v>5</v>
      </c>
      <c r="I16" s="182" t="s">
        <v>119</v>
      </c>
      <c r="J16" s="3"/>
      <c r="K16" s="183">
        <v>16481251.350494359</v>
      </c>
      <c r="L16" s="160"/>
      <c r="M16" s="75">
        <f t="shared" si="2"/>
        <v>5</v>
      </c>
      <c r="N16" s="191" t="s">
        <v>120</v>
      </c>
      <c r="O16" s="149"/>
      <c r="P16" s="129"/>
      <c r="Q16" s="129">
        <v>-78576305.16</v>
      </c>
      <c r="R16" s="75">
        <f t="shared" si="3"/>
        <v>5</v>
      </c>
      <c r="S16" s="77"/>
      <c r="T16" s="77"/>
      <c r="U16" s="131"/>
      <c r="V16" s="75">
        <f t="shared" si="4"/>
        <v>5</v>
      </c>
      <c r="W16" s="83" t="s">
        <v>121</v>
      </c>
      <c r="X16" s="192">
        <v>0.0324</v>
      </c>
      <c r="Y16" s="193" t="s">
        <v>28</v>
      </c>
      <c r="Z16" s="86">
        <f t="shared" si="5"/>
        <v>5</v>
      </c>
      <c r="AA16" s="3" t="s">
        <v>122</v>
      </c>
      <c r="AB16" s="131">
        <v>77824.864</v>
      </c>
      <c r="AC16" s="131">
        <v>0</v>
      </c>
      <c r="AD16" s="152">
        <f aca="true" t="shared" si="19" ref="AD16:AD21">AC16-AB16</f>
        <v>-77824.864</v>
      </c>
      <c r="AE16" s="75">
        <f t="shared" si="6"/>
        <v>5</v>
      </c>
      <c r="AF16" s="77"/>
      <c r="AG16" s="194"/>
      <c r="AH16" s="194"/>
      <c r="AI16" s="194"/>
      <c r="AJ16" s="75">
        <v>5</v>
      </c>
      <c r="AK16" s="195" t="s">
        <v>123</v>
      </c>
      <c r="AL16" s="196"/>
      <c r="AM16" s="196"/>
      <c r="AN16" s="197">
        <f>AN14</f>
        <v>1116335.9198201378</v>
      </c>
      <c r="AO16" s="75">
        <f t="shared" si="7"/>
        <v>5</v>
      </c>
      <c r="AP16" s="198" t="s">
        <v>124</v>
      </c>
      <c r="AQ16" s="199"/>
      <c r="AR16" s="199"/>
      <c r="AS16" s="199"/>
      <c r="AT16" s="199"/>
      <c r="AU16" s="199"/>
      <c r="AV16" s="200"/>
      <c r="AW16" s="139">
        <f>ROUND(IF(ISERROR(AVERAGE(AW13,AW14,AW15)),0,AVERAGE(AW13,AW14,AW15)),6)</f>
        <v>0.004444</v>
      </c>
      <c r="AX16" s="75">
        <f t="shared" si="8"/>
        <v>5</v>
      </c>
      <c r="AY16" s="133" t="s">
        <v>125</v>
      </c>
      <c r="AZ16" s="168">
        <v>1505513</v>
      </c>
      <c r="BA16" s="168">
        <v>1332437.4868006757</v>
      </c>
      <c r="BB16" s="168">
        <f t="shared" si="9"/>
        <v>-173075.51319932425</v>
      </c>
      <c r="BC16" s="75">
        <f t="shared" si="10"/>
        <v>5</v>
      </c>
      <c r="BD16" s="77" t="s">
        <v>126</v>
      </c>
      <c r="BE16" s="101"/>
      <c r="BF16" s="162"/>
      <c r="BG16" s="201">
        <f>FIT</f>
        <v>0.35</v>
      </c>
      <c r="BH16" s="140">
        <f>-ROUND(+BH14*BG16,0)</f>
        <v>-1809189</v>
      </c>
      <c r="BI16" s="75">
        <f t="shared" si="11"/>
        <v>5</v>
      </c>
      <c r="BJ16" s="82" t="s">
        <v>127</v>
      </c>
      <c r="BK16" s="3"/>
      <c r="BL16" s="111">
        <f>BL17</f>
        <v>4157945</v>
      </c>
      <c r="BM16" s="112">
        <v>5</v>
      </c>
      <c r="BN16" s="91" t="s">
        <v>128</v>
      </c>
      <c r="BO16" s="190"/>
      <c r="BP16" s="202">
        <v>0.35</v>
      </c>
      <c r="BQ16" s="203">
        <v>18083.571958333585</v>
      </c>
      <c r="BR16" s="92"/>
      <c r="BS16" s="113"/>
      <c r="BT16" s="113"/>
      <c r="BU16" s="113"/>
      <c r="BV16" s="75">
        <f t="shared" si="12"/>
        <v>5</v>
      </c>
      <c r="BW16" s="204" t="s">
        <v>129</v>
      </c>
      <c r="BX16" s="205">
        <f>BX14/2</f>
        <v>491000</v>
      </c>
      <c r="BY16" s="206"/>
      <c r="BZ16" s="92">
        <f t="shared" si="13"/>
        <v>5</v>
      </c>
      <c r="CA16" s="207" t="s">
        <v>130</v>
      </c>
      <c r="CC16" s="168">
        <v>-76216.95</v>
      </c>
      <c r="CD16" s="75">
        <f t="shared" si="14"/>
        <v>5</v>
      </c>
      <c r="CE16" s="3" t="s">
        <v>131</v>
      </c>
      <c r="CH16" s="168">
        <f>CH14</f>
        <v>191503.83265152527</v>
      </c>
      <c r="CI16" s="75">
        <f>CI15+1</f>
        <v>5</v>
      </c>
      <c r="CJ16" s="77" t="s">
        <v>128</v>
      </c>
      <c r="CK16" s="208">
        <v>0.35</v>
      </c>
      <c r="CL16" s="162"/>
      <c r="CM16" s="145">
        <f>-CK16*CM14</f>
        <v>-646145.1697220365</v>
      </c>
      <c r="CN16" s="75">
        <v>5</v>
      </c>
      <c r="CO16" s="77" t="s">
        <v>125</v>
      </c>
      <c r="CP16" s="176">
        <v>21799940</v>
      </c>
      <c r="CQ16" s="176">
        <v>22692972</v>
      </c>
      <c r="CR16" s="177">
        <f t="shared" si="15"/>
        <v>893032</v>
      </c>
      <c r="CS16" s="75">
        <f t="shared" si="16"/>
        <v>5</v>
      </c>
      <c r="CT16" s="209"/>
      <c r="CU16" s="149"/>
      <c r="CV16" s="149"/>
      <c r="CW16" s="116"/>
      <c r="CX16" s="75">
        <v>5</v>
      </c>
      <c r="DA16" s="152"/>
      <c r="DB16" s="168"/>
    </row>
    <row r="17" spans="1:106" ht="14.25" thickBot="1">
      <c r="A17" s="92">
        <f t="shared" si="0"/>
        <v>7</v>
      </c>
      <c r="B17" s="154">
        <v>40269</v>
      </c>
      <c r="C17" s="155">
        <v>1844813.61</v>
      </c>
      <c r="D17" s="156">
        <v>1833220.608777056</v>
      </c>
      <c r="E17" s="78">
        <f t="shared" si="17"/>
        <v>-11593.00122294412</v>
      </c>
      <c r="F17" s="78">
        <f t="shared" si="18"/>
        <v>-10805</v>
      </c>
      <c r="G17" s="3"/>
      <c r="H17" s="92">
        <f t="shared" si="1"/>
        <v>6</v>
      </c>
      <c r="I17" s="182" t="s">
        <v>132</v>
      </c>
      <c r="J17" s="3"/>
      <c r="K17" s="183">
        <v>-1936015</v>
      </c>
      <c r="L17" s="160"/>
      <c r="M17" s="75">
        <f t="shared" si="2"/>
        <v>6</v>
      </c>
      <c r="N17" s="210" t="s">
        <v>133</v>
      </c>
      <c r="O17" s="149"/>
      <c r="P17" s="129"/>
      <c r="Q17" s="129">
        <v>3243189.68</v>
      </c>
      <c r="R17" s="75">
        <f t="shared" si="3"/>
        <v>6</v>
      </c>
      <c r="S17" s="3" t="s">
        <v>134</v>
      </c>
      <c r="T17" s="3"/>
      <c r="U17" s="184">
        <v>125546463.030975</v>
      </c>
      <c r="V17" s="75">
        <f t="shared" si="4"/>
        <v>6</v>
      </c>
      <c r="W17" s="83" t="s">
        <v>135</v>
      </c>
      <c r="X17" s="211"/>
      <c r="Y17" s="212">
        <f>+X14*X16</f>
        <v>158914125.0504</v>
      </c>
      <c r="Z17" s="86">
        <f t="shared" si="5"/>
        <v>6</v>
      </c>
      <c r="AA17" s="3" t="s">
        <v>136</v>
      </c>
      <c r="AB17" s="213">
        <v>112533.50401471999</v>
      </c>
      <c r="AC17" s="213">
        <v>0</v>
      </c>
      <c r="AD17" s="152">
        <f t="shared" si="19"/>
        <v>-112533.50401471999</v>
      </c>
      <c r="AE17" s="75">
        <f t="shared" si="6"/>
        <v>6</v>
      </c>
      <c r="AF17" s="102" t="s">
        <v>137</v>
      </c>
      <c r="AG17" s="194"/>
      <c r="AH17" s="194"/>
      <c r="AI17" s="214"/>
      <c r="AJ17" s="75">
        <v>6</v>
      </c>
      <c r="AK17" s="195" t="s">
        <v>128</v>
      </c>
      <c r="AL17" s="196"/>
      <c r="AM17" s="215">
        <v>0.35</v>
      </c>
      <c r="AN17" s="216">
        <f>ROUND(-AN16*AM17,0)</f>
        <v>-390718</v>
      </c>
      <c r="AO17" s="75">
        <f t="shared" si="7"/>
        <v>6</v>
      </c>
      <c r="AP17" s="217"/>
      <c r="AQ17" s="217"/>
      <c r="AR17" s="217"/>
      <c r="AS17" s="217"/>
      <c r="AT17" s="217"/>
      <c r="AU17" s="217"/>
      <c r="AV17" s="217"/>
      <c r="AW17" s="217"/>
      <c r="AX17" s="75">
        <f t="shared" si="8"/>
        <v>6</v>
      </c>
      <c r="AY17" s="133" t="s">
        <v>138</v>
      </c>
      <c r="AZ17" s="168">
        <v>893833</v>
      </c>
      <c r="BA17" s="168">
        <v>791673.8626279506</v>
      </c>
      <c r="BB17" s="168">
        <f t="shared" si="9"/>
        <v>-102159.13737204939</v>
      </c>
      <c r="BC17" s="75">
        <f t="shared" si="10"/>
        <v>6</v>
      </c>
      <c r="BD17" s="77"/>
      <c r="BE17" s="101"/>
      <c r="BF17" s="162"/>
      <c r="BG17" s="162"/>
      <c r="BH17" s="218"/>
      <c r="BI17" s="75">
        <f t="shared" si="11"/>
        <v>6</v>
      </c>
      <c r="BJ17" s="77" t="s">
        <v>89</v>
      </c>
      <c r="BK17" s="3"/>
      <c r="BL17" s="140">
        <v>4157945</v>
      </c>
      <c r="BM17" s="112">
        <v>6</v>
      </c>
      <c r="BN17" s="91"/>
      <c r="BO17" s="190"/>
      <c r="BP17" s="202"/>
      <c r="BQ17" s="219"/>
      <c r="BR17" s="92"/>
      <c r="BS17" s="220"/>
      <c r="BT17" s="220"/>
      <c r="BU17" s="220"/>
      <c r="BV17" s="75">
        <f t="shared" si="12"/>
        <v>6</v>
      </c>
      <c r="BW17" s="221" t="s">
        <v>139</v>
      </c>
      <c r="BX17" s="222">
        <v>641575</v>
      </c>
      <c r="BY17" s="206"/>
      <c r="BZ17" s="92">
        <f t="shared" si="13"/>
        <v>6</v>
      </c>
      <c r="CA17" s="207" t="s">
        <v>140</v>
      </c>
      <c r="CC17" s="181">
        <v>290235.91000000003</v>
      </c>
      <c r="CD17" s="75">
        <f t="shared" si="14"/>
        <v>6</v>
      </c>
      <c r="CH17" s="152"/>
      <c r="CI17" s="75">
        <f>CI16+1</f>
        <v>6</v>
      </c>
      <c r="CJ17" s="77" t="s">
        <v>106</v>
      </c>
      <c r="CM17" s="171">
        <f>-CM14-CM16</f>
        <v>-1199983.8866266394</v>
      </c>
      <c r="CN17" s="75">
        <v>6</v>
      </c>
      <c r="CO17" s="77" t="s">
        <v>138</v>
      </c>
      <c r="CP17" s="176">
        <v>12942747</v>
      </c>
      <c r="CQ17" s="176">
        <v>13483213</v>
      </c>
      <c r="CR17" s="177">
        <f t="shared" si="15"/>
        <v>540466</v>
      </c>
      <c r="CS17" s="75">
        <f t="shared" si="16"/>
        <v>6</v>
      </c>
      <c r="CT17" s="121" t="s">
        <v>141</v>
      </c>
      <c r="CU17" s="5"/>
      <c r="CV17" s="223"/>
      <c r="CW17" s="151"/>
      <c r="CX17" s="75">
        <v>6</v>
      </c>
      <c r="CY17" s="8" t="s">
        <v>142</v>
      </c>
      <c r="CZ17" s="224">
        <v>0.6056</v>
      </c>
      <c r="DB17" s="168">
        <f>ROUND(+CZ17*DB15,0)</f>
        <v>13640861</v>
      </c>
    </row>
    <row r="18" spans="1:106" ht="15" customHeight="1" thickBot="1" thickTop="1">
      <c r="A18" s="92">
        <f t="shared" si="0"/>
        <v>8</v>
      </c>
      <c r="B18" s="154">
        <v>40299</v>
      </c>
      <c r="C18" s="155">
        <v>1764805.203</v>
      </c>
      <c r="D18" s="156">
        <v>1748090.29492157</v>
      </c>
      <c r="E18" s="78">
        <f t="shared" si="17"/>
        <v>-16714.908078429988</v>
      </c>
      <c r="F18" s="78">
        <f t="shared" si="18"/>
        <v>-15578</v>
      </c>
      <c r="G18" s="3"/>
      <c r="H18" s="92">
        <f t="shared" si="1"/>
        <v>7</v>
      </c>
      <c r="I18" s="182" t="s">
        <v>143</v>
      </c>
      <c r="J18" s="3"/>
      <c r="K18" s="183">
        <v>6253914.311885887</v>
      </c>
      <c r="L18" s="160"/>
      <c r="M18" s="75">
        <f t="shared" si="2"/>
        <v>7</v>
      </c>
      <c r="N18" s="210" t="s">
        <v>144</v>
      </c>
      <c r="O18" s="149"/>
      <c r="P18" s="129"/>
      <c r="Q18" s="129">
        <v>394978.82</v>
      </c>
      <c r="R18" s="75">
        <f t="shared" si="3"/>
        <v>7</v>
      </c>
      <c r="S18" s="3" t="s">
        <v>145</v>
      </c>
      <c r="T18" s="3"/>
      <c r="U18" s="184">
        <v>-15514213.632760001</v>
      </c>
      <c r="V18" s="75">
        <f t="shared" si="4"/>
        <v>7</v>
      </c>
      <c r="W18" s="83"/>
      <c r="X18" s="225"/>
      <c r="Y18" s="226"/>
      <c r="Z18" s="86">
        <f t="shared" si="5"/>
        <v>7</v>
      </c>
      <c r="AA18" s="3" t="s">
        <v>146</v>
      </c>
      <c r="AB18" s="131">
        <v>34160.19092432</v>
      </c>
      <c r="AC18" s="131">
        <v>0</v>
      </c>
      <c r="AD18" s="152">
        <f t="shared" si="19"/>
        <v>-34160.19092432</v>
      </c>
      <c r="AE18" s="75">
        <f t="shared" si="6"/>
        <v>7</v>
      </c>
      <c r="AF18" s="77" t="s">
        <v>147</v>
      </c>
      <c r="AG18" s="214">
        <v>10971542.557086002</v>
      </c>
      <c r="AH18" s="214">
        <v>9912384.517096072</v>
      </c>
      <c r="AI18" s="214">
        <f>AH18-AG18</f>
        <v>-1059158.0399899296</v>
      </c>
      <c r="AJ18" s="75">
        <v>7</v>
      </c>
      <c r="AK18" s="195"/>
      <c r="AL18" s="196"/>
      <c r="AM18" s="196"/>
      <c r="AN18" s="136"/>
      <c r="AO18" s="75">
        <f t="shared" si="7"/>
        <v>7</v>
      </c>
      <c r="AP18" s="227" t="s">
        <v>148</v>
      </c>
      <c r="AQ18" s="109"/>
      <c r="AR18" s="138">
        <v>2274653391.25999</v>
      </c>
      <c r="AS18" s="138">
        <v>201262557</v>
      </c>
      <c r="AT18" s="138">
        <v>30706332.7599999</v>
      </c>
      <c r="AU18" s="138">
        <v>350182.38</v>
      </c>
      <c r="AV18" s="138">
        <f>AR18-AS18-AT18-AU18</f>
        <v>2042334319.11999</v>
      </c>
      <c r="AW18" s="228"/>
      <c r="AX18" s="75">
        <f t="shared" si="8"/>
        <v>7</v>
      </c>
      <c r="AY18" s="133" t="s">
        <v>149</v>
      </c>
      <c r="AZ18" s="168">
        <v>79167</v>
      </c>
      <c r="BA18" s="168">
        <v>69617.89366414316</v>
      </c>
      <c r="BB18" s="168">
        <f t="shared" si="9"/>
        <v>-9549.106335856835</v>
      </c>
      <c r="BC18" s="75">
        <f t="shared" si="10"/>
        <v>7</v>
      </c>
      <c r="BD18" s="77" t="s">
        <v>150</v>
      </c>
      <c r="BF18" s="6"/>
      <c r="BG18" s="6"/>
      <c r="BH18" s="229">
        <f>-BH14-BH16</f>
        <v>-3359921.079999998</v>
      </c>
      <c r="BI18" s="75">
        <f t="shared" si="11"/>
        <v>7</v>
      </c>
      <c r="BJ18" s="77" t="s">
        <v>151</v>
      </c>
      <c r="BK18" s="3"/>
      <c r="BL18" s="111">
        <f>(BL16-BL17)</f>
        <v>0</v>
      </c>
      <c r="BM18" s="112">
        <v>7</v>
      </c>
      <c r="BN18" s="91" t="s">
        <v>106</v>
      </c>
      <c r="BO18" s="190"/>
      <c r="BP18" s="190"/>
      <c r="BQ18" s="230">
        <v>33583.776494048085</v>
      </c>
      <c r="BR18" s="92"/>
      <c r="BS18" s="220"/>
      <c r="BT18" s="220"/>
      <c r="BU18" s="220"/>
      <c r="BV18" s="75">
        <f t="shared" si="12"/>
        <v>7</v>
      </c>
      <c r="BW18" s="77" t="s">
        <v>152</v>
      </c>
      <c r="BX18" s="231">
        <f>+BX16-BX17</f>
        <v>-150575</v>
      </c>
      <c r="BY18" s="134">
        <f>+BX18</f>
        <v>-150575</v>
      </c>
      <c r="BZ18" s="92">
        <f t="shared" si="13"/>
        <v>7</v>
      </c>
      <c r="CA18" s="3" t="s">
        <v>153</v>
      </c>
      <c r="CC18" s="168">
        <f>SUM(CC16:CC17)</f>
        <v>214018.96000000002</v>
      </c>
      <c r="CD18" s="75">
        <f t="shared" si="14"/>
        <v>7</v>
      </c>
      <c r="CE18" s="77" t="s">
        <v>128</v>
      </c>
      <c r="CF18" s="208">
        <v>0.35</v>
      </c>
      <c r="CG18" s="162"/>
      <c r="CH18" s="145">
        <f>-CF18*CH16</f>
        <v>-67026.34142803385</v>
      </c>
      <c r="CI18" s="75"/>
      <c r="CN18" s="75">
        <v>7</v>
      </c>
      <c r="CO18" s="77" t="s">
        <v>149</v>
      </c>
      <c r="CP18" s="176">
        <v>1146347</v>
      </c>
      <c r="CQ18" s="176">
        <v>1185620</v>
      </c>
      <c r="CR18" s="177">
        <f t="shared" si="15"/>
        <v>39273</v>
      </c>
      <c r="CS18" s="75">
        <f t="shared" si="16"/>
        <v>7</v>
      </c>
      <c r="CT18" s="133" t="s">
        <v>93</v>
      </c>
      <c r="CU18" s="149"/>
      <c r="CV18" s="232">
        <v>132721.89838600002</v>
      </c>
      <c r="CW18" s="151"/>
      <c r="CX18" s="75">
        <v>7</v>
      </c>
      <c r="CY18" s="233" t="s">
        <v>154</v>
      </c>
      <c r="CZ18" s="77"/>
      <c r="DA18" s="208"/>
      <c r="DB18" s="168">
        <v>13515093</v>
      </c>
    </row>
    <row r="19" spans="1:106" ht="15" customHeight="1" thickBot="1" thickTop="1">
      <c r="A19" s="92">
        <f t="shared" si="0"/>
        <v>9</v>
      </c>
      <c r="B19" s="154">
        <v>40330</v>
      </c>
      <c r="C19" s="155">
        <v>1618462.369</v>
      </c>
      <c r="D19" s="156">
        <v>1630729.6518040113</v>
      </c>
      <c r="E19" s="78">
        <f t="shared" si="17"/>
        <v>12267.282804011367</v>
      </c>
      <c r="F19" s="78">
        <f t="shared" si="18"/>
        <v>11433</v>
      </c>
      <c r="G19" s="3"/>
      <c r="H19" s="92">
        <f t="shared" si="1"/>
        <v>8</v>
      </c>
      <c r="I19" s="182" t="s">
        <v>155</v>
      </c>
      <c r="J19" s="234"/>
      <c r="K19" s="183">
        <f>-32253105.2348128-2890382</f>
        <v>-35143487.234812796</v>
      </c>
      <c r="L19" s="160"/>
      <c r="M19" s="75">
        <f t="shared" si="2"/>
        <v>8</v>
      </c>
      <c r="N19" s="3" t="s">
        <v>156</v>
      </c>
      <c r="O19" s="3"/>
      <c r="P19" s="3"/>
      <c r="Q19" s="129">
        <v>-10990696.03</v>
      </c>
      <c r="R19" s="75">
        <f t="shared" si="3"/>
        <v>8</v>
      </c>
      <c r="S19" s="3" t="s">
        <v>157</v>
      </c>
      <c r="T19" s="3"/>
      <c r="U19" s="163">
        <v>0</v>
      </c>
      <c r="V19" s="75">
        <f t="shared" si="4"/>
        <v>8</v>
      </c>
      <c r="W19" s="117" t="s">
        <v>158</v>
      </c>
      <c r="X19" s="235"/>
      <c r="Y19" s="111">
        <f>-Y17-X19</f>
        <v>-158914125.0504</v>
      </c>
      <c r="Z19" s="86">
        <f t="shared" si="5"/>
        <v>8</v>
      </c>
      <c r="AA19" s="3" t="s">
        <v>159</v>
      </c>
      <c r="AB19" s="131">
        <v>502917.2796898801</v>
      </c>
      <c r="AC19" s="131">
        <v>122639.93898589195</v>
      </c>
      <c r="AD19" s="152">
        <f t="shared" si="19"/>
        <v>-380277.34070398816</v>
      </c>
      <c r="AE19" s="75">
        <f t="shared" si="6"/>
        <v>8</v>
      </c>
      <c r="AF19" s="77"/>
      <c r="AG19" s="194"/>
      <c r="AH19" s="236"/>
      <c r="AI19" s="237" t="s">
        <v>28</v>
      </c>
      <c r="AJ19" s="75">
        <v>8</v>
      </c>
      <c r="AK19" s="195" t="s">
        <v>106</v>
      </c>
      <c r="AL19" s="196"/>
      <c r="AM19" s="196"/>
      <c r="AN19" s="238">
        <f>-AN16-AN17</f>
        <v>-725617.9198201378</v>
      </c>
      <c r="AO19" s="75">
        <f t="shared" si="7"/>
        <v>8</v>
      </c>
      <c r="AP19" s="3"/>
      <c r="AQ19" s="168"/>
      <c r="AR19" s="239"/>
      <c r="AS19" s="168"/>
      <c r="AT19" s="168"/>
      <c r="AU19" s="168"/>
      <c r="AV19" s="168"/>
      <c r="AW19" s="239"/>
      <c r="AX19" s="75">
        <f t="shared" si="8"/>
        <v>8</v>
      </c>
      <c r="AY19" s="133" t="s">
        <v>160</v>
      </c>
      <c r="AZ19" s="168">
        <v>7752</v>
      </c>
      <c r="BA19" s="168">
        <v>6788.255027368798</v>
      </c>
      <c r="BB19" s="168">
        <f t="shared" si="9"/>
        <v>-963.7449726312016</v>
      </c>
      <c r="BC19" s="75"/>
      <c r="BI19" s="75">
        <f t="shared" si="11"/>
        <v>8</v>
      </c>
      <c r="BJ19" s="3"/>
      <c r="BK19" s="6"/>
      <c r="BL19" s="240"/>
      <c r="BM19" s="112">
        <v>8</v>
      </c>
      <c r="BR19" s="92"/>
      <c r="BS19" s="220"/>
      <c r="BT19" s="220"/>
      <c r="BU19" s="220"/>
      <c r="BV19" s="75">
        <f t="shared" si="12"/>
        <v>8</v>
      </c>
      <c r="BW19" s="77"/>
      <c r="BX19" s="113"/>
      <c r="BY19" s="241"/>
      <c r="BZ19" s="92">
        <f t="shared" si="13"/>
        <v>8</v>
      </c>
      <c r="CC19" s="242"/>
      <c r="CD19" s="75">
        <f t="shared" si="14"/>
        <v>8</v>
      </c>
      <c r="CE19" s="77" t="s">
        <v>106</v>
      </c>
      <c r="CH19" s="171">
        <f>-CH16-CH18</f>
        <v>-124477.49122349142</v>
      </c>
      <c r="CI19" s="75"/>
      <c r="CN19" s="75">
        <v>8</v>
      </c>
      <c r="CO19" s="77" t="s">
        <v>160</v>
      </c>
      <c r="CP19" s="176">
        <v>112249</v>
      </c>
      <c r="CQ19" s="176">
        <v>115583</v>
      </c>
      <c r="CR19" s="177">
        <f t="shared" si="15"/>
        <v>3334</v>
      </c>
      <c r="CS19" s="75">
        <f t="shared" si="16"/>
        <v>8</v>
      </c>
      <c r="CT19" s="5" t="s">
        <v>109</v>
      </c>
      <c r="CU19" s="178">
        <v>0</v>
      </c>
      <c r="CV19" s="179">
        <f>+CV18*CU19</f>
        <v>0</v>
      </c>
      <c r="CW19" s="180"/>
      <c r="CX19" s="75">
        <v>8</v>
      </c>
      <c r="CY19" s="3" t="s">
        <v>103</v>
      </c>
      <c r="DB19" s="242">
        <f>DB17-DB18</f>
        <v>125768</v>
      </c>
    </row>
    <row r="20" spans="1:106" ht="15" thickBot="1" thickTop="1">
      <c r="A20" s="92">
        <f t="shared" si="0"/>
        <v>10</v>
      </c>
      <c r="B20" s="154">
        <v>40360</v>
      </c>
      <c r="C20" s="155">
        <v>1688022.392</v>
      </c>
      <c r="D20" s="156">
        <v>1697903.9618338682</v>
      </c>
      <c r="E20" s="78">
        <f t="shared" si="17"/>
        <v>9881.569833868183</v>
      </c>
      <c r="F20" s="78">
        <f t="shared" si="18"/>
        <v>9210</v>
      </c>
      <c r="G20" s="3"/>
      <c r="H20" s="92">
        <f t="shared" si="1"/>
        <v>9</v>
      </c>
      <c r="I20" s="182" t="s">
        <v>161</v>
      </c>
      <c r="J20" s="243"/>
      <c r="K20" s="244">
        <v>1385859.8861668534</v>
      </c>
      <c r="L20" s="160"/>
      <c r="M20" s="75">
        <f t="shared" si="2"/>
        <v>9</v>
      </c>
      <c r="N20" s="3" t="s">
        <v>162</v>
      </c>
      <c r="O20" s="3"/>
      <c r="P20" s="3"/>
      <c r="Q20" s="129">
        <v>10504775.03</v>
      </c>
      <c r="R20" s="75">
        <f t="shared" si="3"/>
        <v>9</v>
      </c>
      <c r="S20" s="3" t="s">
        <v>163</v>
      </c>
      <c r="T20" s="3"/>
      <c r="U20" s="184">
        <f>SUM(U15:U19)</f>
        <v>44298647.2</v>
      </c>
      <c r="V20" s="75">
        <f t="shared" si="4"/>
        <v>9</v>
      </c>
      <c r="W20" s="117"/>
      <c r="X20" s="245"/>
      <c r="Y20" s="85" t="s">
        <v>28</v>
      </c>
      <c r="Z20" s="86">
        <f t="shared" si="5"/>
        <v>9</v>
      </c>
      <c r="AA20" s="246" t="s">
        <v>164</v>
      </c>
      <c r="AB20" s="131">
        <v>198811.68816704</v>
      </c>
      <c r="AC20" s="131">
        <v>0</v>
      </c>
      <c r="AD20" s="152">
        <f t="shared" si="19"/>
        <v>-198811.68816704</v>
      </c>
      <c r="AE20" s="75">
        <f t="shared" si="6"/>
        <v>9</v>
      </c>
      <c r="AF20" s="77" t="s">
        <v>152</v>
      </c>
      <c r="AG20" s="194"/>
      <c r="AH20" s="194"/>
      <c r="AI20" s="247">
        <f>AI18</f>
        <v>-1059158.0399899296</v>
      </c>
      <c r="AO20" s="75">
        <f t="shared" si="7"/>
        <v>9</v>
      </c>
      <c r="AP20" s="3" t="s">
        <v>165</v>
      </c>
      <c r="AQ20" s="168"/>
      <c r="AR20" s="168"/>
      <c r="AS20" s="168"/>
      <c r="AT20" s="168"/>
      <c r="AU20" s="168"/>
      <c r="AV20" s="248">
        <v>0.004444</v>
      </c>
      <c r="AW20" s="168"/>
      <c r="AX20" s="75">
        <f t="shared" si="8"/>
        <v>9</v>
      </c>
      <c r="AY20" s="133" t="s">
        <v>166</v>
      </c>
      <c r="AZ20" s="168">
        <v>1532695</v>
      </c>
      <c r="BA20" s="168">
        <v>1343052.7051893426</v>
      </c>
      <c r="BB20" s="168">
        <f t="shared" si="9"/>
        <v>-189642.2948106574</v>
      </c>
      <c r="BC20" s="133"/>
      <c r="BH20" s="249"/>
      <c r="BI20" s="75">
        <f t="shared" si="11"/>
        <v>9</v>
      </c>
      <c r="BJ20" s="77" t="s">
        <v>103</v>
      </c>
      <c r="BK20" s="6"/>
      <c r="BL20" s="143">
        <f>BL18+BL14</f>
        <v>309198.422784999</v>
      </c>
      <c r="BM20" s="112">
        <v>9</v>
      </c>
      <c r="BS20" s="220"/>
      <c r="BT20" s="220"/>
      <c r="BU20" s="220"/>
      <c r="BV20" s="75">
        <f t="shared" si="12"/>
        <v>9</v>
      </c>
      <c r="BW20" s="77" t="s">
        <v>167</v>
      </c>
      <c r="BX20" s="250">
        <v>329000</v>
      </c>
      <c r="BZ20" s="92">
        <f t="shared" si="13"/>
        <v>9</v>
      </c>
      <c r="CA20" s="3" t="s">
        <v>168</v>
      </c>
      <c r="CB20" s="168"/>
      <c r="CC20" s="168">
        <f>CC14+CC18</f>
        <v>-1501077.8499999968</v>
      </c>
      <c r="CD20" s="75"/>
      <c r="CE20" s="77"/>
      <c r="CI20" s="75"/>
      <c r="CJ20" s="77"/>
      <c r="CN20" s="75">
        <v>9</v>
      </c>
      <c r="CO20" s="77" t="s">
        <v>166</v>
      </c>
      <c r="CP20" s="251">
        <v>22193516</v>
      </c>
      <c r="CQ20" s="251">
        <v>22873698</v>
      </c>
      <c r="CR20" s="252">
        <f t="shared" si="15"/>
        <v>680182</v>
      </c>
      <c r="CS20" s="75">
        <f t="shared" si="16"/>
        <v>9</v>
      </c>
      <c r="CT20" s="173" t="s">
        <v>117</v>
      </c>
      <c r="CU20" s="149"/>
      <c r="CV20" s="149"/>
      <c r="CW20" s="116">
        <f>SUM(CV18:CV19)</f>
        <v>132721.89838600002</v>
      </c>
      <c r="CX20" s="75">
        <v>9</v>
      </c>
      <c r="DB20" s="168"/>
    </row>
    <row r="21" spans="1:106" ht="14.25" thickTop="1">
      <c r="A21" s="92">
        <f t="shared" si="0"/>
        <v>11</v>
      </c>
      <c r="B21" s="154">
        <v>40391</v>
      </c>
      <c r="C21" s="155">
        <v>1703414.988</v>
      </c>
      <c r="D21" s="156">
        <v>1695905.8135511018</v>
      </c>
      <c r="E21" s="78">
        <f t="shared" si="17"/>
        <v>-7509.174448898062</v>
      </c>
      <c r="F21" s="78">
        <f t="shared" si="18"/>
        <v>-6999</v>
      </c>
      <c r="G21" s="3"/>
      <c r="H21" s="92">
        <f t="shared" si="1"/>
        <v>10</v>
      </c>
      <c r="I21" s="182" t="s">
        <v>169</v>
      </c>
      <c r="J21" s="243"/>
      <c r="K21" s="253">
        <f>SUM(K14:K20)</f>
        <v>-6902213.592236178</v>
      </c>
      <c r="L21" s="160"/>
      <c r="M21" s="75">
        <f t="shared" si="2"/>
        <v>10</v>
      </c>
      <c r="N21" s="3" t="s">
        <v>170</v>
      </c>
      <c r="O21" s="3"/>
      <c r="P21" s="3"/>
      <c r="Q21" s="129">
        <v>21591916</v>
      </c>
      <c r="R21" s="75">
        <f t="shared" si="3"/>
        <v>10</v>
      </c>
      <c r="S21" s="3"/>
      <c r="T21" s="3"/>
      <c r="U21" s="131"/>
      <c r="V21" s="75">
        <f t="shared" si="4"/>
        <v>10</v>
      </c>
      <c r="W21" s="117" t="s">
        <v>171</v>
      </c>
      <c r="X21" s="208">
        <f>FIT</f>
        <v>0.35</v>
      </c>
      <c r="Y21" s="168">
        <f>+Y19*FIT</f>
        <v>-55619943.767639995</v>
      </c>
      <c r="Z21" s="86">
        <f t="shared" si="5"/>
        <v>10</v>
      </c>
      <c r="AA21" s="3" t="s">
        <v>172</v>
      </c>
      <c r="AB21" s="131">
        <v>29687.374117846262</v>
      </c>
      <c r="AC21" s="131">
        <v>1910.2386084615002</v>
      </c>
      <c r="AD21" s="152">
        <f t="shared" si="19"/>
        <v>-27777.135509384763</v>
      </c>
      <c r="AE21" s="75">
        <f t="shared" si="6"/>
        <v>10</v>
      </c>
      <c r="AF21" s="77"/>
      <c r="AG21" s="194"/>
      <c r="AH21" s="194"/>
      <c r="AI21" s="254"/>
      <c r="AO21" s="75">
        <f t="shared" si="7"/>
        <v>10</v>
      </c>
      <c r="AP21" s="3" t="s">
        <v>173</v>
      </c>
      <c r="AQ21" s="168"/>
      <c r="AR21" s="168"/>
      <c r="AS21" s="168"/>
      <c r="AT21" s="168"/>
      <c r="AU21" s="168"/>
      <c r="AV21" s="109">
        <f>ROUND(AV18*AV20,0)</f>
        <v>9076134</v>
      </c>
      <c r="AW21" s="168"/>
      <c r="AX21" s="75">
        <f t="shared" si="8"/>
        <v>10</v>
      </c>
      <c r="AY21" s="209" t="s">
        <v>174</v>
      </c>
      <c r="AZ21" s="164">
        <f>SUM(AZ13:AZ20)</f>
        <v>5789566</v>
      </c>
      <c r="BA21" s="164">
        <f>SUM(BA13:BA20)</f>
        <v>5104001.187909077</v>
      </c>
      <c r="BB21" s="164">
        <f>SUM(BB13:BB20)</f>
        <v>-685564.8120909228</v>
      </c>
      <c r="BC21" s="75"/>
      <c r="BD21" s="101"/>
      <c r="BH21" s="101"/>
      <c r="BI21" s="75">
        <f t="shared" si="11"/>
        <v>10</v>
      </c>
      <c r="BJ21" s="3"/>
      <c r="BK21" s="6"/>
      <c r="BL21" s="144"/>
      <c r="BM21" s="91"/>
      <c r="BN21" s="91"/>
      <c r="BO21" s="190"/>
      <c r="BP21" s="190"/>
      <c r="BQ21" s="190"/>
      <c r="BU21" s="220"/>
      <c r="BV21" s="75">
        <f t="shared" si="12"/>
        <v>10</v>
      </c>
      <c r="BW21" s="77"/>
      <c r="BX21" s="213"/>
      <c r="BZ21" s="92">
        <f t="shared" si="13"/>
        <v>10</v>
      </c>
      <c r="CB21" s="168"/>
      <c r="CC21" s="168"/>
      <c r="CD21" s="75"/>
      <c r="CE21" s="77"/>
      <c r="CI21" s="75"/>
      <c r="CJ21" s="77"/>
      <c r="CN21" s="75">
        <v>10</v>
      </c>
      <c r="CO21" s="77" t="s">
        <v>175</v>
      </c>
      <c r="CP21" s="145">
        <f>SUM(CP13:CP20)</f>
        <v>83833274</v>
      </c>
      <c r="CQ21" s="145">
        <f>SUM(CQ13:CQ20)</f>
        <v>86926529</v>
      </c>
      <c r="CR21" s="177">
        <f>SUM(CR12:CR20)</f>
        <v>3093255</v>
      </c>
      <c r="CS21" s="75">
        <f t="shared" si="16"/>
        <v>10</v>
      </c>
      <c r="CT21" s="209"/>
      <c r="CU21" s="149"/>
      <c r="CV21" s="149"/>
      <c r="CW21" s="116"/>
      <c r="CX21" s="75">
        <v>10</v>
      </c>
      <c r="CY21" s="77" t="s">
        <v>126</v>
      </c>
      <c r="CZ21" s="208">
        <f>FIT</f>
        <v>0.35</v>
      </c>
      <c r="DB21" s="145">
        <f>-ROUND(+DB19*CZ21,0)</f>
        <v>-44019</v>
      </c>
    </row>
    <row r="22" spans="1:106" ht="13.5" thickBot="1">
      <c r="A22" s="92">
        <f t="shared" si="0"/>
        <v>12</v>
      </c>
      <c r="B22" s="154">
        <v>40422</v>
      </c>
      <c r="C22" s="155">
        <v>1637493.102</v>
      </c>
      <c r="D22" s="156">
        <v>1642184.375164137</v>
      </c>
      <c r="E22" s="78">
        <f t="shared" si="17"/>
        <v>4691.273164137034</v>
      </c>
      <c r="F22" s="78">
        <f t="shared" si="18"/>
        <v>4372</v>
      </c>
      <c r="G22" s="3"/>
      <c r="H22" s="92">
        <f t="shared" si="1"/>
        <v>11</v>
      </c>
      <c r="I22" s="3"/>
      <c r="J22" s="243"/>
      <c r="K22" s="255"/>
      <c r="L22" s="160"/>
      <c r="M22" s="75">
        <f t="shared" si="2"/>
        <v>11</v>
      </c>
      <c r="N22" s="210" t="s">
        <v>176</v>
      </c>
      <c r="O22" s="149"/>
      <c r="P22" s="129"/>
      <c r="Q22" s="256">
        <f>SUM(Q13:Q21)</f>
        <v>111267085.54463938</v>
      </c>
      <c r="R22" s="75">
        <f t="shared" si="3"/>
        <v>11</v>
      </c>
      <c r="S22" s="3" t="s">
        <v>177</v>
      </c>
      <c r="T22" s="3"/>
      <c r="U22" s="131"/>
      <c r="V22" s="75">
        <f t="shared" si="4"/>
        <v>11</v>
      </c>
      <c r="W22" s="117" t="s">
        <v>106</v>
      </c>
      <c r="X22" s="211"/>
      <c r="Y22" s="257">
        <f>-Y21</f>
        <v>55619943.767639995</v>
      </c>
      <c r="Z22" s="86">
        <f t="shared" si="5"/>
        <v>11</v>
      </c>
      <c r="AA22" s="3" t="s">
        <v>178</v>
      </c>
      <c r="AB22" s="131">
        <v>-315680.44999999995</v>
      </c>
      <c r="AC22" s="131">
        <v>340290.55000000005</v>
      </c>
      <c r="AD22" s="152">
        <f>AC22-AB22</f>
        <v>655971</v>
      </c>
      <c r="AE22" s="75">
        <f t="shared" si="6"/>
        <v>11</v>
      </c>
      <c r="AF22" s="77" t="s">
        <v>126</v>
      </c>
      <c r="AG22" s="194"/>
      <c r="AH22" s="258">
        <f>FIT</f>
        <v>0.35</v>
      </c>
      <c r="AI22" s="254">
        <f>-AI20*0.35</f>
        <v>370705.31399647536</v>
      </c>
      <c r="AO22" s="75">
        <f t="shared" si="7"/>
        <v>11</v>
      </c>
      <c r="AP22" s="3"/>
      <c r="AQ22" s="168"/>
      <c r="AR22" s="168"/>
      <c r="AS22" s="168"/>
      <c r="AT22" s="168"/>
      <c r="AU22" s="168"/>
      <c r="AV22" s="168"/>
      <c r="AW22" s="168"/>
      <c r="AX22" s="75">
        <f t="shared" si="8"/>
        <v>11</v>
      </c>
      <c r="AY22" s="259"/>
      <c r="AZ22" s="109"/>
      <c r="BA22" s="109"/>
      <c r="BB22" s="110"/>
      <c r="BC22" s="75"/>
      <c r="BH22" s="10"/>
      <c r="BI22" s="75">
        <f t="shared" si="11"/>
        <v>11</v>
      </c>
      <c r="BJ22" s="77" t="s">
        <v>126</v>
      </c>
      <c r="BK22" s="162">
        <f>FIT</f>
        <v>0.35</v>
      </c>
      <c r="BL22" s="218">
        <f>ROUND(-BL20*BK22,0)</f>
        <v>-108219</v>
      </c>
      <c r="BV22" s="75">
        <f t="shared" si="12"/>
        <v>11</v>
      </c>
      <c r="BW22" s="204" t="s">
        <v>179</v>
      </c>
      <c r="BX22" s="205">
        <f>BX20/4</f>
        <v>82250</v>
      </c>
      <c r="BZ22" s="92">
        <f t="shared" si="13"/>
        <v>11</v>
      </c>
      <c r="CA22" s="113" t="s">
        <v>180</v>
      </c>
      <c r="CB22" s="168"/>
      <c r="CC22" s="168">
        <f>CC20/36*12</f>
        <v>-500359.2833333323</v>
      </c>
      <c r="CD22" s="133"/>
      <c r="CF22" s="152"/>
      <c r="CG22" s="152"/>
      <c r="CH22" s="152"/>
      <c r="CI22" s="133"/>
      <c r="CJ22" s="152"/>
      <c r="CK22" s="152"/>
      <c r="CL22" s="152"/>
      <c r="CM22" s="152"/>
      <c r="CN22" s="75">
        <v>11</v>
      </c>
      <c r="CP22" s="145"/>
      <c r="CQ22" s="145"/>
      <c r="CR22" s="145"/>
      <c r="CS22" s="75">
        <f t="shared" si="16"/>
        <v>11</v>
      </c>
      <c r="CT22" s="121" t="s">
        <v>181</v>
      </c>
      <c r="CU22" s="260"/>
      <c r="CV22" s="260"/>
      <c r="CW22" s="116"/>
      <c r="CX22" s="75">
        <v>11</v>
      </c>
      <c r="DB22" s="242"/>
    </row>
    <row r="23" spans="1:106" ht="15" thickBot="1" thickTop="1">
      <c r="A23" s="92">
        <f t="shared" si="0"/>
        <v>13</v>
      </c>
      <c r="B23" s="154">
        <v>40452</v>
      </c>
      <c r="C23" s="155">
        <v>1814109.534</v>
      </c>
      <c r="D23" s="156">
        <v>1830542.793628212</v>
      </c>
      <c r="E23" s="78">
        <f t="shared" si="17"/>
        <v>16433.25962821208</v>
      </c>
      <c r="F23" s="78">
        <f t="shared" si="18"/>
        <v>15316</v>
      </c>
      <c r="G23" s="3"/>
      <c r="H23" s="92">
        <f t="shared" si="1"/>
        <v>12</v>
      </c>
      <c r="J23" s="243"/>
      <c r="K23" s="261"/>
      <c r="L23" s="160"/>
      <c r="M23" s="75">
        <f t="shared" si="2"/>
        <v>12</v>
      </c>
      <c r="N23" s="3"/>
      <c r="O23" s="3"/>
      <c r="P23" s="3"/>
      <c r="Q23" s="129"/>
      <c r="R23" s="75">
        <f t="shared" si="3"/>
        <v>12</v>
      </c>
      <c r="S23" s="77" t="s">
        <v>113</v>
      </c>
      <c r="T23" s="98">
        <v>16263334</v>
      </c>
      <c r="U23" s="131"/>
      <c r="Z23" s="45">
        <f t="shared" si="5"/>
        <v>12</v>
      </c>
      <c r="AA23" s="220" t="s">
        <v>182</v>
      </c>
      <c r="AB23" s="262">
        <v>0</v>
      </c>
      <c r="AC23" s="263">
        <v>1464898</v>
      </c>
      <c r="AD23" s="263">
        <f>AC23-AB23</f>
        <v>1464898</v>
      </c>
      <c r="AE23" s="75">
        <f t="shared" si="6"/>
        <v>12</v>
      </c>
      <c r="AF23" s="77"/>
      <c r="AG23" s="194"/>
      <c r="AH23" s="194"/>
      <c r="AI23" s="264"/>
      <c r="AO23" s="75">
        <f t="shared" si="7"/>
        <v>12</v>
      </c>
      <c r="AP23" s="77" t="s">
        <v>183</v>
      </c>
      <c r="AQ23" s="168"/>
      <c r="AR23" s="168"/>
      <c r="AS23" s="265"/>
      <c r="AT23" s="265"/>
      <c r="AU23" s="200"/>
      <c r="AV23" s="168">
        <v>11596412.02</v>
      </c>
      <c r="AW23" s="168"/>
      <c r="AX23" s="75">
        <f t="shared" si="8"/>
        <v>12</v>
      </c>
      <c r="AY23" s="259" t="s">
        <v>184</v>
      </c>
      <c r="AZ23" s="168">
        <v>475542.5434714723</v>
      </c>
      <c r="BA23" s="168">
        <v>419231.7190579913</v>
      </c>
      <c r="BB23" s="266">
        <f>BA23-AZ23</f>
        <v>-56310.824413480994</v>
      </c>
      <c r="BC23" s="75"/>
      <c r="BH23" s="10"/>
      <c r="BI23" s="75">
        <f t="shared" si="11"/>
        <v>12</v>
      </c>
      <c r="BJ23" s="77" t="s">
        <v>150</v>
      </c>
      <c r="BK23" s="267"/>
      <c r="BL23" s="268">
        <f>-BL20-BL22</f>
        <v>-200979.422784999</v>
      </c>
      <c r="BV23" s="75">
        <f t="shared" si="12"/>
        <v>12</v>
      </c>
      <c r="BW23" s="221" t="s">
        <v>139</v>
      </c>
      <c r="BX23" s="222">
        <v>0</v>
      </c>
      <c r="BZ23" s="92">
        <f t="shared" si="13"/>
        <v>12</v>
      </c>
      <c r="CA23" s="77"/>
      <c r="CB23" s="168"/>
      <c r="CC23" s="144"/>
      <c r="CN23" s="75">
        <v>12</v>
      </c>
      <c r="CO23" s="77" t="s">
        <v>185</v>
      </c>
      <c r="CP23" s="251">
        <v>7347779.228071429</v>
      </c>
      <c r="CQ23" s="251">
        <v>7544699.228071429</v>
      </c>
      <c r="CR23" s="252">
        <f>CQ23-CP23</f>
        <v>196920</v>
      </c>
      <c r="CS23" s="75">
        <f t="shared" si="16"/>
        <v>12</v>
      </c>
      <c r="CT23" s="133" t="s">
        <v>186</v>
      </c>
      <c r="CU23" s="149"/>
      <c r="CV23" s="269">
        <v>1409135.5231</v>
      </c>
      <c r="CW23" s="180"/>
      <c r="CX23" s="75">
        <v>12</v>
      </c>
      <c r="CY23" s="77" t="s">
        <v>150</v>
      </c>
      <c r="CZ23" s="77"/>
      <c r="DB23" s="229">
        <f>-DB19-DB21</f>
        <v>-81749</v>
      </c>
    </row>
    <row r="24" spans="1:102" ht="14.25" thickBot="1" thickTop="1">
      <c r="A24" s="92">
        <f t="shared" si="0"/>
        <v>14</v>
      </c>
      <c r="B24" s="154">
        <v>40483</v>
      </c>
      <c r="C24" s="155">
        <v>2122228.038</v>
      </c>
      <c r="D24" s="156">
        <v>2059041.0425958706</v>
      </c>
      <c r="E24" s="78">
        <f t="shared" si="17"/>
        <v>-63186.995404129615</v>
      </c>
      <c r="F24" s="78">
        <f t="shared" si="18"/>
        <v>-58890</v>
      </c>
      <c r="G24" s="3"/>
      <c r="H24" s="92">
        <f t="shared" si="1"/>
        <v>13</v>
      </c>
      <c r="I24" s="127" t="s">
        <v>187</v>
      </c>
      <c r="J24" s="243"/>
      <c r="K24" s="270"/>
      <c r="L24" s="160"/>
      <c r="M24" s="75">
        <f t="shared" si="2"/>
        <v>13</v>
      </c>
      <c r="N24" s="271" t="s">
        <v>188</v>
      </c>
      <c r="O24" s="149"/>
      <c r="P24" s="272"/>
      <c r="Q24" s="129"/>
      <c r="R24" s="75">
        <f t="shared" si="3"/>
        <v>13</v>
      </c>
      <c r="S24" s="3" t="s">
        <v>134</v>
      </c>
      <c r="T24" s="145">
        <v>205470963.593099</v>
      </c>
      <c r="U24" s="131"/>
      <c r="Z24" s="86">
        <f t="shared" si="5"/>
        <v>13</v>
      </c>
      <c r="AA24" s="3" t="s">
        <v>189</v>
      </c>
      <c r="AB24" s="131">
        <v>63989</v>
      </c>
      <c r="AC24" s="131">
        <v>47110</v>
      </c>
      <c r="AD24" s="152">
        <f>AC24-AB24</f>
        <v>-16879</v>
      </c>
      <c r="AE24" s="75">
        <f t="shared" si="6"/>
        <v>13</v>
      </c>
      <c r="AF24" s="77" t="s">
        <v>106</v>
      </c>
      <c r="AG24" s="194"/>
      <c r="AH24" s="194"/>
      <c r="AI24" s="273">
        <f>-AI20-AI22</f>
        <v>688452.7259934542</v>
      </c>
      <c r="AO24" s="75">
        <f t="shared" si="7"/>
        <v>13</v>
      </c>
      <c r="AP24" s="207" t="s">
        <v>152</v>
      </c>
      <c r="AQ24" s="168"/>
      <c r="AR24" s="168"/>
      <c r="AS24" s="168"/>
      <c r="AT24" s="168"/>
      <c r="AU24" s="168"/>
      <c r="AV24" s="242"/>
      <c r="AW24" s="109">
        <f>ROUND(AV21-AV23,0)</f>
        <v>-2520278</v>
      </c>
      <c r="AX24" s="75">
        <f t="shared" si="8"/>
        <v>13</v>
      </c>
      <c r="AY24" s="3" t="s">
        <v>103</v>
      </c>
      <c r="AZ24" s="274">
        <f>SUM(AZ21:AZ23)</f>
        <v>6265108.543471472</v>
      </c>
      <c r="BA24" s="274">
        <f>SUM(BA21:BA23)</f>
        <v>5523232.906967068</v>
      </c>
      <c r="BB24" s="274">
        <f>SUM(BB21:BB23)</f>
        <v>-741875.6365044038</v>
      </c>
      <c r="BC24" s="75"/>
      <c r="BH24" s="10"/>
      <c r="BI24" s="75"/>
      <c r="BV24" s="75">
        <f t="shared" si="12"/>
        <v>13</v>
      </c>
      <c r="BW24" s="77" t="s">
        <v>152</v>
      </c>
      <c r="BX24" s="172">
        <f>+BX22-BX23</f>
        <v>82250</v>
      </c>
      <c r="BY24" s="134">
        <f>+BX24</f>
        <v>82250</v>
      </c>
      <c r="BZ24" s="92">
        <f t="shared" si="13"/>
        <v>13</v>
      </c>
      <c r="CA24" s="3" t="s">
        <v>190</v>
      </c>
      <c r="CB24" s="168"/>
      <c r="CC24" s="168">
        <v>-2082384.0999999996</v>
      </c>
      <c r="CN24" s="75">
        <v>13</v>
      </c>
      <c r="CO24" s="77" t="s">
        <v>191</v>
      </c>
      <c r="CP24" s="145">
        <f>SUM(CP21:CP23)</f>
        <v>91181053.22807142</v>
      </c>
      <c r="CQ24" s="145">
        <f>SUM(CQ21:CQ23)</f>
        <v>94471228.22807142</v>
      </c>
      <c r="CR24" s="145">
        <f>SUM(CR21:CR23)</f>
        <v>3290175</v>
      </c>
      <c r="CS24" s="75">
        <f t="shared" si="16"/>
        <v>13</v>
      </c>
      <c r="CT24" s="5" t="s">
        <v>192</v>
      </c>
      <c r="CU24" s="275">
        <v>0.045140195000000105</v>
      </c>
      <c r="CV24" s="179">
        <f>+CV23*CU24</f>
        <v>63608.652294161155</v>
      </c>
      <c r="CW24" s="180"/>
      <c r="CX24" s="75"/>
    </row>
    <row r="25" spans="1:102" ht="14.25" thickTop="1">
      <c r="A25" s="92">
        <f t="shared" si="0"/>
        <v>15</v>
      </c>
      <c r="B25" s="154">
        <v>40513</v>
      </c>
      <c r="C25" s="276">
        <v>2328202.876</v>
      </c>
      <c r="D25" s="276">
        <v>2397719.3239888567</v>
      </c>
      <c r="E25" s="277">
        <f t="shared" si="17"/>
        <v>69516.44798885658</v>
      </c>
      <c r="F25" s="277">
        <f t="shared" si="18"/>
        <v>64789</v>
      </c>
      <c r="G25" s="3"/>
      <c r="H25" s="92">
        <f t="shared" si="1"/>
        <v>14</v>
      </c>
      <c r="I25" s="127" t="s">
        <v>193</v>
      </c>
      <c r="J25" s="243"/>
      <c r="K25" s="270">
        <v>-213654.68436854368</v>
      </c>
      <c r="L25" s="160"/>
      <c r="M25" s="75">
        <f t="shared" si="2"/>
        <v>14</v>
      </c>
      <c r="N25" s="3" t="s">
        <v>9</v>
      </c>
      <c r="O25" s="3"/>
      <c r="P25" s="272">
        <v>0.004444</v>
      </c>
      <c r="Q25" s="129">
        <f>-$Q$22*P25</f>
        <v>-494470.9281603774</v>
      </c>
      <c r="R25" s="75">
        <f t="shared" si="3"/>
        <v>14</v>
      </c>
      <c r="S25" s="3" t="s">
        <v>145</v>
      </c>
      <c r="T25" s="145">
        <v>-237907201.0741</v>
      </c>
      <c r="U25" s="131"/>
      <c r="Z25" s="86">
        <f t="shared" si="5"/>
        <v>14</v>
      </c>
      <c r="AA25" s="77" t="s">
        <v>105</v>
      </c>
      <c r="AB25" s="278">
        <f>SUM(AB13:AB24)</f>
        <v>-4656006.119086193</v>
      </c>
      <c r="AC25" s="278">
        <f>SUM(AC13:AC24)</f>
        <v>1976848.7275943535</v>
      </c>
      <c r="AD25" s="278">
        <f>SUM(AD13:AD24)</f>
        <v>6632854.846680546</v>
      </c>
      <c r="AE25" s="75"/>
      <c r="AF25" s="152"/>
      <c r="AG25" s="152"/>
      <c r="AH25" s="152"/>
      <c r="AI25" s="152"/>
      <c r="AO25" s="75">
        <f t="shared" si="7"/>
        <v>14</v>
      </c>
      <c r="AP25" s="279"/>
      <c r="AQ25" s="168"/>
      <c r="AR25" s="168"/>
      <c r="AS25" s="168"/>
      <c r="AT25" s="168"/>
      <c r="AU25" s="168"/>
      <c r="AV25" s="168"/>
      <c r="AW25" s="168"/>
      <c r="AX25" s="75">
        <f t="shared" si="8"/>
        <v>14</v>
      </c>
      <c r="AY25" s="3"/>
      <c r="AZ25" s="168"/>
      <c r="BA25" s="168"/>
      <c r="BB25" s="266"/>
      <c r="BC25" s="75"/>
      <c r="BI25" s="133"/>
      <c r="BV25" s="75">
        <f t="shared" si="12"/>
        <v>14</v>
      </c>
      <c r="BY25" s="280"/>
      <c r="BZ25" s="92">
        <f t="shared" si="13"/>
        <v>14</v>
      </c>
      <c r="CB25" s="168"/>
      <c r="CC25" s="181"/>
      <c r="CN25" s="75">
        <v>14</v>
      </c>
      <c r="CO25" s="77"/>
      <c r="CP25" s="145"/>
      <c r="CQ25" s="145"/>
      <c r="CR25" s="145"/>
      <c r="CS25" s="75">
        <f t="shared" si="16"/>
        <v>14</v>
      </c>
      <c r="CT25" s="173" t="s">
        <v>194</v>
      </c>
      <c r="CU25" s="173"/>
      <c r="CV25" s="173"/>
      <c r="CW25" s="116">
        <f>SUM(CV23:CV24)</f>
        <v>1472744.1753941614</v>
      </c>
      <c r="CX25" s="133"/>
    </row>
    <row r="26" spans="1:102" ht="12.75">
      <c r="A26" s="92">
        <f t="shared" si="0"/>
        <v>16</v>
      </c>
      <c r="B26" s="3"/>
      <c r="C26" s="281">
        <f>ROUND(SUM(C14:C25),0)</f>
        <v>22594274</v>
      </c>
      <c r="D26" s="281">
        <f>ROUND(SUM(D14:D25),0)</f>
        <v>22846330</v>
      </c>
      <c r="E26" s="281">
        <f>ROUND(SUM(E14:E25),0)</f>
        <v>252056</v>
      </c>
      <c r="F26" s="281">
        <f>ROUND(SUM(F14:F25),0)</f>
        <v>234916</v>
      </c>
      <c r="G26" s="3"/>
      <c r="H26" s="92">
        <f t="shared" si="1"/>
        <v>15</v>
      </c>
      <c r="I26" s="282" t="s">
        <v>195</v>
      </c>
      <c r="J26" s="3"/>
      <c r="K26" s="253">
        <f>SUM(K24:K25)</f>
        <v>-213654.68436854368</v>
      </c>
      <c r="L26" s="160"/>
      <c r="M26" s="75">
        <f t="shared" si="2"/>
        <v>15</v>
      </c>
      <c r="N26" s="3" t="s">
        <v>196</v>
      </c>
      <c r="O26" s="3"/>
      <c r="P26" s="283">
        <v>0.002</v>
      </c>
      <c r="Q26" s="129">
        <f>-$Q$22*P26</f>
        <v>-222534.17108927877</v>
      </c>
      <c r="R26" s="75">
        <f t="shared" si="3"/>
        <v>15</v>
      </c>
      <c r="S26" s="3" t="s">
        <v>197</v>
      </c>
      <c r="T26" s="140"/>
      <c r="U26" s="131"/>
      <c r="Z26" s="86">
        <f t="shared" si="5"/>
        <v>15</v>
      </c>
      <c r="AE26" s="152"/>
      <c r="AO26" s="75">
        <f t="shared" si="7"/>
        <v>15</v>
      </c>
      <c r="AP26" s="207" t="s">
        <v>198</v>
      </c>
      <c r="AQ26" s="168"/>
      <c r="AR26" s="168"/>
      <c r="AS26" s="168"/>
      <c r="AT26" s="168"/>
      <c r="AU26" s="168"/>
      <c r="AV26" s="208">
        <v>0.35</v>
      </c>
      <c r="AW26" s="168">
        <f>ROUND(-AW24*AV26,0)</f>
        <v>882097</v>
      </c>
      <c r="AX26" s="75">
        <f t="shared" si="8"/>
        <v>15</v>
      </c>
      <c r="AY26" s="3" t="s">
        <v>131</v>
      </c>
      <c r="AZ26" s="168"/>
      <c r="BA26" s="168"/>
      <c r="BB26" s="110">
        <f>BB24</f>
        <v>-741875.6365044038</v>
      </c>
      <c r="BC26" s="75"/>
      <c r="BD26" s="77"/>
      <c r="BE26" s="10"/>
      <c r="BF26" s="10"/>
      <c r="BG26" s="10"/>
      <c r="BH26" s="213"/>
      <c r="BI26" s="75"/>
      <c r="BV26" s="75">
        <f t="shared" si="12"/>
        <v>15</v>
      </c>
      <c r="BW26" s="77"/>
      <c r="BX26" s="168"/>
      <c r="BY26" s="284"/>
      <c r="BZ26" s="92">
        <f t="shared" si="13"/>
        <v>15</v>
      </c>
      <c r="CA26" s="3" t="s">
        <v>152</v>
      </c>
      <c r="CB26" s="168"/>
      <c r="CC26" s="109">
        <f>CC22-CC24</f>
        <v>1582024.8166666673</v>
      </c>
      <c r="CN26" s="75">
        <v>15</v>
      </c>
      <c r="CO26" s="77" t="s">
        <v>131</v>
      </c>
      <c r="CP26" s="145"/>
      <c r="CQ26" s="145"/>
      <c r="CR26" s="148">
        <f>CR24</f>
        <v>3290175</v>
      </c>
      <c r="CS26" s="75">
        <f t="shared" si="16"/>
        <v>15</v>
      </c>
      <c r="CT26" s="209"/>
      <c r="CU26" s="5"/>
      <c r="CV26" s="5"/>
      <c r="CW26" s="116"/>
      <c r="CX26" s="75"/>
    </row>
    <row r="27" spans="1:102" ht="14.25" thickBot="1">
      <c r="A27" s="92">
        <f t="shared" si="0"/>
        <v>17</v>
      </c>
      <c r="B27" s="3"/>
      <c r="C27" s="10"/>
      <c r="D27" s="10"/>
      <c r="E27" s="75" t="s">
        <v>199</v>
      </c>
      <c r="F27" s="3"/>
      <c r="G27" s="3"/>
      <c r="H27" s="92">
        <f t="shared" si="1"/>
        <v>16</v>
      </c>
      <c r="I27" s="3"/>
      <c r="J27" s="3"/>
      <c r="K27" s="255"/>
      <c r="L27" s="160"/>
      <c r="M27" s="75">
        <f t="shared" si="2"/>
        <v>16</v>
      </c>
      <c r="N27" s="3" t="s">
        <v>200</v>
      </c>
      <c r="O27" s="3"/>
      <c r="P27" s="283">
        <v>0.038558</v>
      </c>
      <c r="Q27" s="129">
        <f>-$Q$22*P27</f>
        <v>-4290236.284430206</v>
      </c>
      <c r="R27" s="75">
        <f t="shared" si="3"/>
        <v>16</v>
      </c>
      <c r="S27" s="77" t="s">
        <v>201</v>
      </c>
      <c r="T27" s="113"/>
      <c r="U27" s="163">
        <f>SUM(T23:T26)</f>
        <v>-16172903.48100099</v>
      </c>
      <c r="Z27" s="86">
        <f t="shared" si="5"/>
        <v>16</v>
      </c>
      <c r="AA27" s="77" t="s">
        <v>202</v>
      </c>
      <c r="AB27" s="168"/>
      <c r="AC27" s="168"/>
      <c r="AD27" s="285">
        <f>AD25</f>
        <v>6632854.846680546</v>
      </c>
      <c r="AE27" s="152"/>
      <c r="AF27" s="152"/>
      <c r="AG27" s="152"/>
      <c r="AH27" s="152"/>
      <c r="AI27" s="152"/>
      <c r="AO27" s="75">
        <f t="shared" si="7"/>
        <v>16</v>
      </c>
      <c r="AP27" s="207" t="s">
        <v>106</v>
      </c>
      <c r="AQ27" s="168"/>
      <c r="AR27" s="168"/>
      <c r="AS27" s="168"/>
      <c r="AT27" s="168"/>
      <c r="AU27" s="168"/>
      <c r="AV27" s="168"/>
      <c r="AW27" s="268">
        <f>-AW24-AW26</f>
        <v>1638181</v>
      </c>
      <c r="AX27" s="75">
        <f t="shared" si="8"/>
        <v>16</v>
      </c>
      <c r="AY27" s="3"/>
      <c r="AZ27" s="168"/>
      <c r="BA27" s="168"/>
      <c r="BB27" s="266"/>
      <c r="BC27" s="75"/>
      <c r="BE27" s="217"/>
      <c r="BF27" s="217"/>
      <c r="BG27" s="217"/>
      <c r="BH27" s="286"/>
      <c r="BI27" s="75"/>
      <c r="BV27" s="75">
        <f t="shared" si="12"/>
        <v>16</v>
      </c>
      <c r="BW27" s="77" t="s">
        <v>203</v>
      </c>
      <c r="BX27" s="168"/>
      <c r="BY27" s="287">
        <f>+BY18+BY24</f>
        <v>-68325</v>
      </c>
      <c r="BZ27" s="92">
        <f t="shared" si="13"/>
        <v>16</v>
      </c>
      <c r="CB27" s="168"/>
      <c r="CC27" s="144"/>
      <c r="CN27" s="75">
        <v>16</v>
      </c>
      <c r="CO27" s="77" t="s">
        <v>204</v>
      </c>
      <c r="CP27" s="145"/>
      <c r="CQ27" s="145"/>
      <c r="CR27" s="145">
        <f>-CR26*0.35</f>
        <v>-1151561.25</v>
      </c>
      <c r="CS27" s="75">
        <f t="shared" si="16"/>
        <v>16</v>
      </c>
      <c r="CT27" s="121" t="s">
        <v>205</v>
      </c>
      <c r="CU27" s="260"/>
      <c r="CV27" s="260"/>
      <c r="CW27" s="116"/>
      <c r="CX27" s="75"/>
    </row>
    <row r="28" spans="1:102" ht="15" thickBot="1" thickTop="1">
      <c r="A28" s="92">
        <f t="shared" si="0"/>
        <v>18</v>
      </c>
      <c r="B28" s="3" t="s">
        <v>206</v>
      </c>
      <c r="C28" s="3" t="s">
        <v>207</v>
      </c>
      <c r="D28" s="131"/>
      <c r="E28" s="288">
        <v>133624642.96513939</v>
      </c>
      <c r="F28" s="153">
        <v>13759867</v>
      </c>
      <c r="G28" s="3"/>
      <c r="H28" s="92">
        <f t="shared" si="1"/>
        <v>17</v>
      </c>
      <c r="I28" s="3" t="s">
        <v>208</v>
      </c>
      <c r="J28" s="3"/>
      <c r="K28" s="160"/>
      <c r="L28" s="289">
        <f>K21+K26</f>
        <v>-7115868.276604721</v>
      </c>
      <c r="M28" s="75">
        <f t="shared" si="2"/>
        <v>17</v>
      </c>
      <c r="N28" s="3" t="s">
        <v>51</v>
      </c>
      <c r="O28" s="3"/>
      <c r="P28" s="129"/>
      <c r="Q28" s="256">
        <f>SUM(Q25:Q27)</f>
        <v>-5007241.383679862</v>
      </c>
      <c r="R28" s="75">
        <f t="shared" si="3"/>
        <v>17</v>
      </c>
      <c r="S28" s="3"/>
      <c r="T28" s="290" t="s">
        <v>253</v>
      </c>
      <c r="U28" s="131"/>
      <c r="Y28" s="291"/>
      <c r="Z28" s="86">
        <f t="shared" si="5"/>
        <v>17</v>
      </c>
      <c r="AA28" s="77" t="s">
        <v>126</v>
      </c>
      <c r="AB28" s="168"/>
      <c r="AC28" s="208">
        <f>FIT</f>
        <v>0.35</v>
      </c>
      <c r="AD28" s="292">
        <f>-ROUND(AC28*AD27,0)</f>
        <v>-2321499</v>
      </c>
      <c r="AE28" s="152"/>
      <c r="AF28" s="152"/>
      <c r="AG28" s="152"/>
      <c r="AH28" s="152"/>
      <c r="AI28" s="152"/>
      <c r="AX28" s="75">
        <f t="shared" si="8"/>
        <v>17</v>
      </c>
      <c r="AY28" s="77" t="s">
        <v>128</v>
      </c>
      <c r="AZ28" s="217"/>
      <c r="BA28" s="208">
        <f>FIT</f>
        <v>0.35</v>
      </c>
      <c r="BB28" s="145">
        <f>ROUND(-BB26*BA28,0)</f>
        <v>259656</v>
      </c>
      <c r="BC28" s="75"/>
      <c r="BD28" s="217"/>
      <c r="BE28" s="217"/>
      <c r="BF28" s="217"/>
      <c r="BG28" s="217"/>
      <c r="BH28" s="217"/>
      <c r="BI28" s="101"/>
      <c r="BJ28" s="3"/>
      <c r="BK28" s="3"/>
      <c r="BL28" s="281"/>
      <c r="BR28" s="75"/>
      <c r="BV28" s="75">
        <f t="shared" si="12"/>
        <v>17</v>
      </c>
      <c r="BW28" s="293"/>
      <c r="BX28" s="168"/>
      <c r="BY28" s="294"/>
      <c r="BZ28" s="92">
        <f t="shared" si="13"/>
        <v>17</v>
      </c>
      <c r="CA28" s="118" t="s">
        <v>204</v>
      </c>
      <c r="CB28" s="168"/>
      <c r="CC28" s="181">
        <f>-CC26*0.35</f>
        <v>-553708.6858333335</v>
      </c>
      <c r="CN28" s="75">
        <v>17</v>
      </c>
      <c r="CO28" s="77" t="s">
        <v>106</v>
      </c>
      <c r="CP28" s="168"/>
      <c r="CQ28" s="168"/>
      <c r="CR28" s="295">
        <f>-CR26-CR27</f>
        <v>-2138613.75</v>
      </c>
      <c r="CS28" s="75">
        <f t="shared" si="16"/>
        <v>17</v>
      </c>
      <c r="CT28" s="133" t="s">
        <v>209</v>
      </c>
      <c r="CU28" s="149"/>
      <c r="CV28" s="269">
        <v>936138.7431620001</v>
      </c>
      <c r="CW28" s="180"/>
      <c r="CX28" s="75"/>
    </row>
    <row r="29" spans="1:101" ht="14.25" thickBot="1" thickTop="1">
      <c r="A29" s="92">
        <f t="shared" si="0"/>
        <v>19</v>
      </c>
      <c r="B29" s="75"/>
      <c r="C29" s="3" t="s">
        <v>210</v>
      </c>
      <c r="D29" s="131"/>
      <c r="E29" s="266">
        <v>34368344.52352047</v>
      </c>
      <c r="F29" s="266">
        <v>2990016.253261298</v>
      </c>
      <c r="G29" s="3"/>
      <c r="H29" s="92">
        <f t="shared" si="1"/>
        <v>18</v>
      </c>
      <c r="I29" s="3"/>
      <c r="J29" s="3"/>
      <c r="K29" s="261"/>
      <c r="L29" s="296"/>
      <c r="M29" s="75">
        <f t="shared" si="2"/>
        <v>18</v>
      </c>
      <c r="N29" s="3"/>
      <c r="O29" s="3"/>
      <c r="P29" s="129"/>
      <c r="Q29" s="129"/>
      <c r="R29" s="75">
        <f t="shared" si="3"/>
        <v>18</v>
      </c>
      <c r="S29" s="77" t="s">
        <v>211</v>
      </c>
      <c r="T29" s="77"/>
      <c r="U29" s="266">
        <f>U15-T23</f>
        <v>-81996936.198215</v>
      </c>
      <c r="Z29" s="86">
        <f t="shared" si="5"/>
        <v>18</v>
      </c>
      <c r="AA29" s="77"/>
      <c r="AB29" s="168"/>
      <c r="AC29" s="168"/>
      <c r="AD29" s="242"/>
      <c r="AE29" s="152"/>
      <c r="AF29" s="152"/>
      <c r="AG29" s="152"/>
      <c r="AH29" s="152"/>
      <c r="AI29" s="152"/>
      <c r="AX29" s="75">
        <f t="shared" si="8"/>
        <v>18</v>
      </c>
      <c r="AY29" s="77" t="s">
        <v>106</v>
      </c>
      <c r="AZ29" s="77"/>
      <c r="BA29" s="3"/>
      <c r="BB29" s="268">
        <f>-BB26-BB28</f>
        <v>482219.6365044038</v>
      </c>
      <c r="BC29" s="75"/>
      <c r="BD29" s="217"/>
      <c r="BE29" s="217"/>
      <c r="BF29" s="217"/>
      <c r="BG29" s="217"/>
      <c r="BH29" s="217"/>
      <c r="BJ29" s="3"/>
      <c r="BK29" s="3"/>
      <c r="BL29" s="281"/>
      <c r="BM29" s="297"/>
      <c r="BR29" s="75"/>
      <c r="BV29" s="75">
        <f t="shared" si="12"/>
        <v>18</v>
      </c>
      <c r="BW29" s="293" t="s">
        <v>126</v>
      </c>
      <c r="BX29" s="298">
        <v>0.35</v>
      </c>
      <c r="BY29" s="299">
        <f>-BY27*BX29</f>
        <v>23913.75</v>
      </c>
      <c r="BZ29" s="92">
        <f t="shared" si="13"/>
        <v>18</v>
      </c>
      <c r="CA29" s="152"/>
      <c r="CB29" s="152"/>
      <c r="CC29" s="152"/>
      <c r="CS29" s="75">
        <f t="shared" si="16"/>
        <v>18</v>
      </c>
      <c r="CT29" s="5" t="s">
        <v>212</v>
      </c>
      <c r="CU29" s="275">
        <v>0.05330374999999998</v>
      </c>
      <c r="CV29" s="179">
        <f>+CV28*CU29</f>
        <v>49899.70553082145</v>
      </c>
      <c r="CW29" s="180"/>
    </row>
    <row r="30" spans="1:101" ht="15" thickBot="1" thickTop="1">
      <c r="A30" s="92">
        <f t="shared" si="0"/>
        <v>20</v>
      </c>
      <c r="B30" s="3"/>
      <c r="C30" s="77" t="s">
        <v>213</v>
      </c>
      <c r="D30" s="131"/>
      <c r="E30" s="266">
        <v>34964493.96533775</v>
      </c>
      <c r="F30" s="266">
        <v>2241783.4950816035</v>
      </c>
      <c r="G30" s="3"/>
      <c r="H30" s="92">
        <f t="shared" si="1"/>
        <v>19</v>
      </c>
      <c r="I30" s="3" t="s">
        <v>214</v>
      </c>
      <c r="J30" s="3"/>
      <c r="K30" s="261"/>
      <c r="L30" s="160"/>
      <c r="M30" s="75">
        <f t="shared" si="2"/>
        <v>19</v>
      </c>
      <c r="N30" s="122" t="s">
        <v>215</v>
      </c>
      <c r="O30" s="3"/>
      <c r="P30" s="129"/>
      <c r="Q30" s="129"/>
      <c r="R30" s="75">
        <f t="shared" si="3"/>
        <v>19</v>
      </c>
      <c r="S30" s="77" t="s">
        <v>216</v>
      </c>
      <c r="T30" s="3"/>
      <c r="U30" s="300">
        <f>U17+U18+U19-T24-T25-T26</f>
        <v>142468486.879216</v>
      </c>
      <c r="Z30" s="86">
        <f t="shared" si="5"/>
        <v>19</v>
      </c>
      <c r="AA30" s="77" t="s">
        <v>150</v>
      </c>
      <c r="AB30" s="168"/>
      <c r="AC30" s="301"/>
      <c r="AD30" s="302">
        <f>-AD27-AD28</f>
        <v>-4311355.846680546</v>
      </c>
      <c r="AE30" s="152"/>
      <c r="AF30" s="152"/>
      <c r="AG30" s="152"/>
      <c r="AH30" s="152"/>
      <c r="AI30" s="152"/>
      <c r="AX30" s="75"/>
      <c r="AY30" s="3"/>
      <c r="AZ30" s="3"/>
      <c r="BA30" s="3"/>
      <c r="BB30" s="303"/>
      <c r="BC30" s="75"/>
      <c r="BD30" s="217"/>
      <c r="BE30" s="217"/>
      <c r="BF30" s="217"/>
      <c r="BG30" s="217"/>
      <c r="BH30" s="304"/>
      <c r="BJ30" s="3"/>
      <c r="BK30" s="3"/>
      <c r="BL30" s="3"/>
      <c r="BV30" s="75">
        <f t="shared" si="12"/>
        <v>19</v>
      </c>
      <c r="BW30" s="293" t="s">
        <v>150</v>
      </c>
      <c r="BX30" s="168"/>
      <c r="BY30" s="305">
        <f>-BY27-BY29</f>
        <v>44411.25</v>
      </c>
      <c r="BZ30" s="92">
        <f t="shared" si="13"/>
        <v>19</v>
      </c>
      <c r="CA30" s="152" t="s">
        <v>106</v>
      </c>
      <c r="CB30" s="152"/>
      <c r="CC30" s="306">
        <f>-CC26-CC28</f>
        <v>-1028316.1308333338</v>
      </c>
      <c r="CN30" s="133"/>
      <c r="CS30" s="75">
        <f t="shared" si="16"/>
        <v>19</v>
      </c>
      <c r="CT30" s="173" t="s">
        <v>217</v>
      </c>
      <c r="CU30" s="173"/>
      <c r="CV30" s="173"/>
      <c r="CW30" s="116">
        <f>SUM(CV28:CV29)</f>
        <v>986038.4486928215</v>
      </c>
    </row>
    <row r="31" spans="1:101" ht="14.25" thickBot="1" thickTop="1">
      <c r="A31" s="92">
        <f t="shared" si="0"/>
        <v>21</v>
      </c>
      <c r="B31" s="3"/>
      <c r="C31" s="3" t="s">
        <v>218</v>
      </c>
      <c r="D31" s="131"/>
      <c r="E31" s="266">
        <v>15451095.20646596</v>
      </c>
      <c r="F31" s="266">
        <v>951926.5245751739</v>
      </c>
      <c r="G31" s="3"/>
      <c r="H31" s="92">
        <f t="shared" si="1"/>
        <v>20</v>
      </c>
      <c r="I31" s="127" t="s">
        <v>161</v>
      </c>
      <c r="J31" s="3"/>
      <c r="K31" s="307">
        <v>-15398</v>
      </c>
      <c r="L31" s="160"/>
      <c r="M31" s="75">
        <f t="shared" si="2"/>
        <v>20</v>
      </c>
      <c r="N31" s="128" t="s">
        <v>83</v>
      </c>
      <c r="O31" s="3"/>
      <c r="P31" s="129"/>
      <c r="Q31" s="129">
        <v>-75334320</v>
      </c>
      <c r="R31" s="75">
        <f t="shared" si="3"/>
        <v>20</v>
      </c>
      <c r="S31" s="77" t="s">
        <v>219</v>
      </c>
      <c r="T31" s="77"/>
      <c r="U31" s="308">
        <f>-SUM(U29:U30)</f>
        <v>-60471550.68100099</v>
      </c>
      <c r="Y31" s="291"/>
      <c r="Z31" s="86"/>
      <c r="AE31" s="152"/>
      <c r="AF31" s="152"/>
      <c r="AG31" s="152"/>
      <c r="AH31" s="152"/>
      <c r="AI31" s="152"/>
      <c r="AX31" s="133"/>
      <c r="AY31" s="303"/>
      <c r="AZ31" s="303"/>
      <c r="BA31" s="303"/>
      <c r="BB31" s="309"/>
      <c r="BD31" s="217"/>
      <c r="BE31" s="217"/>
      <c r="BF31" s="217"/>
      <c r="BG31" s="217"/>
      <c r="BH31" s="310"/>
      <c r="BJ31" s="3"/>
      <c r="BK31" s="3"/>
      <c r="BL31" s="3"/>
      <c r="BV31" s="75"/>
      <c r="CA31" s="118"/>
      <c r="CB31" s="118"/>
      <c r="CC31" s="118"/>
      <c r="CS31" s="75">
        <f t="shared" si="16"/>
        <v>20</v>
      </c>
      <c r="CT31" s="209"/>
      <c r="CU31" s="5"/>
      <c r="CV31" s="5"/>
      <c r="CW31" s="311"/>
    </row>
    <row r="32" spans="1:101" ht="13.5" thickTop="1">
      <c r="A32" s="92">
        <f t="shared" si="0"/>
        <v>22</v>
      </c>
      <c r="B32" s="3"/>
      <c r="C32" s="77" t="s">
        <v>220</v>
      </c>
      <c r="D32" s="131"/>
      <c r="E32" s="266">
        <v>-107334.93063307554</v>
      </c>
      <c r="F32" s="266">
        <v>-5741.2829663883895</v>
      </c>
      <c r="G32" s="3"/>
      <c r="H32" s="92">
        <f t="shared" si="1"/>
        <v>21</v>
      </c>
      <c r="I32" s="182" t="s">
        <v>221</v>
      </c>
      <c r="J32" s="3"/>
      <c r="K32" s="183">
        <v>879870.1399999999</v>
      </c>
      <c r="L32" s="160"/>
      <c r="M32" s="75">
        <f t="shared" si="2"/>
        <v>21</v>
      </c>
      <c r="N32" s="128" t="s">
        <v>96</v>
      </c>
      <c r="O32" s="3"/>
      <c r="P32" s="129"/>
      <c r="Q32" s="129">
        <v>-72142816.26</v>
      </c>
      <c r="R32" s="75">
        <f t="shared" si="3"/>
        <v>21</v>
      </c>
      <c r="S32" s="77"/>
      <c r="T32" s="162"/>
      <c r="U32" s="3"/>
      <c r="Z32" s="86"/>
      <c r="AE32" s="152"/>
      <c r="AF32" s="152"/>
      <c r="AG32" s="152"/>
      <c r="AH32" s="152"/>
      <c r="AI32" s="152"/>
      <c r="AX32" s="77"/>
      <c r="AY32" s="303"/>
      <c r="AZ32" s="303"/>
      <c r="BA32" s="303"/>
      <c r="BB32" s="303"/>
      <c r="BD32" s="217"/>
      <c r="BE32" s="217"/>
      <c r="BF32" s="217"/>
      <c r="BG32" s="217"/>
      <c r="BH32" s="310"/>
      <c r="BI32" s="3"/>
      <c r="BJ32" s="101"/>
      <c r="BK32" s="101"/>
      <c r="BL32" s="101"/>
      <c r="BV32" s="75"/>
      <c r="BW32" s="168"/>
      <c r="BX32" s="168"/>
      <c r="CS32" s="75">
        <f t="shared" si="16"/>
        <v>21</v>
      </c>
      <c r="CT32" s="312" t="s">
        <v>51</v>
      </c>
      <c r="CU32" s="313"/>
      <c r="CV32" s="313"/>
      <c r="CW32" s="314"/>
    </row>
    <row r="33" spans="1:101" ht="12.75">
      <c r="A33" s="92">
        <f t="shared" si="0"/>
        <v>23</v>
      </c>
      <c r="B33" s="3"/>
      <c r="C33" s="77" t="s">
        <v>222</v>
      </c>
      <c r="D33" s="131"/>
      <c r="E33" s="266">
        <v>9574375.759497166</v>
      </c>
      <c r="F33" s="266">
        <v>570154.0764780194</v>
      </c>
      <c r="G33" s="3"/>
      <c r="H33" s="92">
        <f t="shared" si="1"/>
        <v>22</v>
      </c>
      <c r="I33" s="127"/>
      <c r="J33" s="3"/>
      <c r="K33" s="315"/>
      <c r="L33" s="160"/>
      <c r="M33" s="75">
        <f t="shared" si="2"/>
        <v>22</v>
      </c>
      <c r="N33" s="128" t="s">
        <v>112</v>
      </c>
      <c r="O33" s="3"/>
      <c r="P33" s="129"/>
      <c r="Q33" s="129">
        <v>-10768145.59</v>
      </c>
      <c r="R33" s="75">
        <f t="shared" si="3"/>
        <v>22</v>
      </c>
      <c r="S33" s="3"/>
      <c r="T33" s="3"/>
      <c r="U33" s="3"/>
      <c r="Y33" s="291"/>
      <c r="Z33" s="86"/>
      <c r="AE33" s="152"/>
      <c r="AF33" s="152"/>
      <c r="AG33" s="152"/>
      <c r="AH33" s="152"/>
      <c r="AI33" s="152"/>
      <c r="AX33" s="75"/>
      <c r="AY33" s="303"/>
      <c r="AZ33" s="303"/>
      <c r="BA33" s="303"/>
      <c r="BB33" s="303"/>
      <c r="BC33" s="75"/>
      <c r="BD33" s="217"/>
      <c r="BE33" s="217"/>
      <c r="BF33" s="217"/>
      <c r="BG33" s="217"/>
      <c r="BH33" s="310"/>
      <c r="BI33" s="213"/>
      <c r="BV33" s="75"/>
      <c r="CS33" s="75">
        <f t="shared" si="16"/>
        <v>22</v>
      </c>
      <c r="CT33" s="316" t="s">
        <v>223</v>
      </c>
      <c r="CU33" s="149"/>
      <c r="CV33" s="149"/>
      <c r="CW33" s="317">
        <f>+CW15+CW25+CW30+CW20</f>
        <v>8150600.292019405</v>
      </c>
    </row>
    <row r="34" spans="1:101" ht="12.75">
      <c r="A34" s="92">
        <f t="shared" si="0"/>
        <v>24</v>
      </c>
      <c r="B34" s="3"/>
      <c r="C34" s="3" t="s">
        <v>224</v>
      </c>
      <c r="D34" s="131"/>
      <c r="E34" s="266">
        <v>3801196.818570435</v>
      </c>
      <c r="F34" s="266">
        <v>212912.6362017654</v>
      </c>
      <c r="G34" s="3"/>
      <c r="H34" s="92">
        <f t="shared" si="1"/>
        <v>23</v>
      </c>
      <c r="I34" s="3" t="s">
        <v>225</v>
      </c>
      <c r="J34" s="3"/>
      <c r="K34" s="160"/>
      <c r="L34" s="318">
        <f>SUM(K31:K32)</f>
        <v>864472.1399999999</v>
      </c>
      <c r="M34" s="75">
        <f t="shared" si="2"/>
        <v>23</v>
      </c>
      <c r="N34" s="191" t="s">
        <v>120</v>
      </c>
      <c r="O34" s="3"/>
      <c r="P34" s="129"/>
      <c r="Q34" s="129">
        <v>75109150.28</v>
      </c>
      <c r="R34" s="75">
        <f t="shared" si="3"/>
        <v>23</v>
      </c>
      <c r="S34" s="319" t="s">
        <v>226</v>
      </c>
      <c r="T34" s="3"/>
      <c r="U34" s="3"/>
      <c r="Z34" s="86"/>
      <c r="AE34" s="143"/>
      <c r="AF34" s="152"/>
      <c r="AG34" s="152"/>
      <c r="AH34" s="152"/>
      <c r="AI34" s="152"/>
      <c r="AX34" s="75"/>
      <c r="AY34" s="303"/>
      <c r="AZ34" s="303"/>
      <c r="BA34" s="303"/>
      <c r="BB34" s="303"/>
      <c r="BC34" s="75"/>
      <c r="BD34" s="217"/>
      <c r="BE34" s="217"/>
      <c r="BF34" s="217"/>
      <c r="BG34" s="217"/>
      <c r="BH34" s="310"/>
      <c r="BI34" s="286"/>
      <c r="BV34" s="75"/>
      <c r="CO34" s="113"/>
      <c r="CS34" s="75">
        <f t="shared" si="16"/>
        <v>23</v>
      </c>
      <c r="CT34" s="316" t="s">
        <v>227</v>
      </c>
      <c r="CU34" s="178">
        <v>0.6056</v>
      </c>
      <c r="CV34" s="178"/>
      <c r="CW34" s="269">
        <f>+CW33*CU34</f>
        <v>4936003.5368469525</v>
      </c>
    </row>
    <row r="35" spans="1:101" ht="12.75">
      <c r="A35" s="92">
        <f t="shared" si="0"/>
        <v>25</v>
      </c>
      <c r="B35" s="3"/>
      <c r="C35" s="77" t="s">
        <v>228</v>
      </c>
      <c r="D35" s="131"/>
      <c r="E35" s="266"/>
      <c r="F35" s="266"/>
      <c r="G35" s="3"/>
      <c r="H35" s="92">
        <f t="shared" si="1"/>
        <v>24</v>
      </c>
      <c r="I35" s="127"/>
      <c r="J35" s="3"/>
      <c r="K35" s="320"/>
      <c r="L35" s="160"/>
      <c r="M35" s="75">
        <f t="shared" si="2"/>
        <v>24</v>
      </c>
      <c r="N35" s="210" t="s">
        <v>133</v>
      </c>
      <c r="O35" s="3"/>
      <c r="P35" s="129"/>
      <c r="Q35" s="129">
        <v>-990957.02</v>
      </c>
      <c r="R35" s="75">
        <f t="shared" si="3"/>
        <v>24</v>
      </c>
      <c r="S35" s="3" t="s">
        <v>229</v>
      </c>
      <c r="T35" s="286"/>
      <c r="U35" s="286"/>
      <c r="Z35" s="86"/>
      <c r="AA35" s="76"/>
      <c r="AB35" s="101"/>
      <c r="AC35" s="321"/>
      <c r="AD35" s="321"/>
      <c r="AF35" s="152"/>
      <c r="AG35" s="152"/>
      <c r="AH35" s="152"/>
      <c r="AI35" s="152"/>
      <c r="AX35" s="75"/>
      <c r="AY35" s="303"/>
      <c r="AZ35" s="303"/>
      <c r="BA35" s="303"/>
      <c r="BB35" s="303"/>
      <c r="BD35" s="217"/>
      <c r="BE35" s="217"/>
      <c r="BF35" s="217"/>
      <c r="BG35" s="217"/>
      <c r="BH35" s="310"/>
      <c r="BI35" s="217"/>
      <c r="BV35" s="75"/>
      <c r="BW35" s="168"/>
      <c r="BX35" s="168"/>
      <c r="BY35" s="168"/>
      <c r="CO35" s="113"/>
      <c r="CS35" s="75">
        <f t="shared" si="16"/>
        <v>24</v>
      </c>
      <c r="CT35" s="133" t="s">
        <v>230</v>
      </c>
      <c r="CU35" s="162"/>
      <c r="CV35" s="162"/>
      <c r="CW35" s="179">
        <f>(+CV13+CV23+CV28+CV18)*CU34</f>
        <v>4770159.179687554</v>
      </c>
    </row>
    <row r="36" spans="1:101" ht="12.75">
      <c r="A36" s="92">
        <f t="shared" si="0"/>
        <v>26</v>
      </c>
      <c r="B36" s="3"/>
      <c r="C36" s="77" t="s">
        <v>231</v>
      </c>
      <c r="D36" s="131"/>
      <c r="E36" s="266">
        <v>3151344.2661390305</v>
      </c>
      <c r="F36" s="266">
        <v>172414.33919002116</v>
      </c>
      <c r="G36" s="3"/>
      <c r="H36" s="92">
        <f t="shared" si="1"/>
        <v>25</v>
      </c>
      <c r="I36" s="77" t="s">
        <v>232</v>
      </c>
      <c r="J36" s="3"/>
      <c r="K36" s="320"/>
      <c r="L36" s="160"/>
      <c r="M36" s="75">
        <f t="shared" si="2"/>
        <v>25</v>
      </c>
      <c r="N36" s="210" t="s">
        <v>233</v>
      </c>
      <c r="O36" s="113"/>
      <c r="P36" s="129"/>
      <c r="Q36" s="129">
        <v>-53247</v>
      </c>
      <c r="R36" s="75">
        <f t="shared" si="3"/>
        <v>25</v>
      </c>
      <c r="S36" s="3" t="s">
        <v>297</v>
      </c>
      <c r="T36" s="321"/>
      <c r="U36" s="321"/>
      <c r="Z36" s="86"/>
      <c r="AA36" s="113"/>
      <c r="AB36" s="144"/>
      <c r="AC36" s="113"/>
      <c r="AD36" s="152"/>
      <c r="AE36" s="168"/>
      <c r="AF36" s="152"/>
      <c r="AG36" s="152"/>
      <c r="AH36" s="152"/>
      <c r="AI36" s="152"/>
      <c r="AX36" s="75"/>
      <c r="AY36" s="217"/>
      <c r="AZ36" s="217"/>
      <c r="BA36" s="217"/>
      <c r="BB36" s="217"/>
      <c r="BD36" s="217"/>
      <c r="BE36" s="217"/>
      <c r="BF36" s="217"/>
      <c r="BG36" s="217"/>
      <c r="BH36" s="310"/>
      <c r="BI36" s="217"/>
      <c r="BJ36" s="3"/>
      <c r="BK36" s="3"/>
      <c r="BL36" s="3"/>
      <c r="BV36" s="75"/>
      <c r="BW36" s="168"/>
      <c r="BX36" s="168"/>
      <c r="BY36" s="168"/>
      <c r="CD36" s="118"/>
      <c r="CE36" s="118"/>
      <c r="CF36" s="118"/>
      <c r="CG36" s="118"/>
      <c r="CH36" s="118"/>
      <c r="CI36" s="118"/>
      <c r="CJ36" s="118"/>
      <c r="CK36" s="118"/>
      <c r="CO36" s="113"/>
      <c r="CS36" s="75">
        <f t="shared" si="16"/>
        <v>25</v>
      </c>
      <c r="CT36" s="322" t="s">
        <v>152</v>
      </c>
      <c r="CU36" s="323"/>
      <c r="CV36" s="323"/>
      <c r="CW36" s="324">
        <f>CW34-CW35</f>
        <v>165844.3571593985</v>
      </c>
    </row>
    <row r="37" spans="1:101" ht="12.75">
      <c r="A37" s="92">
        <f t="shared" si="0"/>
        <v>27</v>
      </c>
      <c r="B37" s="3"/>
      <c r="C37" s="3" t="s">
        <v>234</v>
      </c>
      <c r="D37" s="131"/>
      <c r="E37" s="325"/>
      <c r="F37" s="325"/>
      <c r="G37" s="3"/>
      <c r="H37" s="92">
        <f t="shared" si="1"/>
        <v>26</v>
      </c>
      <c r="I37" s="127" t="s">
        <v>235</v>
      </c>
      <c r="J37" s="3"/>
      <c r="K37" s="318">
        <v>-20001.479999999516</v>
      </c>
      <c r="L37" s="160"/>
      <c r="M37" s="75">
        <f t="shared" si="2"/>
        <v>26</v>
      </c>
      <c r="N37" s="210" t="s">
        <v>236</v>
      </c>
      <c r="O37" s="113"/>
      <c r="P37" s="129"/>
      <c r="Q37" s="129">
        <v>-16138.7</v>
      </c>
      <c r="Z37" s="86"/>
      <c r="AA37" s="326"/>
      <c r="AB37" s="113"/>
      <c r="AC37" s="144"/>
      <c r="AD37" s="152"/>
      <c r="AE37" s="144"/>
      <c r="AF37" s="143"/>
      <c r="AG37" s="143"/>
      <c r="AH37" s="143"/>
      <c r="AI37" s="143"/>
      <c r="AX37" s="75"/>
      <c r="AY37" s="217"/>
      <c r="AZ37" s="217"/>
      <c r="BA37" s="217"/>
      <c r="BB37" s="217"/>
      <c r="BH37" s="10"/>
      <c r="BI37" s="304"/>
      <c r="BJ37" s="213"/>
      <c r="BK37" s="213"/>
      <c r="BL37" s="213"/>
      <c r="BV37" s="75"/>
      <c r="BW37" s="168"/>
      <c r="BX37" s="168"/>
      <c r="BY37" s="168"/>
      <c r="CD37" s="152"/>
      <c r="CE37" s="152"/>
      <c r="CF37" s="152"/>
      <c r="CG37" s="152"/>
      <c r="CH37" s="152"/>
      <c r="CI37" s="152"/>
      <c r="CJ37" s="152"/>
      <c r="CK37" s="152"/>
      <c r="CO37" s="113"/>
      <c r="CS37" s="75">
        <f t="shared" si="16"/>
        <v>26</v>
      </c>
      <c r="CT37" s="209"/>
      <c r="CU37" s="149"/>
      <c r="CV37" s="149"/>
      <c r="CW37" s="269"/>
    </row>
    <row r="38" spans="1:105" ht="12.75">
      <c r="A38" s="92">
        <f t="shared" si="0"/>
        <v>28</v>
      </c>
      <c r="B38" s="3"/>
      <c r="C38" s="3" t="s">
        <v>237</v>
      </c>
      <c r="D38" s="131"/>
      <c r="E38" s="325"/>
      <c r="F38" s="325"/>
      <c r="G38" s="3"/>
      <c r="H38" s="92">
        <f t="shared" si="1"/>
        <v>27</v>
      </c>
      <c r="I38" s="127" t="s">
        <v>238</v>
      </c>
      <c r="J38" s="3"/>
      <c r="K38" s="318">
        <f>-K17</f>
        <v>1936015</v>
      </c>
      <c r="L38" s="160"/>
      <c r="M38" s="75">
        <f t="shared" si="2"/>
        <v>27</v>
      </c>
      <c r="N38" s="210" t="s">
        <v>239</v>
      </c>
      <c r="O38" s="113"/>
      <c r="P38" s="129"/>
      <c r="Q38" s="129">
        <v>-21591916</v>
      </c>
      <c r="Z38" s="86"/>
      <c r="AA38" s="113"/>
      <c r="AB38" s="325"/>
      <c r="AC38" s="325"/>
      <c r="AD38" s="325"/>
      <c r="AE38" s="144"/>
      <c r="AX38" s="75"/>
      <c r="AY38" s="217"/>
      <c r="AZ38" s="217"/>
      <c r="BA38" s="217"/>
      <c r="BB38" s="217"/>
      <c r="BC38" s="327"/>
      <c r="BH38" s="10"/>
      <c r="BI38" s="310"/>
      <c r="BJ38" s="286"/>
      <c r="BK38" s="286"/>
      <c r="BL38" s="286"/>
      <c r="BV38" s="75"/>
      <c r="BW38" s="168"/>
      <c r="BX38" s="168"/>
      <c r="BY38" s="168"/>
      <c r="CD38" s="152"/>
      <c r="CE38" s="152"/>
      <c r="CF38" s="152"/>
      <c r="CG38" s="152"/>
      <c r="CH38" s="152"/>
      <c r="CI38" s="152"/>
      <c r="CJ38" s="152"/>
      <c r="CK38" s="152"/>
      <c r="CO38" s="113"/>
      <c r="CS38" s="75">
        <f t="shared" si="16"/>
        <v>27</v>
      </c>
      <c r="CT38" s="133" t="s">
        <v>128</v>
      </c>
      <c r="CU38" s="162">
        <f>FIT</f>
        <v>0.35</v>
      </c>
      <c r="CV38" s="162"/>
      <c r="CW38" s="328">
        <f>ROUND(-CW36*CU38,0)</f>
        <v>-58046</v>
      </c>
      <c r="DA38" s="75"/>
    </row>
    <row r="39" spans="1:105" ht="13.5" thickBot="1">
      <c r="A39" s="92">
        <f t="shared" si="0"/>
        <v>29</v>
      </c>
      <c r="B39" s="3"/>
      <c r="C39" s="3" t="s">
        <v>240</v>
      </c>
      <c r="D39" s="131"/>
      <c r="E39" s="329">
        <v>88247.90888402984</v>
      </c>
      <c r="F39" s="329">
        <v>3093</v>
      </c>
      <c r="G39" s="65"/>
      <c r="H39" s="92">
        <f t="shared" si="1"/>
        <v>28</v>
      </c>
      <c r="I39" s="127" t="s">
        <v>241</v>
      </c>
      <c r="J39" s="158"/>
      <c r="K39" s="330">
        <f>-K32</f>
        <v>-879870.1399999999</v>
      </c>
      <c r="L39" s="261"/>
      <c r="M39" s="75">
        <f t="shared" si="2"/>
        <v>28</v>
      </c>
      <c r="N39" s="113" t="s">
        <v>203</v>
      </c>
      <c r="O39" s="113"/>
      <c r="P39" s="129"/>
      <c r="Q39" s="256">
        <f>SUM(Q31:Q38)</f>
        <v>-105788390.28999999</v>
      </c>
      <c r="Z39" s="86"/>
      <c r="AA39" s="113"/>
      <c r="AB39" s="113"/>
      <c r="AC39" s="113"/>
      <c r="AD39" s="113"/>
      <c r="AE39" s="143"/>
      <c r="AF39" s="168"/>
      <c r="AG39" s="168"/>
      <c r="AH39" s="168"/>
      <c r="AI39" s="168"/>
      <c r="AX39" s="75"/>
      <c r="AY39" s="303"/>
      <c r="AZ39" s="303"/>
      <c r="BA39" s="303"/>
      <c r="BB39" s="303"/>
      <c r="BC39" s="327"/>
      <c r="BH39" s="10"/>
      <c r="BI39" s="310"/>
      <c r="BJ39" s="217"/>
      <c r="BK39" s="217"/>
      <c r="BL39" s="217"/>
      <c r="BV39" s="75"/>
      <c r="CD39" s="118"/>
      <c r="CE39" s="118"/>
      <c r="CF39" s="118"/>
      <c r="CG39" s="118"/>
      <c r="CH39" s="118"/>
      <c r="CI39" s="118"/>
      <c r="CJ39" s="118"/>
      <c r="CK39" s="118"/>
      <c r="CO39" s="113"/>
      <c r="CP39" s="218"/>
      <c r="CQ39" s="218"/>
      <c r="CS39" s="75">
        <f t="shared" si="16"/>
        <v>28</v>
      </c>
      <c r="CT39" s="133" t="s">
        <v>106</v>
      </c>
      <c r="CU39" s="149"/>
      <c r="CV39" s="149"/>
      <c r="CW39" s="331">
        <f>-CW36-CW38</f>
        <v>-107798.3571593985</v>
      </c>
      <c r="DA39" s="75"/>
    </row>
    <row r="40" spans="1:105" ht="13.5" thickTop="1">
      <c r="A40" s="92">
        <f t="shared" si="0"/>
        <v>30</v>
      </c>
      <c r="B40" s="3" t="s">
        <v>242</v>
      </c>
      <c r="C40" s="3"/>
      <c r="D40" s="3"/>
      <c r="E40" s="168">
        <f>SUM(E28:E39)</f>
        <v>234916406.48292115</v>
      </c>
      <c r="F40" s="109"/>
      <c r="G40" s="109">
        <f>SUM(F28:F39)</f>
        <v>20896426.04182149</v>
      </c>
      <c r="H40" s="92">
        <f t="shared" si="1"/>
        <v>29</v>
      </c>
      <c r="I40" s="127"/>
      <c r="J40" s="158"/>
      <c r="K40" s="315"/>
      <c r="L40" s="261"/>
      <c r="M40" s="75">
        <f t="shared" si="2"/>
        <v>29</v>
      </c>
      <c r="N40" s="113"/>
      <c r="O40" s="113"/>
      <c r="P40" s="332"/>
      <c r="Q40" s="332"/>
      <c r="Z40" s="86"/>
      <c r="AA40" s="113"/>
      <c r="AB40" s="144"/>
      <c r="AC40" s="144"/>
      <c r="AD40" s="143"/>
      <c r="AE40" s="113"/>
      <c r="AF40" s="144"/>
      <c r="AG40" s="144"/>
      <c r="AH40" s="144"/>
      <c r="AI40" s="144"/>
      <c r="AX40" s="75"/>
      <c r="AY40" s="303"/>
      <c r="AZ40" s="303"/>
      <c r="BA40" s="303"/>
      <c r="BB40" s="303"/>
      <c r="BC40" s="327"/>
      <c r="BH40" s="10"/>
      <c r="BI40" s="310"/>
      <c r="BJ40" s="217"/>
      <c r="BK40" s="217"/>
      <c r="BL40" s="217"/>
      <c r="BV40" s="75"/>
      <c r="CO40" s="113"/>
      <c r="CP40" s="218"/>
      <c r="CQ40" s="218"/>
      <c r="DA40" s="75"/>
    </row>
    <row r="41" spans="1:97" ht="12.75">
      <c r="A41" s="92">
        <f t="shared" si="0"/>
        <v>31</v>
      </c>
      <c r="B41" s="333"/>
      <c r="C41" s="333"/>
      <c r="D41" s="213"/>
      <c r="E41" s="213"/>
      <c r="F41" s="114"/>
      <c r="G41" s="3"/>
      <c r="H41" s="92">
        <f t="shared" si="1"/>
        <v>30</v>
      </c>
      <c r="I41" s="3" t="s">
        <v>243</v>
      </c>
      <c r="J41" s="158"/>
      <c r="K41" s="160"/>
      <c r="L41" s="318">
        <f>SUM(K37:K40)</f>
        <v>1036143.3800000006</v>
      </c>
      <c r="M41" s="75">
        <f t="shared" si="2"/>
        <v>30</v>
      </c>
      <c r="N41" s="113" t="s">
        <v>244</v>
      </c>
      <c r="O41" s="113"/>
      <c r="P41" s="332"/>
      <c r="Q41" s="317">
        <f>-Q22-Q28-Q39</f>
        <v>-471453.87095952034</v>
      </c>
      <c r="Z41" s="86"/>
      <c r="AA41" s="113"/>
      <c r="AB41" s="113"/>
      <c r="AC41" s="113"/>
      <c r="AD41" s="113"/>
      <c r="AE41" s="113"/>
      <c r="AF41" s="144"/>
      <c r="AG41" s="144"/>
      <c r="AH41" s="144"/>
      <c r="AI41" s="144"/>
      <c r="AX41" s="75"/>
      <c r="AY41" s="303"/>
      <c r="AZ41" s="303"/>
      <c r="BA41" s="303"/>
      <c r="BB41" s="303"/>
      <c r="BC41" s="327"/>
      <c r="BH41" s="10"/>
      <c r="BI41" s="310"/>
      <c r="BJ41" s="304"/>
      <c r="BK41" s="304"/>
      <c r="BL41" s="304"/>
      <c r="BV41" s="75"/>
      <c r="CO41" s="113"/>
      <c r="CP41" s="218"/>
      <c r="CQ41" s="218"/>
      <c r="CS41" s="133"/>
    </row>
    <row r="42" spans="1:95" ht="12.75">
      <c r="A42" s="92">
        <f t="shared" si="0"/>
        <v>32</v>
      </c>
      <c r="B42" s="77" t="s">
        <v>245</v>
      </c>
      <c r="C42" s="77"/>
      <c r="D42" s="77"/>
      <c r="E42" s="334">
        <v>0.004444</v>
      </c>
      <c r="F42" s="335">
        <f>ROUND(G40*E42,0)</f>
        <v>92864</v>
      </c>
      <c r="G42" s="168"/>
      <c r="H42" s="92">
        <f t="shared" si="1"/>
        <v>31</v>
      </c>
      <c r="I42" s="113"/>
      <c r="J42" s="113"/>
      <c r="K42" s="270"/>
      <c r="L42" s="255"/>
      <c r="M42" s="75">
        <f t="shared" si="2"/>
        <v>31</v>
      </c>
      <c r="N42" s="113" t="s">
        <v>198</v>
      </c>
      <c r="O42" s="113"/>
      <c r="P42" s="332"/>
      <c r="Q42" s="332">
        <f>Q41*0.35</f>
        <v>-165008.8548358321</v>
      </c>
      <c r="Z42" s="75"/>
      <c r="AE42" s="113"/>
      <c r="AF42" s="143"/>
      <c r="AG42" s="143"/>
      <c r="AH42" s="143"/>
      <c r="AI42" s="143"/>
      <c r="AX42" s="75"/>
      <c r="AY42" s="303"/>
      <c r="AZ42" s="303"/>
      <c r="BA42" s="303"/>
      <c r="BB42" s="303"/>
      <c r="BH42" s="10"/>
      <c r="BI42" s="310"/>
      <c r="BJ42" s="310"/>
      <c r="BK42" s="310"/>
      <c r="BL42" s="310"/>
      <c r="BV42" s="75"/>
      <c r="BW42" s="168"/>
      <c r="BX42" s="168"/>
      <c r="BY42" s="168"/>
      <c r="CO42" s="113"/>
      <c r="CP42" s="113"/>
      <c r="CQ42" s="113"/>
    </row>
    <row r="43" spans="1:95" ht="13.5" thickBot="1">
      <c r="A43" s="92">
        <f t="shared" si="0"/>
        <v>33</v>
      </c>
      <c r="B43" s="77" t="s">
        <v>246</v>
      </c>
      <c r="C43" s="77"/>
      <c r="D43" s="77"/>
      <c r="E43" s="334">
        <v>0.002</v>
      </c>
      <c r="F43" s="336">
        <f>ROUND(G40*E43,0)</f>
        <v>41793</v>
      </c>
      <c r="G43" s="168"/>
      <c r="H43" s="92">
        <f t="shared" si="1"/>
        <v>32</v>
      </c>
      <c r="I43" s="3" t="s">
        <v>247</v>
      </c>
      <c r="J43" s="113"/>
      <c r="K43" s="337"/>
      <c r="L43" s="270">
        <f>SUM(L14:L42)</f>
        <v>-5215252.756604721</v>
      </c>
      <c r="M43" s="75">
        <f t="shared" si="2"/>
        <v>32</v>
      </c>
      <c r="N43" s="113" t="s">
        <v>106</v>
      </c>
      <c r="O43" s="113"/>
      <c r="P43" s="129"/>
      <c r="Q43" s="338">
        <f>Q41-Q42</f>
        <v>-306445.0161236882</v>
      </c>
      <c r="AE43" s="325"/>
      <c r="AF43" s="113"/>
      <c r="AG43" s="113"/>
      <c r="AH43" s="113"/>
      <c r="AI43" s="113"/>
      <c r="AX43" s="75"/>
      <c r="AY43" s="303"/>
      <c r="AZ43" s="303"/>
      <c r="BA43" s="303"/>
      <c r="BB43" s="303"/>
      <c r="BH43" s="10"/>
      <c r="BI43" s="310"/>
      <c r="BJ43" s="310"/>
      <c r="BK43" s="310"/>
      <c r="BL43" s="310"/>
      <c r="BV43" s="75"/>
      <c r="BW43" s="168"/>
      <c r="BX43" s="168"/>
      <c r="BY43" s="168"/>
      <c r="CO43" s="113"/>
      <c r="CP43" s="339"/>
      <c r="CQ43" s="339"/>
    </row>
    <row r="44" spans="1:95" ht="13.5" thickTop="1">
      <c r="A44" s="92">
        <v>31</v>
      </c>
      <c r="B44" s="161" t="s">
        <v>248</v>
      </c>
      <c r="C44" s="77"/>
      <c r="D44" s="77"/>
      <c r="E44" s="334"/>
      <c r="F44" s="152"/>
      <c r="G44" s="288">
        <f>SUM(F42:F43)</f>
        <v>134657</v>
      </c>
      <c r="H44" s="92">
        <f t="shared" si="1"/>
        <v>33</v>
      </c>
      <c r="I44" s="3"/>
      <c r="J44" s="3"/>
      <c r="K44" s="160"/>
      <c r="L44" s="160"/>
      <c r="AE44" s="325"/>
      <c r="AF44" s="113"/>
      <c r="AG44" s="113"/>
      <c r="AH44" s="113"/>
      <c r="AI44" s="113"/>
      <c r="AX44" s="75"/>
      <c r="AY44" s="303"/>
      <c r="AZ44" s="303"/>
      <c r="BA44" s="303"/>
      <c r="BB44" s="303"/>
      <c r="BH44" s="10"/>
      <c r="BJ44" s="310"/>
      <c r="BK44" s="310"/>
      <c r="BL44" s="310"/>
      <c r="BV44" s="75"/>
      <c r="BW44" s="168"/>
      <c r="BX44" s="168"/>
      <c r="BY44" s="168"/>
      <c r="CO44" s="113"/>
      <c r="CP44" s="113"/>
      <c r="CQ44" s="113"/>
    </row>
    <row r="45" spans="1:95" ht="12.75">
      <c r="A45" s="92">
        <f aca="true" t="shared" si="20" ref="A45:A52">+A44+1</f>
        <v>32</v>
      </c>
      <c r="B45" s="77"/>
      <c r="C45" s="77"/>
      <c r="D45" s="77"/>
      <c r="E45" s="334"/>
      <c r="F45" s="90"/>
      <c r="G45" s="168"/>
      <c r="H45" s="92">
        <f t="shared" si="1"/>
        <v>34</v>
      </c>
      <c r="I45" s="3" t="s">
        <v>249</v>
      </c>
      <c r="J45" s="3"/>
      <c r="K45" s="160"/>
      <c r="L45" s="160"/>
      <c r="AE45" s="113"/>
      <c r="AF45" s="113"/>
      <c r="AG45" s="113"/>
      <c r="AH45" s="113"/>
      <c r="AI45" s="113"/>
      <c r="AX45" s="75"/>
      <c r="AY45" s="303"/>
      <c r="AZ45" s="303"/>
      <c r="BA45" s="303"/>
      <c r="BB45" s="303"/>
      <c r="BC45" s="340"/>
      <c r="BH45" s="10"/>
      <c r="BJ45" s="310"/>
      <c r="BK45" s="310"/>
      <c r="BL45" s="310"/>
      <c r="BV45" s="75"/>
      <c r="BW45" s="168"/>
      <c r="BX45" s="168"/>
      <c r="BY45" s="168"/>
      <c r="CO45" s="113"/>
      <c r="CP45" s="113"/>
      <c r="CQ45" s="113"/>
    </row>
    <row r="46" spans="1:95" ht="12.75">
      <c r="A46" s="92">
        <f t="shared" si="20"/>
        <v>33</v>
      </c>
      <c r="B46" s="77" t="s">
        <v>250</v>
      </c>
      <c r="C46" s="77"/>
      <c r="D46" s="77"/>
      <c r="E46" s="334">
        <v>0.038558</v>
      </c>
      <c r="F46" s="341">
        <f>ROUND(G40*E46,0)</f>
        <v>805724</v>
      </c>
      <c r="G46" s="168"/>
      <c r="H46" s="92">
        <f t="shared" si="1"/>
        <v>35</v>
      </c>
      <c r="I46" s="127" t="s">
        <v>251</v>
      </c>
      <c r="J46" s="3"/>
      <c r="K46" s="160" t="s">
        <v>28</v>
      </c>
      <c r="L46" s="318">
        <v>-7273471</v>
      </c>
      <c r="Z46" s="75"/>
      <c r="AE46" s="143"/>
      <c r="AF46" s="325"/>
      <c r="AG46" s="325"/>
      <c r="AH46" s="325"/>
      <c r="AI46" s="325"/>
      <c r="AX46" s="75"/>
      <c r="AY46" s="303"/>
      <c r="AZ46" s="303"/>
      <c r="BA46" s="303"/>
      <c r="BB46" s="303"/>
      <c r="BC46" s="340"/>
      <c r="BH46" s="10"/>
      <c r="BJ46" s="310"/>
      <c r="BK46" s="310"/>
      <c r="BL46" s="310"/>
      <c r="BV46" s="75"/>
      <c r="BW46" s="168"/>
      <c r="BX46" s="168"/>
      <c r="BY46" s="168"/>
      <c r="CO46" s="113"/>
      <c r="CP46" s="113"/>
      <c r="CQ46" s="113"/>
    </row>
    <row r="47" spans="1:77" ht="12.75">
      <c r="A47" s="92">
        <f t="shared" si="20"/>
        <v>34</v>
      </c>
      <c r="B47" s="161" t="s">
        <v>252</v>
      </c>
      <c r="C47" s="77"/>
      <c r="D47" s="77"/>
      <c r="E47" s="3"/>
      <c r="F47" s="90"/>
      <c r="G47" s="342">
        <f>SUM(F46:F46)</f>
        <v>805724</v>
      </c>
      <c r="H47" s="92">
        <f t="shared" si="1"/>
        <v>36</v>
      </c>
      <c r="I47" s="127"/>
      <c r="J47" s="3"/>
      <c r="K47" s="160"/>
      <c r="L47" s="160"/>
      <c r="Z47" s="75"/>
      <c r="AE47" s="113"/>
      <c r="AF47" s="325"/>
      <c r="AG47" s="325"/>
      <c r="AH47" s="325"/>
      <c r="AI47" s="325"/>
      <c r="AX47" s="75"/>
      <c r="AY47" s="303"/>
      <c r="AZ47" s="303"/>
      <c r="BA47" s="303"/>
      <c r="BB47" s="303"/>
      <c r="BC47" s="340"/>
      <c r="BH47" s="10"/>
      <c r="BJ47" s="310"/>
      <c r="BK47" s="310"/>
      <c r="BL47" s="310"/>
      <c r="BV47" s="75"/>
      <c r="BW47" s="168"/>
      <c r="BX47" s="168"/>
      <c r="BY47" s="168"/>
    </row>
    <row r="48" spans="1:77" ht="12.75">
      <c r="A48" s="92">
        <f t="shared" si="20"/>
        <v>35</v>
      </c>
      <c r="B48" s="77"/>
      <c r="C48" s="77"/>
      <c r="D48" s="77"/>
      <c r="E48" s="3"/>
      <c r="F48" s="3"/>
      <c r="G48" s="168"/>
      <c r="H48" s="92">
        <f t="shared" si="1"/>
        <v>37</v>
      </c>
      <c r="I48" s="127" t="s">
        <v>245</v>
      </c>
      <c r="J48" s="334">
        <v>0.004444</v>
      </c>
      <c r="K48" s="343">
        <f>+L43*J48</f>
        <v>-23176.58325035138</v>
      </c>
      <c r="L48" s="318"/>
      <c r="AF48" s="113"/>
      <c r="AG48" s="113"/>
      <c r="AH48" s="113"/>
      <c r="AI48" s="113"/>
      <c r="AX48" s="75"/>
      <c r="AY48" s="303"/>
      <c r="AZ48" s="303"/>
      <c r="BA48" s="303"/>
      <c r="BB48" s="303"/>
      <c r="BH48" s="10"/>
      <c r="BV48" s="75"/>
      <c r="BW48" s="168"/>
      <c r="BX48" s="168"/>
      <c r="BY48" s="168"/>
    </row>
    <row r="49" spans="1:77" ht="12.75">
      <c r="A49" s="92">
        <f t="shared" si="20"/>
        <v>36</v>
      </c>
      <c r="B49" s="77" t="s">
        <v>158</v>
      </c>
      <c r="C49" s="77"/>
      <c r="D49" s="77"/>
      <c r="E49" s="3"/>
      <c r="F49" s="152"/>
      <c r="G49" s="114">
        <f>G40-G44-G47</f>
        <v>19956045.04182149</v>
      </c>
      <c r="H49" s="92">
        <f t="shared" si="1"/>
        <v>38</v>
      </c>
      <c r="I49" s="127" t="s">
        <v>246</v>
      </c>
      <c r="J49" s="334">
        <v>0.002</v>
      </c>
      <c r="K49" s="344">
        <f>+L43*J49</f>
        <v>-10430.505513209442</v>
      </c>
      <c r="L49" s="318"/>
      <c r="AF49" s="143"/>
      <c r="AG49" s="143"/>
      <c r="AH49" s="143"/>
      <c r="AI49" s="143"/>
      <c r="AX49" s="75"/>
      <c r="AY49" s="303"/>
      <c r="AZ49" s="303"/>
      <c r="BA49" s="303"/>
      <c r="BB49" s="303"/>
      <c r="BD49" s="345"/>
      <c r="BH49" s="10"/>
      <c r="BV49" s="75"/>
      <c r="BW49" s="168"/>
      <c r="BX49" s="168"/>
      <c r="BY49" s="168"/>
    </row>
    <row r="50" spans="1:77" ht="12.75">
      <c r="A50" s="92">
        <f t="shared" si="20"/>
        <v>37</v>
      </c>
      <c r="B50" s="77"/>
      <c r="C50" s="77"/>
      <c r="D50" s="77"/>
      <c r="E50" s="3"/>
      <c r="F50" s="152"/>
      <c r="G50" s="152"/>
      <c r="H50" s="92">
        <f t="shared" si="1"/>
        <v>39</v>
      </c>
      <c r="I50" s="137" t="s">
        <v>248</v>
      </c>
      <c r="J50" s="334"/>
      <c r="K50" s="346"/>
      <c r="L50" s="270">
        <f>SUM(K48:K49)</f>
        <v>-33607.08876356082</v>
      </c>
      <c r="AF50" s="113"/>
      <c r="AG50" s="113"/>
      <c r="AH50" s="113"/>
      <c r="AI50" s="113"/>
      <c r="AX50" s="75"/>
      <c r="AY50" s="303"/>
      <c r="AZ50" s="303"/>
      <c r="BA50" s="303"/>
      <c r="BB50" s="303"/>
      <c r="BH50" s="10"/>
      <c r="BV50" s="75"/>
      <c r="BW50" s="168"/>
      <c r="BX50" s="168"/>
      <c r="BY50" s="168"/>
    </row>
    <row r="51" spans="1:77" ht="12.75">
      <c r="A51" s="92">
        <f t="shared" si="20"/>
        <v>38</v>
      </c>
      <c r="B51" s="77" t="s">
        <v>128</v>
      </c>
      <c r="C51" s="77"/>
      <c r="D51" s="77"/>
      <c r="E51" s="236">
        <v>0.35</v>
      </c>
      <c r="F51" s="152"/>
      <c r="G51" s="144">
        <f>ROUND(G49*E51,0)</f>
        <v>6984616</v>
      </c>
      <c r="H51" s="92">
        <f t="shared" si="1"/>
        <v>40</v>
      </c>
      <c r="I51" s="127"/>
      <c r="J51" s="334"/>
      <c r="K51" s="347"/>
      <c r="L51" s="318"/>
      <c r="Z51" s="327"/>
      <c r="AX51" s="75"/>
      <c r="AY51" s="303"/>
      <c r="AZ51" s="303"/>
      <c r="BA51" s="303"/>
      <c r="BB51" s="303"/>
      <c r="BH51" s="10"/>
      <c r="BV51" s="75"/>
      <c r="BW51" s="168"/>
      <c r="BX51" s="168"/>
      <c r="BY51" s="168"/>
    </row>
    <row r="52" spans="1:77" ht="15" customHeight="1" thickBot="1">
      <c r="A52" s="92">
        <f t="shared" si="20"/>
        <v>39</v>
      </c>
      <c r="B52" s="77" t="s">
        <v>106</v>
      </c>
      <c r="C52" s="77"/>
      <c r="D52" s="77"/>
      <c r="E52" s="3"/>
      <c r="F52" s="152"/>
      <c r="G52" s="171">
        <f>G49-G51</f>
        <v>12971429.041821491</v>
      </c>
      <c r="H52" s="92">
        <f t="shared" si="1"/>
        <v>41</v>
      </c>
      <c r="I52" s="127" t="s">
        <v>250</v>
      </c>
      <c r="J52" s="334">
        <v>0.038558</v>
      </c>
      <c r="K52" s="343">
        <f>+L43*J52</f>
        <v>-201089.71578916482</v>
      </c>
      <c r="L52" s="318"/>
      <c r="Z52" s="327"/>
      <c r="AX52" s="75"/>
      <c r="AY52" s="303"/>
      <c r="AZ52" s="303"/>
      <c r="BA52" s="303"/>
      <c r="BB52" s="303"/>
      <c r="BH52" s="10"/>
      <c r="BV52" s="168"/>
      <c r="BW52" s="168"/>
      <c r="BX52" s="168"/>
      <c r="BY52" s="168"/>
    </row>
    <row r="53" spans="1:77" ht="13.5" thickTop="1">
      <c r="A53" s="92"/>
      <c r="B53" s="3"/>
      <c r="C53" s="3"/>
      <c r="D53" s="3"/>
      <c r="E53" s="3"/>
      <c r="F53" s="3"/>
      <c r="G53" s="3"/>
      <c r="H53" s="92">
        <f t="shared" si="1"/>
        <v>42</v>
      </c>
      <c r="I53" s="137" t="s">
        <v>252</v>
      </c>
      <c r="J53" s="3"/>
      <c r="K53" s="346"/>
      <c r="L53" s="348">
        <f>SUM(K52:K52)</f>
        <v>-201089.71578916482</v>
      </c>
      <c r="Z53" s="327"/>
      <c r="AX53" s="75"/>
      <c r="AY53" s="303"/>
      <c r="AZ53" s="303"/>
      <c r="BA53" s="303"/>
      <c r="BB53" s="303"/>
      <c r="BH53" s="10"/>
      <c r="BV53" s="133"/>
      <c r="BW53" s="168"/>
      <c r="BX53" s="168"/>
      <c r="BY53" s="168"/>
    </row>
    <row r="54" spans="1:74" ht="12.75">
      <c r="A54" s="133"/>
      <c r="B54" s="3"/>
      <c r="C54" s="3"/>
      <c r="D54" s="3"/>
      <c r="E54" s="3"/>
      <c r="F54" s="109"/>
      <c r="G54" s="3"/>
      <c r="H54" s="92">
        <f t="shared" si="1"/>
        <v>43</v>
      </c>
      <c r="I54" s="77"/>
      <c r="J54" s="3"/>
      <c r="K54" s="160"/>
      <c r="L54" s="253"/>
      <c r="Z54" s="327"/>
      <c r="AX54" s="75"/>
      <c r="AY54" s="303"/>
      <c r="AZ54" s="303"/>
      <c r="BA54" s="303"/>
      <c r="BB54" s="303"/>
      <c r="BH54" s="10"/>
      <c r="BV54" s="168"/>
    </row>
    <row r="55" spans="8:74" ht="12.75">
      <c r="H55" s="92">
        <f t="shared" si="1"/>
        <v>44</v>
      </c>
      <c r="I55" s="77" t="s">
        <v>158</v>
      </c>
      <c r="J55" s="3"/>
      <c r="K55" s="349"/>
      <c r="L55" s="337">
        <f>L43-L46-L50-L53</f>
        <v>2292915.0479480047</v>
      </c>
      <c r="AX55" s="75"/>
      <c r="AY55" s="303"/>
      <c r="AZ55" s="303"/>
      <c r="BA55" s="303"/>
      <c r="BB55" s="303"/>
      <c r="BH55" s="10"/>
      <c r="BL55" s="78"/>
      <c r="BV55" s="168"/>
    </row>
    <row r="56" spans="8:74" ht="12.75">
      <c r="H56" s="92">
        <f t="shared" si="1"/>
        <v>45</v>
      </c>
      <c r="I56" s="77"/>
      <c r="J56" s="3"/>
      <c r="K56" s="349"/>
      <c r="L56" s="349"/>
      <c r="AA56" s="217"/>
      <c r="AB56" s="217"/>
      <c r="AC56" s="217"/>
      <c r="AD56" s="217"/>
      <c r="AX56" s="75"/>
      <c r="AY56" s="303"/>
      <c r="AZ56" s="303"/>
      <c r="BA56" s="303"/>
      <c r="BB56" s="303"/>
      <c r="BH56" s="10"/>
      <c r="BV56" s="168"/>
    </row>
    <row r="57" spans="8:74" ht="12.75">
      <c r="H57" s="92">
        <f t="shared" si="1"/>
        <v>46</v>
      </c>
      <c r="I57" s="77" t="s">
        <v>128</v>
      </c>
      <c r="J57" s="236">
        <f>FIT</f>
        <v>0.35</v>
      </c>
      <c r="K57" s="349"/>
      <c r="L57" s="270">
        <f>ROUND(L55*J57,0)</f>
        <v>802520</v>
      </c>
      <c r="AA57" s="217"/>
      <c r="AB57" s="217"/>
      <c r="AC57" s="217"/>
      <c r="AD57" s="217"/>
      <c r="AX57" s="75"/>
      <c r="AY57" s="303"/>
      <c r="AZ57" s="303"/>
      <c r="BA57" s="303"/>
      <c r="BB57" s="303"/>
      <c r="BD57" s="217"/>
      <c r="BE57" s="217"/>
      <c r="BF57" s="217"/>
      <c r="BG57" s="217"/>
      <c r="BI57" s="350"/>
      <c r="BV57" s="168"/>
    </row>
    <row r="58" spans="8:74" ht="13.5" thickBot="1">
      <c r="H58" s="92">
        <f t="shared" si="1"/>
        <v>47</v>
      </c>
      <c r="I58" s="77" t="s">
        <v>106</v>
      </c>
      <c r="J58" s="3"/>
      <c r="K58" s="349"/>
      <c r="L58" s="351">
        <f>L55-L57</f>
        <v>1490395.0479480047</v>
      </c>
      <c r="Z58" s="340"/>
      <c r="AA58" s="217"/>
      <c r="AB58" s="217"/>
      <c r="AC58" s="217"/>
      <c r="AD58" s="217"/>
      <c r="AX58" s="75"/>
      <c r="AY58" s="303"/>
      <c r="AZ58" s="303"/>
      <c r="BA58" s="303"/>
      <c r="BB58" s="303"/>
      <c r="BD58" s="217"/>
      <c r="BE58" s="217"/>
      <c r="BF58" s="217"/>
      <c r="BG58" s="217"/>
      <c r="BV58" s="168"/>
    </row>
    <row r="59" spans="26:74" ht="13.5" thickTop="1">
      <c r="Z59" s="340"/>
      <c r="AA59" s="217"/>
      <c r="AB59" s="217"/>
      <c r="AC59" s="217"/>
      <c r="AD59" s="217"/>
      <c r="AX59" s="75"/>
      <c r="AY59" s="303"/>
      <c r="AZ59" s="303"/>
      <c r="BA59" s="303"/>
      <c r="BB59" s="303"/>
      <c r="BD59" s="217"/>
      <c r="BE59" s="217"/>
      <c r="BF59" s="217"/>
      <c r="BG59" s="217"/>
      <c r="BV59" s="168"/>
    </row>
    <row r="60" spans="26:82" ht="12.75">
      <c r="Z60" s="340"/>
      <c r="AA60" s="217"/>
      <c r="AB60" s="217"/>
      <c r="AC60" s="217"/>
      <c r="AD60" s="217"/>
      <c r="AX60" s="75"/>
      <c r="AY60" s="303"/>
      <c r="AZ60" s="303"/>
      <c r="BA60" s="303"/>
      <c r="BB60" s="303"/>
      <c r="BD60" s="217"/>
      <c r="BE60" s="217"/>
      <c r="BF60" s="217"/>
      <c r="BG60" s="217"/>
      <c r="BV60" s="168"/>
      <c r="CD60" s="345"/>
    </row>
    <row r="61" spans="27:74" ht="12.75">
      <c r="AA61" s="217"/>
      <c r="AB61" s="217"/>
      <c r="AC61" s="217"/>
      <c r="AD61" s="217"/>
      <c r="AX61" s="75"/>
      <c r="AY61" s="303"/>
      <c r="AZ61" s="303"/>
      <c r="BA61" s="303"/>
      <c r="BB61" s="303"/>
      <c r="BD61" s="217"/>
      <c r="BE61" s="217"/>
      <c r="BF61" s="217"/>
      <c r="BG61" s="217"/>
      <c r="BV61" s="168"/>
    </row>
    <row r="62" spans="11:74" ht="12.75">
      <c r="K62" s="352"/>
      <c r="AA62" s="217"/>
      <c r="AB62" s="217"/>
      <c r="AC62" s="217"/>
      <c r="AD62" s="217"/>
      <c r="AE62" s="217"/>
      <c r="AX62" s="75"/>
      <c r="AY62" s="303"/>
      <c r="AZ62" s="303"/>
      <c r="BA62" s="303"/>
      <c r="BB62" s="303"/>
      <c r="BD62" s="217"/>
      <c r="BE62" s="217"/>
      <c r="BF62" s="217"/>
      <c r="BG62" s="217"/>
      <c r="BV62" s="168"/>
    </row>
    <row r="63" spans="27:74" ht="12.75">
      <c r="AA63" s="217"/>
      <c r="AB63" s="217"/>
      <c r="AC63" s="217"/>
      <c r="AD63" s="217"/>
      <c r="AE63" s="217"/>
      <c r="AX63" s="75"/>
      <c r="AY63" s="303"/>
      <c r="AZ63" s="303"/>
      <c r="BA63" s="303"/>
      <c r="BB63" s="303"/>
      <c r="BD63" s="217"/>
      <c r="BE63" s="217"/>
      <c r="BF63" s="217"/>
      <c r="BG63" s="217"/>
      <c r="BV63" s="168"/>
    </row>
    <row r="64" spans="31:74" ht="12.75">
      <c r="AE64" s="217"/>
      <c r="AX64" s="75"/>
      <c r="AY64" s="303"/>
      <c r="AZ64" s="303"/>
      <c r="BA64" s="303"/>
      <c r="BB64" s="303"/>
      <c r="BD64" s="217"/>
      <c r="BE64" s="217"/>
      <c r="BF64" s="217"/>
      <c r="BG64" s="217"/>
      <c r="BV64" s="168"/>
    </row>
    <row r="65" spans="10:74" ht="12.75">
      <c r="J65" s="352"/>
      <c r="AE65" s="217"/>
      <c r="AF65" s="217"/>
      <c r="AG65" s="217"/>
      <c r="AH65" s="217"/>
      <c r="AI65" s="217"/>
      <c r="AX65" s="75"/>
      <c r="AY65" s="303"/>
      <c r="AZ65" s="303"/>
      <c r="BA65" s="303"/>
      <c r="BB65" s="303"/>
      <c r="BD65" s="217"/>
      <c r="BE65" s="217"/>
      <c r="BF65" s="217"/>
      <c r="BG65" s="217"/>
      <c r="BV65" s="168"/>
    </row>
    <row r="66" spans="31:74" ht="12.75">
      <c r="AE66" s="217"/>
      <c r="AF66" s="217"/>
      <c r="AG66" s="217"/>
      <c r="AH66" s="217"/>
      <c r="AI66" s="217"/>
      <c r="AX66" s="75"/>
      <c r="AY66" s="303"/>
      <c r="AZ66" s="303"/>
      <c r="BA66" s="303"/>
      <c r="BB66" s="303"/>
      <c r="BD66" s="217"/>
      <c r="BE66" s="217"/>
      <c r="BF66" s="217"/>
      <c r="BG66" s="217"/>
      <c r="BV66" s="168"/>
    </row>
    <row r="67" spans="31:74" ht="12.75">
      <c r="AE67" s="217"/>
      <c r="AF67" s="217"/>
      <c r="AG67" s="217"/>
      <c r="AH67" s="217"/>
      <c r="AI67" s="217"/>
      <c r="AX67" s="75"/>
      <c r="AY67" s="303"/>
      <c r="AZ67" s="303"/>
      <c r="BA67" s="303"/>
      <c r="BB67" s="303"/>
      <c r="BD67" s="217"/>
      <c r="BE67" s="217"/>
      <c r="BF67" s="217"/>
      <c r="BG67" s="217"/>
      <c r="BV67" s="168"/>
    </row>
    <row r="68" spans="31:74" ht="12.75">
      <c r="AE68" s="217"/>
      <c r="AF68" s="217"/>
      <c r="AG68" s="217"/>
      <c r="AH68" s="217"/>
      <c r="AI68" s="217"/>
      <c r="AX68" s="75"/>
      <c r="AY68" s="303"/>
      <c r="AZ68" s="303"/>
      <c r="BA68" s="303"/>
      <c r="BB68" s="303"/>
      <c r="BD68" s="217"/>
      <c r="BE68" s="217"/>
      <c r="BF68" s="217"/>
      <c r="BG68" s="217"/>
      <c r="BR68" s="345"/>
      <c r="BV68" s="168"/>
    </row>
    <row r="69" spans="31:59" ht="12.75">
      <c r="AE69" s="217"/>
      <c r="AF69" s="217"/>
      <c r="AG69" s="217"/>
      <c r="AH69" s="217"/>
      <c r="AI69" s="217"/>
      <c r="AX69" s="75"/>
      <c r="AY69" s="303"/>
      <c r="AZ69" s="303"/>
      <c r="BA69" s="303"/>
      <c r="BB69" s="303"/>
      <c r="BD69" s="217"/>
      <c r="BE69" s="217"/>
      <c r="BF69" s="217"/>
      <c r="BG69" s="217"/>
    </row>
    <row r="70" spans="32:59" ht="12.75">
      <c r="AF70" s="217"/>
      <c r="AG70" s="217"/>
      <c r="AH70" s="217"/>
      <c r="AI70" s="217"/>
      <c r="AX70" s="75"/>
      <c r="AY70" s="3"/>
      <c r="AZ70" s="3"/>
      <c r="BA70" s="3"/>
      <c r="BB70" s="3"/>
      <c r="BD70" s="217"/>
      <c r="BE70" s="217"/>
      <c r="BF70" s="217"/>
      <c r="BG70" s="217"/>
    </row>
    <row r="71" spans="32:59" ht="12.75">
      <c r="AF71" s="217"/>
      <c r="AG71" s="217"/>
      <c r="AH71" s="217"/>
      <c r="AI71" s="217"/>
      <c r="AX71" s="75"/>
      <c r="AY71" s="3"/>
      <c r="AZ71" s="3"/>
      <c r="BA71" s="3"/>
      <c r="BB71" s="3"/>
      <c r="BD71" s="217"/>
      <c r="BE71" s="217"/>
      <c r="BF71" s="217"/>
      <c r="BG71" s="217"/>
    </row>
    <row r="72" spans="32:59" ht="12.75">
      <c r="AF72" s="217"/>
      <c r="AG72" s="217"/>
      <c r="AH72" s="217"/>
      <c r="AI72" s="217"/>
      <c r="AX72" s="75"/>
      <c r="AY72" s="3"/>
      <c r="AZ72" s="3"/>
      <c r="BA72" s="3"/>
      <c r="BB72" s="3"/>
      <c r="BD72" s="217"/>
      <c r="BE72" s="217"/>
      <c r="BF72" s="217"/>
      <c r="BG72" s="217"/>
    </row>
    <row r="73" spans="51:59" ht="12.75">
      <c r="AY73" s="303"/>
      <c r="AZ73" s="303"/>
      <c r="BA73" s="303"/>
      <c r="BB73" s="303"/>
      <c r="BD73" s="217"/>
      <c r="BE73" s="217"/>
      <c r="BF73" s="217"/>
      <c r="BG73" s="217"/>
    </row>
    <row r="74" spans="51:59" ht="12.75">
      <c r="AY74" s="303"/>
      <c r="AZ74" s="303"/>
      <c r="BA74" s="303"/>
      <c r="BB74" s="303"/>
      <c r="BD74" s="217"/>
      <c r="BE74" s="217"/>
      <c r="BF74" s="217"/>
      <c r="BG74" s="217"/>
    </row>
    <row r="75" spans="51:59" ht="12.75">
      <c r="AY75" s="303"/>
      <c r="AZ75" s="303"/>
      <c r="BA75" s="303"/>
      <c r="BB75" s="303"/>
      <c r="BD75" s="217"/>
      <c r="BE75" s="217"/>
      <c r="BF75" s="217"/>
      <c r="BG75" s="217"/>
    </row>
    <row r="76" spans="51:59" ht="12.75">
      <c r="AY76" s="303"/>
      <c r="AZ76" s="303"/>
      <c r="BA76" s="303"/>
      <c r="BB76" s="303"/>
      <c r="BD76" s="217"/>
      <c r="BE76" s="217"/>
      <c r="BF76" s="217"/>
      <c r="BG76" s="217"/>
    </row>
    <row r="77" spans="51:59" ht="12.75">
      <c r="AY77" s="303"/>
      <c r="AZ77" s="303"/>
      <c r="BA77" s="303"/>
      <c r="BB77" s="303"/>
      <c r="BD77" s="217"/>
      <c r="BE77" s="217"/>
      <c r="BF77" s="217"/>
      <c r="BG77" s="217"/>
    </row>
    <row r="78" spans="51:59" ht="12.75">
      <c r="AY78" s="303"/>
      <c r="AZ78" s="303"/>
      <c r="BA78" s="303"/>
      <c r="BB78" s="303"/>
      <c r="BD78" s="217"/>
      <c r="BE78" s="217"/>
      <c r="BF78" s="217"/>
      <c r="BG78" s="217"/>
    </row>
    <row r="79" spans="51:60" ht="12.75">
      <c r="AY79" s="303"/>
      <c r="AZ79" s="303"/>
      <c r="BA79" s="303"/>
      <c r="BB79" s="303"/>
      <c r="BD79" s="217"/>
      <c r="BE79" s="217"/>
      <c r="BF79" s="217"/>
      <c r="BG79" s="217"/>
      <c r="BH79" s="353"/>
    </row>
    <row r="80" spans="51:59" ht="12.75">
      <c r="AY80" s="303"/>
      <c r="AZ80" s="303"/>
      <c r="BA80" s="303"/>
      <c r="BB80" s="303"/>
      <c r="BD80" s="217"/>
      <c r="BE80" s="217"/>
      <c r="BF80" s="217"/>
      <c r="BG80" s="217"/>
    </row>
    <row r="81" spans="51:59" ht="12.75">
      <c r="AY81" s="303"/>
      <c r="AZ81" s="303"/>
      <c r="BA81" s="303"/>
      <c r="BB81" s="303"/>
      <c r="BD81" s="217"/>
      <c r="BE81" s="217"/>
      <c r="BF81" s="217"/>
      <c r="BG81" s="217"/>
    </row>
    <row r="82" spans="51:59" ht="12.75">
      <c r="AY82" s="303"/>
      <c r="AZ82" s="303"/>
      <c r="BA82" s="303"/>
      <c r="BB82" s="303"/>
      <c r="BD82" s="354"/>
      <c r="BE82" s="353"/>
      <c r="BG82" s="353"/>
    </row>
    <row r="83" spans="51:54" ht="12.75">
      <c r="AY83" s="303"/>
      <c r="AZ83" s="303"/>
      <c r="BA83" s="303"/>
      <c r="BB83" s="303"/>
    </row>
    <row r="84" spans="51:54" ht="12.75">
      <c r="AY84" s="303"/>
      <c r="AZ84" s="303"/>
      <c r="BA84" s="303"/>
      <c r="BB84" s="303"/>
    </row>
    <row r="85" spans="51:54" ht="12.75">
      <c r="AY85" s="303"/>
      <c r="AZ85" s="303"/>
      <c r="BA85" s="303"/>
      <c r="BB85" s="303"/>
    </row>
    <row r="86" spans="51:54" ht="12.75">
      <c r="AY86" s="303"/>
      <c r="AZ86" s="303"/>
      <c r="BA86" s="303"/>
      <c r="BB86" s="303"/>
    </row>
    <row r="87" spans="51:54" ht="12.75">
      <c r="AY87" s="303"/>
      <c r="AZ87" s="303"/>
      <c r="BA87" s="303"/>
      <c r="BB87" s="303"/>
    </row>
    <row r="88" spans="51:54" ht="12.75">
      <c r="AY88" s="303"/>
      <c r="AZ88" s="303"/>
      <c r="BA88" s="303"/>
      <c r="BB88" s="303"/>
    </row>
    <row r="89" spans="51:54" ht="12.75">
      <c r="AY89" s="303"/>
      <c r="AZ89" s="303"/>
      <c r="BA89" s="303"/>
      <c r="BB89" s="303"/>
    </row>
    <row r="90" spans="51:54" ht="12.75">
      <c r="AY90" s="303"/>
      <c r="AZ90" s="303"/>
      <c r="BA90" s="303"/>
      <c r="BB90" s="303"/>
    </row>
    <row r="91" spans="51:54" ht="12.75">
      <c r="AY91" s="303"/>
      <c r="AZ91" s="303"/>
      <c r="BA91" s="303"/>
      <c r="BB91" s="303"/>
    </row>
    <row r="92" spans="51:54" ht="12.75">
      <c r="AY92" s="303"/>
      <c r="AZ92" s="303"/>
      <c r="BA92" s="303"/>
      <c r="BB92" s="303"/>
    </row>
    <row r="93" spans="51:54" ht="12.75">
      <c r="AY93" s="303"/>
      <c r="AZ93" s="303"/>
      <c r="BA93" s="303"/>
      <c r="BB93" s="303"/>
    </row>
    <row r="94" spans="51:54" ht="12.75">
      <c r="AY94" s="303"/>
      <c r="AZ94" s="303"/>
      <c r="BA94" s="303"/>
      <c r="BB94" s="303"/>
    </row>
    <row r="95" spans="51:54" ht="12.75">
      <c r="AY95" s="303"/>
      <c r="AZ95" s="303"/>
      <c r="BA95" s="303"/>
      <c r="BB95" s="303"/>
    </row>
    <row r="96" spans="51:54" ht="12.75">
      <c r="AY96" s="303"/>
      <c r="AZ96" s="303"/>
      <c r="BA96" s="303"/>
      <c r="BB96" s="303"/>
    </row>
    <row r="97" spans="51:54" ht="12.75">
      <c r="AY97" s="303"/>
      <c r="AZ97" s="303"/>
      <c r="BA97" s="303"/>
      <c r="BB97" s="303"/>
    </row>
    <row r="98" spans="51:54" ht="12.75">
      <c r="AY98" s="303"/>
      <c r="AZ98" s="303"/>
      <c r="BA98" s="303"/>
      <c r="BB98" s="303"/>
    </row>
    <row r="99" spans="51:54" ht="12.75">
      <c r="AY99" s="303"/>
      <c r="AZ99" s="303"/>
      <c r="BA99" s="303"/>
      <c r="BB99" s="303"/>
    </row>
    <row r="100" spans="51:54" ht="12.75">
      <c r="AY100" s="303"/>
      <c r="AZ100" s="303"/>
      <c r="BA100" s="303"/>
      <c r="BB100" s="303"/>
    </row>
    <row r="101" spans="51:54" ht="12.75">
      <c r="AY101" s="303"/>
      <c r="AZ101" s="303"/>
      <c r="BA101" s="303"/>
      <c r="BB101" s="303"/>
    </row>
    <row r="102" spans="51:54" ht="12.75">
      <c r="AY102" s="303"/>
      <c r="AZ102" s="303"/>
      <c r="BA102" s="303"/>
      <c r="BB102" s="303"/>
    </row>
    <row r="103" spans="51:54" ht="12.75">
      <c r="AY103" s="303"/>
      <c r="AZ103" s="303"/>
      <c r="BA103" s="303"/>
      <c r="BB103" s="303"/>
    </row>
    <row r="104" spans="51:54" ht="12.75">
      <c r="AY104" s="303"/>
      <c r="AZ104" s="303"/>
      <c r="BA104" s="303"/>
      <c r="BB104" s="303"/>
    </row>
    <row r="105" spans="51:54" ht="12.75">
      <c r="AY105" s="303"/>
      <c r="AZ105" s="303"/>
      <c r="BA105" s="303"/>
      <c r="BB105" s="303"/>
    </row>
    <row r="106" spans="51:54" ht="12.75">
      <c r="AY106" s="303"/>
      <c r="AZ106" s="303"/>
      <c r="BA106" s="303"/>
      <c r="BB106" s="303"/>
    </row>
    <row r="107" spans="51:54" ht="12.75">
      <c r="AY107" s="303"/>
      <c r="AZ107" s="303"/>
      <c r="BA107" s="303"/>
      <c r="BB107" s="303"/>
    </row>
    <row r="108" spans="51:54" ht="12.75">
      <c r="AY108" s="303"/>
      <c r="AZ108" s="303"/>
      <c r="BA108" s="303"/>
      <c r="BB108" s="303"/>
    </row>
    <row r="109" spans="51:54" ht="12.75">
      <c r="AY109" s="303"/>
      <c r="AZ109" s="303"/>
      <c r="BA109" s="303"/>
      <c r="BB109" s="303"/>
    </row>
    <row r="110" spans="51:54" ht="12.75">
      <c r="AY110" s="303"/>
      <c r="AZ110" s="303"/>
      <c r="BA110" s="303"/>
      <c r="BB110" s="303"/>
    </row>
    <row r="111" spans="51:54" ht="12.75">
      <c r="AY111" s="303"/>
      <c r="AZ111" s="303"/>
      <c r="BA111" s="303"/>
      <c r="BB111" s="303"/>
    </row>
    <row r="112" spans="51:54" ht="12.75">
      <c r="AY112" s="303"/>
      <c r="AZ112" s="303"/>
      <c r="BA112" s="303"/>
      <c r="BB112" s="303"/>
    </row>
  </sheetData>
  <sheetProtection/>
  <printOptions horizontalCentered="1"/>
  <pageMargins left="0.7" right="0.7" top="0.75" bottom="0.75" header="0.3" footer="0.3"/>
  <pageSetup fitToHeight="1" fitToWidth="1" horizontalDpi="600" verticalDpi="600" orientation="portrait" scale="88" r:id="rId1"/>
  <headerFooter>
    <oddFooter>&amp;L&amp;"Times New Roman,Bold Italic"&amp;10Note:  Amounts presented in bold italic type have changed since the June 13 original filing.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sfree</dc:creator>
  <cp:keywords/>
  <dc:description/>
  <cp:lastModifiedBy>sfree</cp:lastModifiedBy>
  <cp:lastPrinted>2011-08-30T05:12:14Z</cp:lastPrinted>
  <dcterms:created xsi:type="dcterms:W3CDTF">2011-08-29T21:31:22Z</dcterms:created>
  <dcterms:modified xsi:type="dcterms:W3CDTF">2011-08-30T05:46:06Z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2011-09-01T00:00:00Z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